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90" windowWidth="8775" windowHeight="8850" tabRatio="434" activeTab="5"/>
  </bookViews>
  <sheets>
    <sheet name="дод1" sheetId="5" r:id="rId1"/>
    <sheet name="дод2" sheetId="6" r:id="rId2"/>
    <sheet name="дод3" sheetId="1" r:id="rId3"/>
    <sheet name="дод4" sheetId="8" r:id="rId4"/>
    <sheet name="дод5" sheetId="2" r:id="rId5"/>
    <sheet name="дод6" sheetId="7" r:id="rId6"/>
  </sheets>
  <definedNames>
    <definedName name="_xlnm._FilterDatabase" localSheetId="2" hidden="1">дод3!$A$9:$FY$274</definedName>
    <definedName name="_xlnm._FilterDatabase" localSheetId="4" hidden="1">дод5!$A$7:$N$208</definedName>
    <definedName name="Z_088D74E0_9702_4DAF_8889_C73FBEE1043E_.wvu.FilterData" localSheetId="2" hidden="1">дод3!$B$9:$FY$290</definedName>
    <definedName name="Z_16247087_3AA4_4621_834F_435B73D3EBEA_.wvu.FilterData" localSheetId="2" hidden="1">дод3!$B$9:$FY$290</definedName>
    <definedName name="Z_16247087_3AA4_4621_834F_435B73D3EBEA_.wvu.FilterData" localSheetId="4" hidden="1">дод5!$B$7:$M$217</definedName>
    <definedName name="Z_1B1B3CDA_F9EA_47EF_9407_043CEAE5F1B5_.wvu.FilterData" localSheetId="4" hidden="1">дод5!$B$7:$M$217</definedName>
    <definedName name="Z_372C8445_6960_4025_8589_BB7CB1988664_.wvu.Cols" localSheetId="2" hidden="1">дод3!$F:$F</definedName>
    <definedName name="Z_372C8445_6960_4025_8589_BB7CB1988664_.wvu.Cols" localSheetId="4" hidden="1">дод5!$B:$B</definedName>
    <definedName name="Z_372C8445_6960_4025_8589_BB7CB1988664_.wvu.FilterData" localSheetId="2" hidden="1">дод3!$B$9:$FY$290</definedName>
    <definedName name="Z_372C8445_6960_4025_8589_BB7CB1988664_.wvu.FilterData" localSheetId="4" hidden="1">дод5!$B$7:$M$217</definedName>
    <definedName name="Z_372C8445_6960_4025_8589_BB7CB1988664_.wvu.PrintArea" localSheetId="2" hidden="1">дод3!$B:$V</definedName>
    <definedName name="Z_372C8445_6960_4025_8589_BB7CB1988664_.wvu.PrintArea" localSheetId="4" hidden="1">дод5!$A:$M</definedName>
    <definedName name="Z_372C8445_6960_4025_8589_BB7CB1988664_.wvu.PrintTitles" localSheetId="2" hidden="1">дод3!$9:$9</definedName>
    <definedName name="Z_372C8445_6960_4025_8589_BB7CB1988664_.wvu.PrintTitles" localSheetId="4" hidden="1">дод5!$6:$6</definedName>
    <definedName name="Z_372C8445_6960_4025_8589_BB7CB1988664_.wvu.Rows" localSheetId="2" hidden="1">дод3!$7:$7</definedName>
    <definedName name="Z_372C8445_6960_4025_8589_BB7CB1988664_.wvu.Rows" localSheetId="4" hidden="1">дод5!$2:$3</definedName>
    <definedName name="Z_40A044BC_A37A_4AD1_B75E_575AFB0BE646_.wvu.FilterData" localSheetId="4" hidden="1">дод5!$B$7:$M$217</definedName>
    <definedName name="Z_456CF387_D682_42A3_AF26_9BE26ADEC903_.wvu.FilterData" localSheetId="4" hidden="1">дод5!$B$7:$M$217</definedName>
    <definedName name="Z_55777A5C_DFD1_4BA0_8E99_F3D4EBE64AA7_.wvu.FilterData" localSheetId="2" hidden="1">дод3!$B$9:$FY$290</definedName>
    <definedName name="Z_6E7FBEB6_F2C1_4299_B751_348E235D7E48_.wvu.FilterData" localSheetId="4" hidden="1">дод5!$B$7:$M$217</definedName>
    <definedName name="Z_7F1C105A_1173_4FD2_B066_0A9A624D1E95_.wvu.FilterData" localSheetId="4" hidden="1">дод5!$B$7:$M$217</definedName>
    <definedName name="Z_CBB513C7_65DA_4E63_80BD_5EC33D1F2686_.wvu.Cols" localSheetId="2" hidden="1">дод3!$F:$F</definedName>
    <definedName name="Z_CBB513C7_65DA_4E63_80BD_5EC33D1F2686_.wvu.FilterData" localSheetId="2" hidden="1">дод3!$A$9:$FY$274</definedName>
    <definedName name="Z_CBB513C7_65DA_4E63_80BD_5EC33D1F2686_.wvu.FilterData" localSheetId="4" hidden="1">дод5!$A$7:$N$206</definedName>
    <definedName name="Z_CBB513C7_65DA_4E63_80BD_5EC33D1F2686_.wvu.PrintArea" localSheetId="2" hidden="1">дод3!$B$1:$V$275</definedName>
    <definedName name="Z_CBB513C7_65DA_4E63_80BD_5EC33D1F2686_.wvu.PrintTitles" localSheetId="2" hidden="1">дод3!$9:$9</definedName>
    <definedName name="Z_CBB513C7_65DA_4E63_80BD_5EC33D1F2686_.wvu.PrintTitles" localSheetId="4" hidden="1">дод5!$6:$6</definedName>
    <definedName name="Z_CBB513C7_65DA_4E63_80BD_5EC33D1F2686_.wvu.Rows" localSheetId="2" hidden="1">дод3!$7:$7</definedName>
    <definedName name="Z_CBB513C7_65DA_4E63_80BD_5EC33D1F2686_.wvu.Rows" localSheetId="4" hidden="1">дод5!$2:$3</definedName>
    <definedName name="Z_DAC4FDE6_521A_4AD3_B059_5037240BB82F_.wvu.Cols" localSheetId="2" hidden="1">дод3!$F:$F</definedName>
    <definedName name="Z_DAC4FDE6_521A_4AD3_B059_5037240BB82F_.wvu.FilterData" localSheetId="2" hidden="1">дод3!$A$9:$FY$274</definedName>
    <definedName name="Z_DAC4FDE6_521A_4AD3_B059_5037240BB82F_.wvu.FilterData" localSheetId="4" hidden="1">дод5!$A$7:$N$206</definedName>
    <definedName name="Z_DAC4FDE6_521A_4AD3_B059_5037240BB82F_.wvu.PrintArea" localSheetId="2" hidden="1">дод3!$B:$V</definedName>
    <definedName name="Z_DAC4FDE6_521A_4AD3_B059_5037240BB82F_.wvu.PrintTitles" localSheetId="2" hidden="1">дод3!$9:$9</definedName>
    <definedName name="Z_DAC4FDE6_521A_4AD3_B059_5037240BB82F_.wvu.PrintTitles" localSheetId="4" hidden="1">дод5!$6:$6</definedName>
    <definedName name="Z_DAC4FDE6_521A_4AD3_B059_5037240BB82F_.wvu.Rows" localSheetId="4" hidden="1">дод5!$2:$3</definedName>
    <definedName name="Z_EF514AF9_1B48_40C5_837F_B81F1F9CA45A_.wvu.FilterData" localSheetId="2" hidden="1">дод3!$B$9:$FY$290</definedName>
    <definedName name="_xlnm.Print_Titles" localSheetId="2">дод3!$9:$9</definedName>
    <definedName name="_xlnm.Print_Titles" localSheetId="4">дод5!$6:$6</definedName>
    <definedName name="_xlnm.Print_Area" localSheetId="2">дод3!$B$1:$V$275</definedName>
    <definedName name="_xlnm.Print_Area" localSheetId="4">дод5!$B$1:$M$185</definedName>
  </definedNames>
  <calcPr calcId="124519"/>
  <customWorkbookViews>
    <customWorkbookView name="User - Личное представление" guid="{6314426B-270D-4423-A75F-E45A8BB88FE5}" mergeInterval="0" personalView="1" maximized="1" xWindow="1" yWindow="1" windowWidth="1024" windowHeight="550" tabRatio="434" activeSheetId="2"/>
    <customWorkbookView name="User_461a - Личное представление" guid="{438F9201-5411-11D9-8548-00304F27C507}" mergeInterval="0" personalView="1" maximized="1" windowWidth="1020" windowHeight="572" tabRatio="430" activeSheetId="1"/>
    <customWorkbookView name="Администратор - Личное представление" guid="{387E5C64-F0C8-4AA3-8CE9-0E5E32FF6752}" mergeInterval="0" personalView="1" maximized="1" windowWidth="1012" windowHeight="588" tabRatio="430" activeSheetId="1"/>
    <customWorkbookView name="user416 - Личное представление" guid="{AB2C0F4B-F688-4BAA-8108-1E42A3B3F224}" mergeInterval="0" personalView="1" maximized="1" xWindow="1" yWindow="1" windowWidth="1024" windowHeight="548" tabRatio="434" activeSheetId="1"/>
    <customWorkbookView name="user416b - Личное представление" guid="{372C8445-6960-4025-8589-BB7CB1988664}" mergeInterval="0" personalView="1" maximized="1" xWindow="1" yWindow="1" windowWidth="1680" windowHeight="828" tabRatio="434" activeSheetId="2"/>
    <customWorkbookView name="user416a - Личное представление" guid="{DAC4FDE6-521A-4AD3-B059-5037240BB82F}" mergeInterval="0" personalView="1" maximized="1" xWindow="1" yWindow="1" windowWidth="1920" windowHeight="850" tabRatio="434" activeSheetId="2"/>
    <customWorkbookView name="user416c - Личное представление" guid="{CBB513C7-65DA-4E63-80BD-5EC33D1F2686}" mergeInterval="0" personalView="1" maximized="1" xWindow="1" yWindow="1" windowWidth="1920" windowHeight="784" tabRatio="434" activeSheetId="2"/>
  </customWorkbookViews>
</workbook>
</file>

<file path=xl/calcChain.xml><?xml version="1.0" encoding="utf-8"?>
<calcChain xmlns="http://schemas.openxmlformats.org/spreadsheetml/2006/main">
  <c r="I208" i="8"/>
  <c r="I204" s="1"/>
  <c r="I203" s="1"/>
  <c r="I206"/>
  <c r="H204"/>
  <c r="F204"/>
  <c r="F203" s="1"/>
  <c r="H203"/>
  <c r="I202"/>
  <c r="I196" s="1"/>
  <c r="I195" s="1"/>
  <c r="I198"/>
  <c r="H196"/>
  <c r="H195" s="1"/>
  <c r="F196"/>
  <c r="F195" s="1"/>
  <c r="I194"/>
  <c r="I191" s="1"/>
  <c r="I190" s="1"/>
  <c r="I193"/>
  <c r="H191"/>
  <c r="H190" s="1"/>
  <c r="F191"/>
  <c r="F190" s="1"/>
  <c r="I189"/>
  <c r="I177" s="1"/>
  <c r="I176" s="1"/>
  <c r="I180"/>
  <c r="H177"/>
  <c r="H176" s="1"/>
  <c r="F177"/>
  <c r="F176" s="1"/>
  <c r="I162"/>
  <c r="I153" s="1"/>
  <c r="I152" s="1"/>
  <c r="I154"/>
  <c r="H153"/>
  <c r="F153"/>
  <c r="F152" s="1"/>
  <c r="H152"/>
  <c r="I149"/>
  <c r="I148" s="1"/>
  <c r="H149"/>
  <c r="F149"/>
  <c r="F148" s="1"/>
  <c r="H148"/>
  <c r="I130"/>
  <c r="I129" s="1"/>
  <c r="H130"/>
  <c r="F130"/>
  <c r="F129" s="1"/>
  <c r="H129"/>
  <c r="I124"/>
  <c r="I104"/>
  <c r="I89"/>
  <c r="I87"/>
  <c r="I86"/>
  <c r="I85"/>
  <c r="I84"/>
  <c r="I83"/>
  <c r="I82"/>
  <c r="H82"/>
  <c r="F82"/>
  <c r="I81"/>
  <c r="I80"/>
  <c r="I79" s="1"/>
  <c r="H80"/>
  <c r="F80"/>
  <c r="H79"/>
  <c r="F79"/>
  <c r="I76"/>
  <c r="H76"/>
  <c r="G76"/>
  <c r="F76"/>
  <c r="I68"/>
  <c r="I66"/>
  <c r="I64"/>
  <c r="I63" s="1"/>
  <c r="H64"/>
  <c r="F64"/>
  <c r="H63"/>
  <c r="F63"/>
  <c r="I59"/>
  <c r="I57"/>
  <c r="I56"/>
  <c r="I55" s="1"/>
  <c r="H56"/>
  <c r="F56"/>
  <c r="H55"/>
  <c r="F55"/>
  <c r="I54"/>
  <c r="I45"/>
  <c r="I43"/>
  <c r="I42" s="1"/>
  <c r="H43"/>
  <c r="F43"/>
  <c r="H42"/>
  <c r="F42"/>
  <c r="I40"/>
  <c r="I35"/>
  <c r="I34"/>
  <c r="I33"/>
  <c r="I27" s="1"/>
  <c r="I26" s="1"/>
  <c r="I32"/>
  <c r="I29"/>
  <c r="I28"/>
  <c r="H28"/>
  <c r="F28"/>
  <c r="H27"/>
  <c r="H26" s="1"/>
  <c r="F27"/>
  <c r="F26"/>
  <c r="I17"/>
  <c r="I15" s="1"/>
  <c r="I14" s="1"/>
  <c r="I16"/>
  <c r="H15"/>
  <c r="H14" s="1"/>
  <c r="F15"/>
  <c r="F14"/>
  <c r="I11"/>
  <c r="I10" s="1"/>
  <c r="I9" s="1"/>
  <c r="H10"/>
  <c r="G10"/>
  <c r="F10"/>
  <c r="H9"/>
  <c r="F9"/>
  <c r="H28" i="7"/>
  <c r="H27"/>
  <c r="H26" s="1"/>
  <c r="E26"/>
  <c r="H23"/>
  <c r="H21"/>
  <c r="G21"/>
  <c r="E21"/>
  <c r="H20"/>
  <c r="H19"/>
  <c r="H18"/>
  <c r="H17"/>
  <c r="H16"/>
  <c r="H15" s="1"/>
  <c r="E15"/>
  <c r="H14"/>
  <c r="H13"/>
  <c r="E13"/>
  <c r="G12"/>
  <c r="G11" s="1"/>
  <c r="E12"/>
  <c r="E11"/>
  <c r="H210" i="8" l="1"/>
  <c r="I210"/>
  <c r="F210"/>
  <c r="H12" i="7"/>
  <c r="H11" s="1"/>
  <c r="E27" i="6" l="1"/>
  <c r="C27"/>
  <c r="C26"/>
  <c r="C25"/>
  <c r="C23"/>
  <c r="F22"/>
  <c r="E22"/>
  <c r="D22"/>
  <c r="C22"/>
  <c r="F21"/>
  <c r="F27" s="1"/>
  <c r="E21"/>
  <c r="D21"/>
  <c r="D27" s="1"/>
  <c r="C21"/>
  <c r="F19"/>
  <c r="E19"/>
  <c r="D19"/>
  <c r="C19" s="1"/>
  <c r="F17"/>
  <c r="E17"/>
  <c r="D17"/>
  <c r="C17" s="1"/>
  <c r="F16"/>
  <c r="E16"/>
  <c r="D16"/>
  <c r="C16" s="1"/>
  <c r="F15"/>
  <c r="F20" s="1"/>
  <c r="E15"/>
  <c r="E20" s="1"/>
  <c r="D15"/>
  <c r="C15" s="1"/>
  <c r="C20" s="1"/>
  <c r="C23" i="5"/>
  <c r="C22"/>
  <c r="C21"/>
  <c r="F20"/>
  <c r="E20"/>
  <c r="E17" s="1"/>
  <c r="E16" s="1"/>
  <c r="E24" s="1"/>
  <c r="D20"/>
  <c r="C20" s="1"/>
  <c r="C19"/>
  <c r="C18"/>
  <c r="F17"/>
  <c r="F16"/>
  <c r="F24" s="1"/>
  <c r="D20" i="6" l="1"/>
  <c r="D17" i="5"/>
  <c r="C17" l="1"/>
  <c r="D16"/>
  <c r="D24" l="1"/>
  <c r="C16"/>
  <c r="C24" s="1"/>
</calcChain>
</file>

<file path=xl/comments1.xml><?xml version="1.0" encoding="utf-8"?>
<comments xmlns="http://schemas.openxmlformats.org/spreadsheetml/2006/main">
  <authors>
    <author>User_455</author>
  </authors>
  <commentList>
    <comment ref="E5" authorId="0">
      <text>
        <r>
          <rPr>
            <b/>
            <sz val="8"/>
            <color indexed="81"/>
            <rFont val="Tahoma"/>
            <family val="2"/>
            <charset val="204"/>
          </rPr>
          <t>User_455:</t>
        </r>
        <r>
          <rPr>
            <sz val="8"/>
            <color indexed="81"/>
            <rFont val="Tahoma"/>
            <family val="2"/>
            <charset val="204"/>
          </rPr>
          <t xml:space="preserve">
</t>
        </r>
      </text>
    </comment>
  </commentList>
</comments>
</file>

<file path=xl/sharedStrings.xml><?xml version="1.0" encoding="utf-8"?>
<sst xmlns="http://schemas.openxmlformats.org/spreadsheetml/2006/main" count="3244" uniqueCount="659">
  <si>
    <t>839</t>
  </si>
  <si>
    <t>303</t>
  </si>
  <si>
    <t>Компенсаційні виплати на пільговий проїзд автомобільним транспортом окремим категоріям громадян</t>
  </si>
  <si>
    <t>218</t>
  </si>
  <si>
    <t xml:space="preserve">Капітальний ремонт житлового фонду об'єднань співвласників багатоквартирних будинків </t>
  </si>
  <si>
    <t>100106</t>
  </si>
  <si>
    <t xml:space="preserve">      080800</t>
  </si>
  <si>
    <t>видатки споживання</t>
  </si>
  <si>
    <t>видатки розвитку</t>
  </si>
  <si>
    <t>комунальні послуги та енергоносії</t>
  </si>
  <si>
    <t>0111</t>
  </si>
  <si>
    <t>0610</t>
  </si>
  <si>
    <t>0620</t>
  </si>
  <si>
    <t>0810</t>
  </si>
  <si>
    <t>1070</t>
  </si>
  <si>
    <t>0320</t>
  </si>
  <si>
    <t>0910</t>
  </si>
  <si>
    <t>0921</t>
  </si>
  <si>
    <t>0960</t>
  </si>
  <si>
    <t>0990</t>
  </si>
  <si>
    <t>0731</t>
  </si>
  <si>
    <t>0733</t>
  </si>
  <si>
    <t>0721</t>
  </si>
  <si>
    <t>0722</t>
  </si>
  <si>
    <t>0726</t>
  </si>
  <si>
    <t>0763</t>
  </si>
  <si>
    <t>1030</t>
  </si>
  <si>
    <t>1060</t>
  </si>
  <si>
    <t>1090</t>
  </si>
  <si>
    <t>1010</t>
  </si>
  <si>
    <t>1020</t>
  </si>
  <si>
    <t>0828</t>
  </si>
  <si>
    <t>0829</t>
  </si>
  <si>
    <t>0490</t>
  </si>
  <si>
    <t>0443</t>
  </si>
  <si>
    <t>0455</t>
  </si>
  <si>
    <t>0456</t>
  </si>
  <si>
    <t>0511</t>
  </si>
  <si>
    <t>0133</t>
  </si>
  <si>
    <t>0180</t>
  </si>
  <si>
    <t>0824</t>
  </si>
  <si>
    <t>018</t>
  </si>
  <si>
    <t>109</t>
  </si>
  <si>
    <t>Методичне забезпечення діяльності навчальних закладів та інші заходи в галузі освіти</t>
  </si>
  <si>
    <t>Багатопрофільна стаціонарна медична допомога населенню</t>
  </si>
  <si>
    <t>Амбулаторно-поліклінічна допомога населенню</t>
  </si>
  <si>
    <t>222</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</si>
  <si>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</si>
  <si>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Забезпечення надійного та безперебійного функціонування житлово-експлуатаційного господарства</t>
  </si>
  <si>
    <t>420</t>
  </si>
  <si>
    <t>747</t>
  </si>
  <si>
    <t>Субвенція з місцевого бюджету державному бюджету на виконання програм соціально-економічного та культурного розвитку регіонів</t>
  </si>
  <si>
    <t>837</t>
  </si>
  <si>
    <t>Разом загальний та спеціальний фонди</t>
  </si>
  <si>
    <t>Разом по програмі:</t>
  </si>
  <si>
    <t>100302</t>
  </si>
  <si>
    <t>Міські програми, всього:</t>
  </si>
  <si>
    <t>Управління з питань культури та охорони культурної спадщини Миколаївської міської ради</t>
  </si>
  <si>
    <t>080500</t>
  </si>
  <si>
    <t>03</t>
  </si>
  <si>
    <t>15</t>
  </si>
  <si>
    <t>10</t>
  </si>
  <si>
    <t>24</t>
  </si>
  <si>
    <t>40</t>
  </si>
  <si>
    <t>93</t>
  </si>
  <si>
    <t>90</t>
  </si>
  <si>
    <t>92</t>
  </si>
  <si>
    <t>91</t>
  </si>
  <si>
    <t>13</t>
  </si>
  <si>
    <t>48</t>
  </si>
  <si>
    <t>14</t>
  </si>
  <si>
    <t>67</t>
  </si>
  <si>
    <t>130107</t>
  </si>
  <si>
    <t>070101</t>
  </si>
  <si>
    <t>070201</t>
  </si>
  <si>
    <t>110201</t>
  </si>
  <si>
    <t>Бібліотеки</t>
  </si>
  <si>
    <t>080101</t>
  </si>
  <si>
    <t>080203</t>
  </si>
  <si>
    <t>080300</t>
  </si>
  <si>
    <t>081002</t>
  </si>
  <si>
    <t xml:space="preserve">Всього </t>
  </si>
  <si>
    <t>170703</t>
  </si>
  <si>
    <t>110204</t>
  </si>
  <si>
    <t>110205</t>
  </si>
  <si>
    <t>110502</t>
  </si>
  <si>
    <t>210105</t>
  </si>
  <si>
    <t>170102</t>
  </si>
  <si>
    <t>Благоустрій міст, сіл, селищ</t>
  </si>
  <si>
    <t>100208</t>
  </si>
  <si>
    <t xml:space="preserve"> </t>
  </si>
  <si>
    <t>Інші культурно-освітні заклади та заходи </t>
  </si>
  <si>
    <t>180109 </t>
  </si>
  <si>
    <t>150201</t>
  </si>
  <si>
    <t>Видатки загального фонду</t>
  </si>
  <si>
    <t>1</t>
  </si>
  <si>
    <t>(тис. грн.)</t>
  </si>
  <si>
    <t>090416</t>
  </si>
  <si>
    <t>150202</t>
  </si>
  <si>
    <t>250380</t>
  </si>
  <si>
    <t>оплата праці</t>
  </si>
  <si>
    <t>Разом</t>
  </si>
  <si>
    <t>100101</t>
  </si>
  <si>
    <t>у тому числі за рахунок цільових субвенцій з державного бюджету</t>
  </si>
  <si>
    <t>ВСЬОГО ВИДАТКІВ</t>
  </si>
  <si>
    <t>010116</t>
  </si>
  <si>
    <t>070000</t>
  </si>
  <si>
    <t>Освіта</t>
  </si>
  <si>
    <t>080000</t>
  </si>
  <si>
    <t>Охорона здоров'я</t>
  </si>
  <si>
    <t>090412</t>
  </si>
  <si>
    <t>Інші видатки</t>
  </si>
  <si>
    <t>091209</t>
  </si>
  <si>
    <t>091214</t>
  </si>
  <si>
    <t>Інші установи та заклади</t>
  </si>
  <si>
    <t>100102</t>
  </si>
  <si>
    <t>100203</t>
  </si>
  <si>
    <t>150101</t>
  </si>
  <si>
    <t>250404</t>
  </si>
  <si>
    <t>Всього</t>
  </si>
  <si>
    <t>бюджет розвитку</t>
  </si>
  <si>
    <t>з них</t>
  </si>
  <si>
    <t>Благоустрій міст, сіл, селищ </t>
  </si>
  <si>
    <t>130114</t>
  </si>
  <si>
    <t>070401 </t>
  </si>
  <si>
    <t>070802 </t>
  </si>
  <si>
    <t>080500 </t>
  </si>
  <si>
    <t>090203 </t>
  </si>
  <si>
    <t>091204 </t>
  </si>
  <si>
    <t>100301 </t>
  </si>
  <si>
    <t>100302 </t>
  </si>
  <si>
    <t>150110 </t>
  </si>
  <si>
    <t>170603 </t>
  </si>
  <si>
    <t>170703 </t>
  </si>
  <si>
    <t>180409 </t>
  </si>
  <si>
    <t>150202 </t>
  </si>
  <si>
    <t>210105 </t>
  </si>
  <si>
    <t>091206</t>
  </si>
  <si>
    <t>Департамент праці та соціального захисту населення Миколаївської міської ради</t>
  </si>
  <si>
    <t>100</t>
  </si>
  <si>
    <t>110</t>
  </si>
  <si>
    <t>Виконавчий комітет  Миколаївської міської ради</t>
  </si>
  <si>
    <t>Адміністрація Центрального району Миколаївської міської ради</t>
  </si>
  <si>
    <t>Адміністрація Заводського району Миколаївської міської ради</t>
  </si>
  <si>
    <t>Адміністрація Корабельного району Миколаївської міської ради</t>
  </si>
  <si>
    <t>Управління у справах фізичної культури і спорту Миколаївської міської ради</t>
  </si>
  <si>
    <t>Управління освіти Миколаївської міської ради</t>
  </si>
  <si>
    <t xml:space="preserve">Управління охоpони здоpов'я Миколаївської міської ради </t>
  </si>
  <si>
    <t>Департамент житлово-комунального господарства Миколаївської міської ради</t>
  </si>
  <si>
    <t>Управління з питань надзвичайних ситуацій та цивільного захисту населення Миколаївської міської ради</t>
  </si>
  <si>
    <t>Загальний фонд</t>
  </si>
  <si>
    <t>Спеціальний фонд</t>
  </si>
  <si>
    <t>Разом:</t>
  </si>
  <si>
    <t>180109</t>
  </si>
  <si>
    <t>150110</t>
  </si>
  <si>
    <t>170603</t>
  </si>
  <si>
    <t>180409</t>
  </si>
  <si>
    <t>250344</t>
  </si>
  <si>
    <t>Адміністрація Центрального району  Миколаївської міської ради</t>
  </si>
  <si>
    <t>100301</t>
  </si>
  <si>
    <t>Адміністрація Заводського району  Миколаївської міської ради</t>
  </si>
  <si>
    <t>Адміністрація Корабельного району  Миколаївської міської ради</t>
  </si>
  <si>
    <t>091204</t>
  </si>
  <si>
    <t>Управління охоpони здоpов'я Миколаївської міської ради</t>
  </si>
  <si>
    <t>Адміністрація Інгульського району Миколаївської міської ради</t>
  </si>
  <si>
    <t>Адміністрація Інгульського району  Миколаївської міської ради</t>
  </si>
  <si>
    <t>324</t>
  </si>
  <si>
    <t>дб</t>
  </si>
  <si>
    <t>080800</t>
  </si>
  <si>
    <t>0</t>
  </si>
  <si>
    <t>000</t>
  </si>
  <si>
    <t xml:space="preserve">      </t>
  </si>
  <si>
    <t>4</t>
  </si>
  <si>
    <t>Iншi культурно-освiтнi заклади та заходи</t>
  </si>
  <si>
    <t>Внески до статутного капіталу суб’єктів господарювання</t>
  </si>
  <si>
    <t>860</t>
  </si>
  <si>
    <t>3</t>
  </si>
  <si>
    <t>606</t>
  </si>
  <si>
    <t>631</t>
  </si>
  <si>
    <t>Реалізація заходів щодо інвестиційного розвитку території</t>
  </si>
  <si>
    <t>665</t>
  </si>
  <si>
    <t>Утримання та розвиток інфраструктури доріг</t>
  </si>
  <si>
    <t>310</t>
  </si>
  <si>
    <t>5</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</si>
  <si>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</si>
  <si>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</si>
  <si>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реабілітаційних послуг інвалідам та дітям-інвалідам</t>
  </si>
  <si>
    <t>320</t>
  </si>
  <si>
    <t>Соціальний захист ветеранів війни та праці</t>
  </si>
  <si>
    <t>2</t>
  </si>
  <si>
    <t>330</t>
  </si>
  <si>
    <t>340</t>
  </si>
  <si>
    <t>Надання фінансової підтримки громадським організаціям інвалідів і ветеранів, діяльність яких має соціальну спрямованість</t>
  </si>
  <si>
    <t xml:space="preserve">Інші видатки на соціальний захист населення  </t>
  </si>
  <si>
    <t xml:space="preserve">Забезпечення підготовки спортсменів вищих категорій школами вищої спортивної майстерності
</t>
  </si>
  <si>
    <t>643</t>
  </si>
  <si>
    <t>742</t>
  </si>
  <si>
    <t>Розробка схем та проектних рішень масового застосування</t>
  </si>
  <si>
    <t>Програма стабілізації та соціально-економічного розвитку територій</t>
  </si>
  <si>
    <t>101</t>
  </si>
  <si>
    <t>102</t>
  </si>
  <si>
    <t>Дошкільна освiта</t>
  </si>
  <si>
    <t>Надання позашкільної освіти позашкільними закладами освіти, заходи із позашкільної роботи з дітьми</t>
  </si>
  <si>
    <t>117</t>
  </si>
  <si>
    <t>406</t>
  </si>
  <si>
    <t>633</t>
  </si>
  <si>
    <t>Проведення невідкладних відновлювальних робіт, будівництво та реконструкція загальноосвітніх навчальних закладів</t>
  </si>
  <si>
    <t>200</t>
  </si>
  <si>
    <t>201</t>
  </si>
  <si>
    <t>205</t>
  </si>
  <si>
    <t>212</t>
  </si>
  <si>
    <t>214</t>
  </si>
  <si>
    <t>Лікарсько-акушерська допомога  вагітним, породіллям та новонародженим</t>
  </si>
  <si>
    <t xml:space="preserve">Надання стоматологічної допомоги населенню </t>
  </si>
  <si>
    <t xml:space="preserve">Інші заходи в галузі охорони здоров’я 
</t>
  </si>
  <si>
    <t>601</t>
  </si>
  <si>
    <t>602</t>
  </si>
  <si>
    <t xml:space="preserve">Забезпечення надійного та безперебійного функціонування житлово-експлуатаційного господарства </t>
  </si>
  <si>
    <t xml:space="preserve">Капітальний ремонт об’єктів житлового господарства </t>
  </si>
  <si>
    <t xml:space="preserve">Капітальний ремонт житлового фонду </t>
  </si>
  <si>
    <t>610</t>
  </si>
  <si>
    <t>Впровадження засобів обліку витрат та регулювання споживання води та теплової енергії</t>
  </si>
  <si>
    <t>613</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</si>
  <si>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</si>
  <si>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400</t>
  </si>
  <si>
    <t>409</t>
  </si>
  <si>
    <t>410</t>
  </si>
  <si>
    <t>Культура</t>
  </si>
  <si>
    <t>Палаци i будинки культури, клуби та iншi заклади клубного типу</t>
  </si>
  <si>
    <t>Школи естетичного виховання дiтей</t>
  </si>
  <si>
    <t>781</t>
  </si>
  <si>
    <t>Видатки на запобігання та ліквідацію надзвичайних ситуацій та наслідків стихійного лиха</t>
  </si>
  <si>
    <t>664</t>
  </si>
  <si>
    <t>Інші заходи у сфері електротранспорту</t>
  </si>
  <si>
    <t>612</t>
  </si>
  <si>
    <t>Забезпечення збору та вивезення сміття і відходів, надійної та безперебійної експлуатації каналізаційних систем</t>
  </si>
  <si>
    <t xml:space="preserve">Програма реформування та розвитку житлово-комунального господарства міста Миколаєва на 2015-2019 роки </t>
  </si>
  <si>
    <t>Первинна медична допомога населенню</t>
  </si>
  <si>
    <t>Найменування міської програми</t>
  </si>
  <si>
    <t>Інші субвенції</t>
  </si>
  <si>
    <t>880</t>
  </si>
  <si>
    <t xml:space="preserve">* </t>
  </si>
  <si>
    <t>За переліком програм, затверджених відповідно до статті 91 Бюджетного кодексу України</t>
  </si>
  <si>
    <t>Утримання та навчально-тренувальна робота комунальних дитячо-юнацьких спортивних шкіл</t>
  </si>
  <si>
    <t>090501</t>
  </si>
  <si>
    <t>Організація та проведення громадських робіт</t>
  </si>
  <si>
    <t>1050</t>
  </si>
  <si>
    <t>070501</t>
  </si>
  <si>
    <t>0930</t>
  </si>
  <si>
    <t>090203</t>
  </si>
  <si>
    <t>0470</t>
  </si>
  <si>
    <t>Заходи з енергозбереження</t>
  </si>
  <si>
    <t>741</t>
  </si>
  <si>
    <t>Збереження, розвиток, реконструкція та реставрація  пам’яток історії та культури</t>
  </si>
  <si>
    <t>642</t>
  </si>
  <si>
    <t>Збереження пам’яток історії та культури</t>
  </si>
  <si>
    <t xml:space="preserve">Код Програмної класифікації
видатків та кредитування
місцевих бюджетів 
</t>
  </si>
  <si>
    <t>Код ТКВКБМС</t>
  </si>
  <si>
    <t>Код ФКВКБ</t>
  </si>
  <si>
    <t xml:space="preserve">Код ТПКВКМБ </t>
  </si>
  <si>
    <t>Код програмної класифікації видатків та кредитування місцевого бюджету</t>
  </si>
  <si>
    <t xml:space="preserve">Програма розвитку місцевого самоврядування у місті Миколаєві на 2016-2018 роки
</t>
  </si>
  <si>
    <t xml:space="preserve">Галузева програма розвитку "Охорона здоров'я" м. Миколаєва на 2016-2018 роки                                                </t>
  </si>
  <si>
    <t>611</t>
  </si>
  <si>
    <t>Заходи, пов'язані з поліпшенням питної води</t>
  </si>
  <si>
    <t>100209</t>
  </si>
  <si>
    <t xml:space="preserve"> Міська  програма «Соціальний захист» на 2017-2019 роки                                                                  
</t>
  </si>
  <si>
    <t xml:space="preserve">Міська програма «Соціальний захист» на 2017-2019 роки                                                                  
</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</si>
  <si>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</si>
  <si>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r>
      <t xml:space="preserve">Медична субвенція з державного бюджету місцевим бюджетам - </t>
    </r>
    <r>
      <rPr>
        <b/>
        <i/>
        <sz val="16"/>
        <rFont val="Times New Roman"/>
        <family val="1"/>
        <charset val="204"/>
      </rPr>
      <t>на здійснення делегованих державою повноважень по медичному обслуговуванню вторинною (спеціалізованою) медичною допомогою мешканців Корабельного району м. Миколаєва з бюджету м. Миколаєва до бюджету Вітовського району у 2017 році</t>
    </r>
  </si>
  <si>
    <t>Міська комплексна програма "Культура" на 2016-2018 роки</t>
  </si>
  <si>
    <t>Програма економічного і соціального розвитку м. Миколаєва на 2017  рік</t>
  </si>
  <si>
    <t>Програма економічного і соціального розвитку м. Миколаєва на 2017 рік</t>
  </si>
  <si>
    <t xml:space="preserve">Міська програма соціальної підтримки учасників антитерористичної операції та членів їх сімей </t>
  </si>
  <si>
    <t xml:space="preserve">Міська цільова соціальна програма забезпечення цивільного захисту м.Миколаєва на 2017 -2019 роки </t>
  </si>
  <si>
    <t>Міська програма енергозбереження "Теплий Миколаїв" на 2017-2019 роки</t>
  </si>
  <si>
    <t xml:space="preserve">Інші видатки </t>
  </si>
  <si>
    <t>Підготовка робітничих кадрів професійно-технічними закладами та іншими закладами освіти</t>
  </si>
  <si>
    <t>503</t>
  </si>
  <si>
    <t>Розвиток дитячо-юнацького та резервного спорту</t>
  </si>
  <si>
    <t>504</t>
  </si>
  <si>
    <t>Підтримка і розвиток спортивної інфраструктури</t>
  </si>
  <si>
    <t>506</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</si>
  <si>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</si>
  <si>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</si>
  <si>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Утримання комунальних спортивних споруд</t>
  </si>
  <si>
    <t>Керівництво і управління у відповідній сфері у містах, селищах, селах</t>
  </si>
  <si>
    <t>46</t>
  </si>
  <si>
    <t>Управління державного архітектурно-будівельного контролю Миколаївської міської  ради</t>
  </si>
  <si>
    <t>71</t>
  </si>
  <si>
    <t>Департамент енергетики, енергозбереження та запровадження інноваційних технологій Миколаївської міської ради</t>
  </si>
  <si>
    <t>77</t>
  </si>
  <si>
    <t>Департамент внутрішнього фінансового контролю, нагляду та протидії корупції Миколаївської міської ради</t>
  </si>
  <si>
    <t>8370</t>
  </si>
  <si>
    <t>Медична субвенція з державного бюджету місцевим бюджетам</t>
  </si>
  <si>
    <t>8600</t>
  </si>
  <si>
    <t>у тому числі за рахунок  субвенції з обласного бюджету на виконання депутатами обласної ради доручень виборців, відповідно до програм, затверджених обласною радою на 2017 рік</t>
  </si>
  <si>
    <t>Міська  програма "Фізична культура і спорт" на 2016-2018 роки</t>
  </si>
  <si>
    <t>Програма " Сприяння діяльності правоохороних органів на території міста Миколаєва" на 2017-2019 роки</t>
  </si>
  <si>
    <t>325</t>
  </si>
  <si>
    <t xml:space="preserve">Зміни до розподілу видатків  міського бюджету міста Миколаєва на 2017 рік  </t>
  </si>
  <si>
    <t>Секретар міської ради</t>
  </si>
  <si>
    <t xml:space="preserve">Т.В. Казакова </t>
  </si>
  <si>
    <t>Інші видатки -  видатки для створення центру енергоефективності - комунальної установи «Центр енергоефективності м.Миколаєва»</t>
  </si>
  <si>
    <t>Управління містобудування та архітектури Миколаївської міської ради</t>
  </si>
  <si>
    <t xml:space="preserve">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
</t>
  </si>
  <si>
    <t>Зміни до переліку  міських  програм,  які  фінансуватимуться  за  рахунок  коштів   міського  бюджету  міста  Миколаєва  у  2017 році*</t>
  </si>
  <si>
    <t>у тому числі за рахунок  субвенції з державного бюджету місцевим бюджетам на здійснення заходів щодо соціально-економічного розвитку окремих територій</t>
  </si>
  <si>
    <t xml:space="preserve">Додаток 5                                                                                  до рішення  міської ради                                                                                від  ________                               №___________                        </t>
  </si>
  <si>
    <t>Додаток  3                                                                                                                        до рішення  міської ради                                                                                           від _________                                                                        №__________</t>
  </si>
  <si>
    <t>Інші видатки - плата за видачу сертифіката, який видається у разі прийняття в експлуатацію закінченого будівництвом об'єкта</t>
  </si>
  <si>
    <t xml:space="preserve"> матеріально-технічне забезпечення  підрозділів Центрального, Інгульського, Заводського та Корабельного відділів Головного управління Національної поліції в Миколаївській області   спеціальними автомобілями.</t>
  </si>
  <si>
    <t>Програма підтримки державної політики в сфері казначейського обслуговування  бюджетних коштів у м. Миколаєві на 2017-2019 роки</t>
  </si>
  <si>
    <t>Інші видатки -  видатки для забезпечення діяльності центру енергоефективності - комунальної установи ММР  «Центр енергоефективності м.Миколаєва»</t>
  </si>
  <si>
    <t>829</t>
  </si>
  <si>
    <t>250323</t>
  </si>
  <si>
    <r>
      <t xml:space="preserve">Субвенція на утримання об'єктів спільного користування чи ліквідацію негативних наслідків діяльності об'єктів спільного користування -  </t>
    </r>
    <r>
      <rPr>
        <b/>
        <i/>
        <sz val="16"/>
        <rFont val="Times New Roman"/>
        <family val="1"/>
        <charset val="204"/>
      </rPr>
      <t xml:space="preserve">на здійснення делегованих державою повноважень по медичному обслуговуванню вторинною (спеціалізованою) медичною допомогою мешканців Корабельного району м. Миколаєва з бюджету м. Миколаєва до бюджету Вітовського району у 2017 році  на оплату комунальних послуг та енергоносіїв </t>
    </r>
  </si>
  <si>
    <t>у тому числі за рахунок субвенції з державного бюджету місцевим бюджетам на здійснення заходів щодо соціально-економічного розвитку окремих територій</t>
  </si>
  <si>
    <r>
      <t xml:space="preserve">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пунктами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 </t>
    </r>
    <r>
      <rPr>
        <b/>
        <i/>
        <sz val="16"/>
        <rFont val="Times New Roman"/>
        <family val="1"/>
        <charset val="204"/>
      </rPr>
      <t>за рахунок субвенції з державного бюджету</t>
    </r>
  </si>
  <si>
    <t>у тому числі за рахунок субвенції з обласного бюджету, за рахунок коштів медичної субвенції з державного бюджету місцевим бюджетам, на 2017 рік</t>
  </si>
  <si>
    <t>Т.В. Казакова</t>
  </si>
  <si>
    <t>Інші видатки - забезпечення безперебійної роботи системи відеоспостереження "Безпечне місто"</t>
  </si>
  <si>
    <t xml:space="preserve">Секретар міської ради </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</si>
  <si>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окремим категоріям громадян</t>
  </si>
  <si>
    <t>забезпечення зміцнення матеріально-технічної бази управлінню Державної казначейської служби України у м. Миколаєві Миколаївської області для проведення модернізації існуючої комп’ютерно-технічної бази   на  придбання комп’ютерної та оргтехніки</t>
  </si>
  <si>
    <t>Субвенція з міського бюджету міста Миколаєва обласному бюджету Миколаївської області на забезпечення придбання житла для сімей учасників антитерористичної операції на сході України, які перебувають на квартирному обліку, згідно зі списком по пільзі, затвердженим Миколаївською міською радою</t>
  </si>
  <si>
    <t>субвенція з міського бюджету міста  Миколаєва обласному бюджету Миколаївської області на фінансування СДЮСШОР з веслування на байдарках і каное імені героя-десантника Миколи Гуцаленка</t>
  </si>
  <si>
    <t>Додаток 1</t>
  </si>
  <si>
    <t xml:space="preserve">до рішення міської ради
</t>
  </si>
  <si>
    <t>від_____________________</t>
  </si>
  <si>
    <t>№_____________________</t>
  </si>
  <si>
    <t xml:space="preserve">                                                                                                                                                   Зміни до доходів міського бюджету міста Миколаєва на 2017 рік</t>
  </si>
  <si>
    <t>Код</t>
  </si>
  <si>
    <t>Найменування доходів згідно із бюджетною класифікацією</t>
  </si>
  <si>
    <t>разом</t>
  </si>
  <si>
    <t>у т.ч. бюджет розвитку</t>
  </si>
  <si>
    <t>Офіційні трансферти</t>
  </si>
  <si>
    <t>41030000</t>
  </si>
  <si>
    <t>Субвенції</t>
  </si>
  <si>
    <t>41034200</t>
  </si>
  <si>
    <t>41034500</t>
  </si>
  <si>
    <t>Субвенція з державного бюджету місцевим бюджетам на здійснення заходів щодо соціально-економічного розвитку окремих територій</t>
  </si>
  <si>
    <t>41035000</t>
  </si>
  <si>
    <t>Інші субвенції, в тому числі:</t>
  </si>
  <si>
    <t xml:space="preserve"> - субвенція з обласного бюджету бюджетам міст і районів на виконання депутатами обласної ради доручень виборців відповідно до програм, затверджених обласною радою на 2017 рік</t>
  </si>
  <si>
    <t>41036100</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</si>
  <si>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пунктами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</si>
  <si>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910,778</t>
  </si>
  <si>
    <t>Всього доходів (без офіційних трансфертів)</t>
  </si>
  <si>
    <t>Всього доходів</t>
  </si>
  <si>
    <t xml:space="preserve">            Т.В. Казакова</t>
  </si>
  <si>
    <t>Додаток 2</t>
  </si>
  <si>
    <t>до рішення міської ради</t>
  </si>
  <si>
    <t>від __________________</t>
  </si>
  <si>
    <t>№___________________</t>
  </si>
  <si>
    <t>Зміни до  джерел фінансування міського бюджету міста Миколаєва на 2017 рік</t>
  </si>
  <si>
    <t>(тис.грн.)</t>
  </si>
  <si>
    <t xml:space="preserve">Код </t>
  </si>
  <si>
    <t>Найменування 
згідно з класифікацією фінансування бюджету</t>
  </si>
  <si>
    <t>всього</t>
  </si>
  <si>
    <t>у тому числі бюджет розвитку</t>
  </si>
  <si>
    <t>Внутрішнє фінансування</t>
  </si>
  <si>
    <t>Фінансування за рахунок зміни залишків коштів  бюджетів</t>
  </si>
  <si>
    <t xml:space="preserve">Кошти, що передаються із загального фонду бюджету до бюджету розвитку (спеціального фонду) 
</t>
  </si>
  <si>
    <t>з них за рахунок:</t>
  </si>
  <si>
    <t>субвенцій з інших бюджетів</t>
  </si>
  <si>
    <t>Всього за типом кредитора</t>
  </si>
  <si>
    <t>Фінансування за активними операціями</t>
  </si>
  <si>
    <t>Зміни обсягів бюджетних коштів</t>
  </si>
  <si>
    <t>залишку коштів освітньої субвенції з державного бюджету місцевим бюджетам</t>
  </si>
  <si>
    <t>Всього за типом боргового зобов'язання</t>
  </si>
  <si>
    <t xml:space="preserve">   </t>
  </si>
  <si>
    <t>Додаток 6</t>
  </si>
  <si>
    <t>від_________________</t>
  </si>
  <si>
    <t>№__________________</t>
  </si>
  <si>
    <t>Зміни до переліку об'єктів, які фінансуватимуться за рахунок коштів міського цільового фонду охорони навколишнього природного середовища бюджету міста Миколаєва у 2017 році</t>
  </si>
  <si>
    <t>Код програмної класифікації видатків та кредитування місцевих бюджетів</t>
  </si>
  <si>
    <t>Код ТПКВКМБ / ТКВКБМС</t>
  </si>
  <si>
    <t>Назва заходів, об'єктів, відповідно до проектно-кошторисної документації тощо</t>
  </si>
  <si>
    <t>Загальний обсяг фінансування  будівництва</t>
  </si>
  <si>
    <t xml:space="preserve">                                                                                                                                                          Відсоток завершеності  об'єктів на майбутні роки</t>
  </si>
  <si>
    <t xml:space="preserve">                                     Всього видатків на завершення будівництва об'єктів на майбутні роки</t>
  </si>
  <si>
    <t>Разом видатків на 2017 рік</t>
  </si>
  <si>
    <t>4000000</t>
  </si>
  <si>
    <t>Департамент житлово-комунального господарства Миколаївської міської ради, у т.ч.:</t>
  </si>
  <si>
    <t>4010000</t>
  </si>
  <si>
    <t>Охорона і раціональне використання водних ресурсів</t>
  </si>
  <si>
    <t>Розробка техніко-економічного обгрунтування щодо розчищення русла та благоустрою р. Вітовка в Корабельному районі м.Миколаєва</t>
  </si>
  <si>
    <t>Наука, інформація, освіта, підготовка кадрів, екологічна експертиза, організація праці, забезпечення участі у діяльності міжнародних організацій природоохоронного спрямування, впровадження економічного механізму забезпечення охорони навколишнього природного середовища, у т.ч:</t>
  </si>
  <si>
    <t>Введення в постійну практику добровільних громадських акцій по висадженню дерев, очищенню від сміття парків, берегів рік тощо з проведенням пропаганди таких заходів у ЗМІ та навчальних закладах -проведення громадських акцій "Чисте узбережжя" до Міжнародного дня водних ресурсів та Міжнародного дня Чорного моря</t>
  </si>
  <si>
    <t>Проведення просвітницької роботи з населенням, семінарів про соціальну грамотність, соціальне проектування і основи управління здоров'ям- виготовлення плакатів, білбордів, інформаційних матеріалів з питань екології та благоустрою міста, підготовка та виготовлення матеріалів для участі м.Миколаєва у всеукраїнському конкурсі з благоустрою міста</t>
  </si>
  <si>
    <t xml:space="preserve">Виховання екологічної культури як частини загальної культури населення шляхом проведення добровільних громадських акцій, загального екологічного виховання </t>
  </si>
  <si>
    <t>Отримання дозволу на здійснення операцій у сфері поводження з відходами для майданчика для складування опалого листя</t>
  </si>
  <si>
    <t>Розробка схеми санітарного очищення та визначення норм утворення твердих побутових відходів для міста Миколаєва</t>
  </si>
  <si>
    <t>Охорона та раціональне використання земель, у т.ч.:</t>
  </si>
  <si>
    <t>Ліквідація наслідків підтоплення мкр. Жовтневий, парку «Богоявленський» – будівництво дренажного колектору для захисту від підтоплення мікрорайону Жовтневий в м.Миколаєві, у тому числі коригування проекту та експертиза</t>
  </si>
  <si>
    <t>Ліквідація зсувних процесів у мкр. Велика Корениха - будівництво протизсувних споруд по вул. Піщаній у мкр. Велика Корениха в м. Миколаєві, проведення геологічних вишукувань</t>
  </si>
  <si>
    <t>Ліквідація наслідків підтоплення мікрорайону Жовтневий, парку «Богоявленський» – будівництво дренажного колектора для захисту від підтоплення мікрорайону Жовтневий, парку «Богоявленський» у м.Миколаєві, у тому числі коригування проекту та експертиза</t>
  </si>
  <si>
    <t>Ліквідація наслідків підтоплення житлового масиву Тернівка-будівництво дренажного колектору для захисту від підтоплення житлового масиву Тернівка у м.Миколаєві,у т.ч. проектні роботи та експертиза</t>
  </si>
  <si>
    <t>Охорона та раціональне використання природних рослинних ресурсів, у т.ч.:</t>
  </si>
  <si>
    <t xml:space="preserve">Проведення інвентаризації парків і лісопаркових зон (інвентаризація зелених насаджень) </t>
  </si>
  <si>
    <t>Оновлення зелених насаджень міських парків, скверів (придбання саджанців)</t>
  </si>
  <si>
    <t xml:space="preserve">Додаток  4 </t>
  </si>
  <si>
    <t>від__________________</t>
  </si>
  <si>
    <t>Зміни до переліку об’єктів, видатки на які у 2017 році будуть проводитися за рахунок коштів бюджету розвитку</t>
  </si>
  <si>
    <t>Код ТПКВКМБ /
ТКВКБМС</t>
  </si>
  <si>
    <t>Назва об’єктів відповідно  до проектно- кошторисної документації тощо</t>
  </si>
  <si>
    <t xml:space="preserve">Загальний обсяг фінансування будівництва </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</si>
  <si>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</si>
  <si>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</si>
  <si>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</si>
  <si>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0300000</t>
  </si>
  <si>
    <t>0310000</t>
  </si>
  <si>
    <t>0318370</t>
  </si>
  <si>
    <t>Субвенція з міського бюджету державному бюджету на виконання програм соціально-економічного розвитку регіонів</t>
  </si>
  <si>
    <t>Капітальні видатки</t>
  </si>
  <si>
    <t>забезпечення зміцнення матеріально-технічної бази управлінню Державної казначейської служби України у м. Миколаєві Миколаївської області для проведення модернізації існуючої комп’ютерно-технічної бази на придбання комп’ютерної та оргтехніки</t>
  </si>
  <si>
    <t>матеріально-технічне забезпечення  підрозділів Центрального, Інгульського, Заводського та Корабельного відділів Головного управління Національної поліції в Миколаївській області   спеціальними автомобілями</t>
  </si>
  <si>
    <t>1000000</t>
  </si>
  <si>
    <t>1010000</t>
  </si>
  <si>
    <t>1011020</t>
  </si>
  <si>
    <t xml:space="preserve">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
</t>
  </si>
  <si>
    <t>у т. ч.за рахунок  субвенції з обласного бюджету на виконання депутатами обласної ради доручень виборців, відповідно до програм, затверджених обласною радою на 2017 рік</t>
  </si>
  <si>
    <t>1016310</t>
  </si>
  <si>
    <t>6310</t>
  </si>
  <si>
    <t>Нове будівництво дошкільного навчального закладу по вул.Променева у мікрорайоні "Північний" м.Миколаєва, в т.ч. проектно-вишукувальні  роботи та експертиза</t>
  </si>
  <si>
    <t>1016330</t>
  </si>
  <si>
    <t xml:space="preserve">Нове будівництво дошкільного навчального закладу по вул. Променева у мікрорайоні «Північний» м. Миколаєва (підготовчі роботи), в т.ч. проектно-вишукувальні роботи та експертна оцінка
</t>
  </si>
  <si>
    <t>6330</t>
  </si>
  <si>
    <t>Нове будівництво котельні ЗОШ №4 по вул. М.Морська,78 у м.Миколаєві, в т.ч. проектно-вишукувальні роботи та експертиза</t>
  </si>
  <si>
    <t xml:space="preserve">Нове будівництво котельні ЗОШ№ 29 по вул.Ватутіна,124 у м.Миколаєві, в т.ч. проектно- вишукувальні роботи та експертиза </t>
  </si>
  <si>
    <t>Реконструкція покрівлі ЗОШ №40 по вул.Металургів, 97/1  у м.Миколаєві, у  т.ч. проектно-вишукувальні роботи та експертиза</t>
  </si>
  <si>
    <t>Реконструкція покрівлі ЗОШ №59 по вул.Адміральській,24  у м.Миколаєві, у  т.ч. проектно-вишукувальні роботи та експертиза</t>
  </si>
  <si>
    <t>Реконструкція покрівлі ЗОШ №64, вул.Архітектора Старова, 6-Г у м.Миколаєві, у т.ч. проектно-вишукувальні роботи та експертиза</t>
  </si>
  <si>
    <t>Реконструкція будівлі (для забезпечення інклюзивної форми навчання) МСШ МіПР «Академія дитячої творчості» по вул.Олійника,36 у м.Миколаєві, в т.ч. проектно-вишукувальні роботи та експертиза</t>
  </si>
  <si>
    <t>1300000</t>
  </si>
  <si>
    <t>1310000</t>
  </si>
  <si>
    <t>1315030</t>
  </si>
  <si>
    <t>5030</t>
  </si>
  <si>
    <t>1315031</t>
  </si>
  <si>
    <t>5031</t>
  </si>
  <si>
    <t>у т. ч. за рахунок  субвенції з обласного бюджету на виконання депутатами обласної ради доручень виборців, відповідно до програм, затверджених обласною радою на 2017 рік</t>
  </si>
  <si>
    <t>1315033</t>
  </si>
  <si>
    <t>5033</t>
  </si>
  <si>
    <t>Забезпечення підготовки спортсменів вищих категорій школами вищої спортивної майстерності</t>
  </si>
  <si>
    <t>1315040</t>
  </si>
  <si>
    <t>5040</t>
  </si>
  <si>
    <t>1315041</t>
  </si>
  <si>
    <t>5041</t>
  </si>
  <si>
    <t>1316310</t>
  </si>
  <si>
    <t>Нове будівництво футбольного поля №1 (тренувального) Центрального міського стадіону  по вул. Спортивний, 1/1 в  м.Миколаєві, у т.ч. проектні роботи та експертиза</t>
  </si>
  <si>
    <t>Нове будівництво спортивного майданчика ДЮСШ  №5 за адресою: пр.Богоявленський, 253а  в м. Миколаєві, в т.ч. проектні роботи та експертиза</t>
  </si>
  <si>
    <t>Реконструкція існуючого футбольного поля  Центрального міського стадіону  по вул. Спортивній, 1/1 в м. Миколаєві,  у т.ч. проектні роботи та експертиза</t>
  </si>
  <si>
    <t>Реконструкція периментального огородження  Центрального міського стадіону  по вул. Спортивній, 1/1 в м.Миколаєві,  у т.ч. проектні роботи та експертиза</t>
  </si>
  <si>
    <t>Реконструкція периметрального огородження  Центрального міського стадіону  по вул. Спортивній, 1/1 в м.Миколаєві,  у т.ч. проектні роботи та експертиза</t>
  </si>
  <si>
    <t>Реконструкція веслувальної бази КДЮСШ "Комунарівець"  по вул.Паромний узвіз 1 в  м.Миколаєві, у т.ч проектні роботи, геодезія, технічне обстеження  та експертиза приміщень</t>
  </si>
  <si>
    <t xml:space="preserve">Реконструкція елінгу №1 ДЮСШ №2  з надбудовою  спортивного залу  за адресою: вул. Спортивна, 11 у м. Миколаєві,  у т.ч. проектні роботи та експертиза </t>
  </si>
  <si>
    <t>Реставрація фасадів та даху будівлі Миколаївської спеціалізованої дитячо-юнацької спортивної школи олімпійського резерву з фехтування по вул. Пушкінській,11 в м.Миколаєві, у т.ч. проектні роботи та експертиза</t>
  </si>
  <si>
    <t>1400000</t>
  </si>
  <si>
    <t>1410000</t>
  </si>
  <si>
    <t>1412010</t>
  </si>
  <si>
    <t>2010</t>
  </si>
  <si>
    <t>у т.ч. за рахунок субвенції з державного бюджету місцевим бюджетам на здійснення заходів щодо соціально- економічного розвитку окремих територій</t>
  </si>
  <si>
    <t>1412050</t>
  </si>
  <si>
    <t>2050</t>
  </si>
  <si>
    <t>Лікарсько-акушерська допомога вагітним, породіллям та новонародженим</t>
  </si>
  <si>
    <t>1412180</t>
  </si>
  <si>
    <t>2180</t>
  </si>
  <si>
    <t>1416310</t>
  </si>
  <si>
    <t>Реконструкція сімейної амбулаторії КЗ ММР "ЦПМСД №1" за адресою: м.Миколаїв, вул. Знаменська,35, в т.ч. проектні роботи та експертиза</t>
  </si>
  <si>
    <t>Реконструкція системи опалення з встановленням електричних котлів потужністю 360 кВт в Міському пологовому будинку №2 по вул. Будівельників,8 у м.Миколаєві, у тому числі проектно-кошторисна документація та експертиза</t>
  </si>
  <si>
    <t>Реконструкція приміщення під розміщення сімейної амбулаторії №1 КЗ ММР "ЦПМСД №5", за адресами: вул.Привільна, 41/1 та вул. Привільна,41/3, в тому числі проектно-кошторисна документація та експертиза</t>
  </si>
  <si>
    <t xml:space="preserve">Реконструкція приміщення під розміщення сімейної амбулаторії №1 КЗ ММР «ЦПМСД №5» за адресами: вул. Привільна, 41/1 та вул. Привільна, 41/3 в м. Миколаєві, в тому числі проектно-кошторисна документація та експертиза  </t>
  </si>
  <si>
    <t>1500000</t>
  </si>
  <si>
    <t>1510000</t>
  </si>
  <si>
    <t>1513030</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</si>
  <si>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</si>
  <si>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</si>
  <si>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1513031</t>
  </si>
  <si>
    <t>3031</t>
  </si>
  <si>
    <t>1513100</t>
  </si>
  <si>
    <t>3100</t>
  </si>
  <si>
    <t>1513104</t>
  </si>
  <si>
    <t>3104</t>
  </si>
  <si>
    <t>1513250</t>
  </si>
  <si>
    <t>3250</t>
  </si>
  <si>
    <t xml:space="preserve">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пунктами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  за рахунок субвенції з державного бюджету </t>
  </si>
  <si>
    <t>1513300</t>
  </si>
  <si>
    <t>3300</t>
  </si>
  <si>
    <t>2400000</t>
  </si>
  <si>
    <t>2410000</t>
  </si>
  <si>
    <t>2414060</t>
  </si>
  <si>
    <t>4060</t>
  </si>
  <si>
    <t>2414090</t>
  </si>
  <si>
    <t>4090</t>
  </si>
  <si>
    <t>2414100</t>
  </si>
  <si>
    <t>4100</t>
  </si>
  <si>
    <t>Школи естетичного виховання дітей</t>
  </si>
  <si>
    <t>2414200</t>
  </si>
  <si>
    <t>4200</t>
  </si>
  <si>
    <t>2416310</t>
  </si>
  <si>
    <t>Придбання об’єкта незавершеного будівництва за адресою: м.Миколаїв,вул.Озерна,43 для розміщення Палацу культури</t>
  </si>
  <si>
    <t>Нове будівництво культурного центру за адресою: м.Миколаїв, вул. Озерна,43, у т.ч. проектно- вишукувальні роботи та експертиза</t>
  </si>
  <si>
    <t>Реконструкція будівлі за адресою: м.Миколаїв, вул.Озерна, 43, у т.ч. проектно-вишукувальні роботи та експертиза</t>
  </si>
  <si>
    <t>Реконструкція Миколаївського міського палацу культури "Молодіжний" по вулиці Театральній,1 у м.Миколаїв, в т.ч. проектно-вишукувальні роботи та експертиза</t>
  </si>
  <si>
    <t>Реконструкція концертної зали ММПК "Молодіжний" по пр.Богоявленському, 39-а в м.Миколаєві з облаштуванням допоміжних приміщень та котельні, в т.ч. проектно-вишукувальні роботи та експертиза</t>
  </si>
  <si>
    <t>Реконструкція Великокорениського будинку культури за адресою: вул. Миколаївських десантників, 4 (Братів Неживих) (Велика Корениха), м.Миколаїв, у т.ч. проектно-вишукувальні роботи та експертиза</t>
  </si>
  <si>
    <t xml:space="preserve">Реконструкція нежитлових приміщень по вул.Спаській, 23/1 в м.Миколаєві під дитячу художню школу, в т.ч. проектно-вишукувальні роботи та експертиза </t>
  </si>
  <si>
    <t>2416420</t>
  </si>
  <si>
    <t>6420</t>
  </si>
  <si>
    <t>2416421</t>
  </si>
  <si>
    <t>6421</t>
  </si>
  <si>
    <t>Миколаївський міський палац культури та урочистих подій. Реставрація будівлі-пам'ятки архітектури місцевого значення  по вул. Спаській, 44 в м. Миколаєві з створенням безперешкодного доступу для маломобільних верств населення, в т.ч. проектно-вишукувальні роботи та експертиза</t>
  </si>
  <si>
    <t>Миколаївський міський палац культури та урочистих подій. Реставрація будівлі-пам'ятки архітектури місцевого значення по вул. Шевченка, 58 в м. Миколаєві,  в т.ч. проектно-вишукувальні роботи та експертиза</t>
  </si>
  <si>
    <t>4016010</t>
  </si>
  <si>
    <t>6010</t>
  </si>
  <si>
    <t>4016020</t>
  </si>
  <si>
    <t>6020</t>
  </si>
  <si>
    <t>4016021</t>
  </si>
  <si>
    <t>6021</t>
  </si>
  <si>
    <t>4016022</t>
  </si>
  <si>
    <t>6022</t>
  </si>
  <si>
    <t>4016060</t>
  </si>
  <si>
    <t>6060</t>
  </si>
  <si>
    <t>4016130</t>
  </si>
  <si>
    <t>6130</t>
  </si>
  <si>
    <t>4016310</t>
  </si>
  <si>
    <t xml:space="preserve">Корегування та експертиза проекту з очищення та заглиблення малої річки Вітовка від ВІОС до ріки Південний Буг в м. Миколаєві
</t>
  </si>
  <si>
    <t xml:space="preserve">Ліквідація наслідків підтоплення мкр. Жовтневий, парку "Богоявленський" - будівництво дренажного колектору для захисту від підтоплення мікрорайону Жовтневий в м. Миколаєві, у тому числі коригування проекту та експертиза
</t>
  </si>
  <si>
    <t>Ліквідація наслідків підтоплення селища Горького - будівництво дренажного колектору для захисту від підтоплення селища Горького у м.Миколаєві, у тому числі коригування проекту та експертиза</t>
  </si>
  <si>
    <t xml:space="preserve">Ліквідація  підтоплення Широкої Балки, будівництво дренажного колектору, у тому числі корегування та експертиза проектно-кошторисної документації  </t>
  </si>
  <si>
    <t> Будівництво берегоукріплювальних споруд уздовж р.Південний Буг у районі старого кладовища в мкр. Соляні (вул. Берегова)</t>
  </si>
  <si>
    <t xml:space="preserve">Нове будівництво транспортно-логістичного центру для вантажних автомобілів по Баштанському шосе(11 Промзона) в м. Миколаєві,в т.ч. виготовлення проекту землеустрою , проектно-кошторисної документації,проведення екпертизи </t>
  </si>
  <si>
    <t>Будівництво каналізації по вул. 3 Воєнній в Центральному районі м.Миколаєва (ІІ черга),  у тому числі проектні роботи та експертиза</t>
  </si>
  <si>
    <t>Нове будівництво каналізації в межах вул.Теслярська, вул.Каразіна, вул. Маршала Маліновського, вул. 2-а Воєнна в Центральному районі м. Миколаєва, у тому числі проектні роботи та експертиза</t>
  </si>
  <si>
    <t>Нове будівництво тролейбусної лінії по пр.Богоявленському, від міського автовокзалу до вул.Гагаріна в м.Миколаєві, у т.ч. проектно-вишукувальні роботи та експертиза</t>
  </si>
  <si>
    <t>Нове будівництво свердловини для водопостачання населення Великої Коренихи по вул. Очаківській в Заводському районі м.Миколаєва, у т. ч. виготовлення проектно-кошторисної документації та проведення її експертизи</t>
  </si>
  <si>
    <t>Нове будівництво свердловини для водопостачання населення Великої Коренихи по вул. Володимирівська в Заводському районі м.Миколаєва, у т. ч. виготовлення проектно-кошторисної документації та проведення її експертизи</t>
  </si>
  <si>
    <t>Нове будівництво свердловини для водопостачання населення Великої Коренихи по вул. Святославівська в Заводському районі м.Миколаєва, у т. ч. виготовлення проектно-кошторисної документації та проведення її експертизи</t>
  </si>
  <si>
    <t>Нове будівництво свердловини для водопостачання населення Малої Коренихи по вул. Сонячна в Заводському районі м.Миколаєва, у т. ч. виготовлення проектно-кошторисної документації та проведення її експертизи</t>
  </si>
  <si>
    <t>Нове будівництво свердловини для водопостачання населення Малої Коренихи по вул. Редутній в Заводському районі м.Миколаєва, у т. ч. виготовлення проектно-кошторисної документації та проведення її експертизи</t>
  </si>
  <si>
    <t>Будівництво каналізації по вул. 3 Воєнній (Сиваської дивізії) в Центральному районі м.Миколаєва, у т.ч. коригування проекту та експертиза</t>
  </si>
  <si>
    <t>Нове будівництво каналізації по вул. 3 Воєнній (Сиваської дивізії) в Центральному районі м. Миколаєва, у т.ч. коригування проекту та експертиза</t>
  </si>
  <si>
    <t>Нове будівництво тролейбусної лінії по вул.Лазурній та вул.Озерній у м.Миколаєві, у т.ч. проектні роботи та експертиза</t>
  </si>
  <si>
    <t>Будівництво світлофорного об'єкту в м.Миколаєві по пр.Миру  ріг вул.Новозаводської , у т.ч. проектні роботи та експертиза</t>
  </si>
  <si>
    <t>Будівництво світлофорного об'єкту в м.Миколаєві по вул.Троїцькій  ріг вул.Новозаводської , у т.ч. проектні роботи та експертиза</t>
  </si>
  <si>
    <t>Будівництво світлофорного об'єкту в м.Миколаєві по вул.Космонавтів ріг вул.Турбінної , у т.ч. проектні роботи та експертиза</t>
  </si>
  <si>
    <t>Будівництво світлофорного об'єкту в м.Миколаєві по вул.Херсонське шосе  ріг вул.Новозаводської , у т.ч. проектні роботи та експертиза</t>
  </si>
  <si>
    <t>Нове будівництво об’їзної дороги від вул. Доктора Самойловича до вул. Олега Ольжича в Корабельному районі м. Миколаєва, у тому числі проектні роботи та експертиза</t>
  </si>
  <si>
    <t>Нове будівництво світлофорного об'єкту в м. Миколаєві по вул. Херсонське шосе  ріг вул. Новозаводської, у т.ч. проектні роботи та експертиза</t>
  </si>
  <si>
    <t>Нове будівництво світлофорного об'єкту в м. Миколаєві по пр. Миру  ріг вул. Новозаводської, у т.ч. проектні роботи та експертиза</t>
  </si>
  <si>
    <t>Реконструкція житлового будинку по вул. Айвазовського,3 у м.Миколаєві, у тому числі коригування проектно-кошторисної документації та експертиза</t>
  </si>
  <si>
    <t>Реконструкція диспетчерського обладнання ліфтів багатоповерхових житлових будинків у місті Миколаєві, Центральний район, у тому числі проектні роботи та експертиза</t>
  </si>
  <si>
    <t>Реконструкція диспетчерського обладнання ліфтів багатоповерхових житлових будинків у місті Миколаєві, Заводський район, у тому числі проектні роботи та експертиза</t>
  </si>
  <si>
    <t>Реконструкція дороги  по вул. Національної гвардії, від вул. Доктора Самойловича до вул. Олега Ольжича в Корабельному районі м.Миколаєва, у тому числі проектні роботи та експертиза</t>
  </si>
  <si>
    <t>Реконструкція площі Соборної по вул. Адміральській між будинками №№ 20 – 22 в Центральному районі м. Миколаєва, у тому числі проектні роботи та експертиза</t>
  </si>
  <si>
    <t>Реконструкція скверу  "Манганарівський" («Пролетарський»),  обмеженого вулицями Адміральською- 1 Слобідською - Нікольською -Інженерною в Центральному районі м.Миколаєва,  у тому числі корегування проекту та експертиза</t>
  </si>
  <si>
    <t>Реконструкція фонтана в сквері біля будівлі облдержадміністрації по вул. Адміральській в м.Миколаєві, у тому числі проектні роботи та експертиза</t>
  </si>
  <si>
    <t>Реконструкція скверу «Миколаївський»  – території рекреаційного призначення, розташованої по вул.  Космонавтів, біля ЗОШ № 20, будинків №№ 68-а, 70 по вул. Миколаївській у Інгульському (Ленінському) районі м. Миколаєва, у тому числі проектні роботи та експертиза</t>
  </si>
  <si>
    <t>Реконструкція території рекреаційного призначення, скверу «Бойової слави», розташованого по вул. Озерній (Червоних Майовщиків), у районі житлових будинків №№ 25-29, 35 в Заводському районі міста Миколаєва, у тому числі проектні роботи та експертиза</t>
  </si>
  <si>
    <t>Реконструкція скверу "Трояндовий"(«Радянський»), який розташований по вулиці Соборній (Радянській) ріг проспекту Центрального (Леніна) в Центральному районі міста Миколаєва, у тому числі проектні роботи та експертиза</t>
  </si>
  <si>
    <t>Реконструкція зеленої зони  по вул. Знаменській, 8а в Корабельному районі м. Миколаєва, в тому числі проектні роботи та експертиза</t>
  </si>
  <si>
    <t>4016650</t>
  </si>
  <si>
    <t>6650</t>
  </si>
  <si>
    <t>4017410</t>
  </si>
  <si>
    <t>7410</t>
  </si>
  <si>
    <t>Внески органів місцевого самоврядування у статутні капітали  КП "Дорога"</t>
  </si>
  <si>
    <t>4800000</t>
  </si>
  <si>
    <t>4810000</t>
  </si>
  <si>
    <t>4816310</t>
  </si>
  <si>
    <t xml:space="preserve">Внесення змін до оновленого Плану зонування м.Миколаєва </t>
  </si>
  <si>
    <t>4816430</t>
  </si>
  <si>
    <t>6430</t>
  </si>
  <si>
    <t>Детальний план території Індустріального парку по вул. Національної гвардії (Радянської Армії) в Корабельному районі м.Миколаєва</t>
  </si>
  <si>
    <t>Детальний план території частини мікрорайону Балабанівка у Корабельному районі м. Миколаєва</t>
  </si>
  <si>
    <t>Детальний план території Індустріального парку по вул.Троїцькій (Кірова), 2 Промзона в Інгульському районі м.Миколаєва</t>
  </si>
  <si>
    <t xml:space="preserve">Розробка проекту реконструкції та паспортизації з благоустроєм та озелененням вул.Соборної, в Центральному районі м.Миколаєва  </t>
  </si>
  <si>
    <t>Розробка проекту  реконструкції площі Соборної та частини Флотського бульвару у Центральному районі м.Миколаєва</t>
  </si>
  <si>
    <t>Розробка проекту комплексної схеми розміщення зовнішньої реклами по пр. Богоявленському</t>
  </si>
  <si>
    <t>Розробка проекту комплексної схеми розміщення зовнішньої реклами по пр.Героїв України</t>
  </si>
  <si>
    <t>Розробка проекту комплексної схеми розміщення зовнішньої реклами по вул. Космонавтів</t>
  </si>
  <si>
    <t>Коригування детального плану території,  обмеженої вулицями: Лазурна,Біла, Генерала Карпенка, Нікольська, Велика Морська та береговою лінією р. Південний Буг в м.Миколаєві на оновленій топографічній основі</t>
  </si>
  <si>
    <t>Коригування детального плану намивної території з урахуванням забудови мікрорайона «Ліски-2» в м.Миколаєві на оновленій топографічній основі</t>
  </si>
  <si>
    <t>Коригування детального плану території мікрорайону «Північний» в м.Миколаєві на оновленій топографічній основі</t>
  </si>
  <si>
    <t>Розробка проекту реконструкції парку-пам’ятки садово-паркового мистецтва «Парк Перемоги»</t>
  </si>
  <si>
    <t>4817420</t>
  </si>
  <si>
    <t>7420</t>
  </si>
  <si>
    <t>Топографо-геодезичні роботи з оновлення топографічних планів у М 1:500 території з урахуванням забудови мікрорайону "Ліски-2" в м. Миколаєві</t>
  </si>
  <si>
    <t xml:space="preserve">Топографо-геодезичні роботи з оновлення топографічних планів у М 1:500 території,  обмеженої вулицями: Лазурна, Біла, Генерала Карпенка, Нікольська, Велика Морська та береговою лінією р.Південний Буг в  м.Миколаєві
</t>
  </si>
  <si>
    <t xml:space="preserve">Топографо-геодезичні роботи з оновлення топографічних планів у М 1:500 території мікрорайону «Північний» в м.Миколаєві
</t>
  </si>
  <si>
    <t>Роботи з впровадженя підсистеми чергування топографічної основи в М 1: 500 м.Миколаєва</t>
  </si>
  <si>
    <t>6700000</t>
  </si>
  <si>
    <t>6710000</t>
  </si>
  <si>
    <t>6716310</t>
  </si>
  <si>
    <t>Реконструкція місцевої автоматизованої системи централізованого оповіщення про загрозу або виникнення надзвичайних ситуацій у м.Миколаєві, у тому числі проектні роботи та експертиза</t>
  </si>
  <si>
    <t>6717810</t>
  </si>
  <si>
    <t>7810</t>
  </si>
  <si>
    <t>Капітальний ремонт складів матеріального резерву, у т.ч. проектно-кошторисна документація</t>
  </si>
  <si>
    <t>7100000</t>
  </si>
  <si>
    <t>7110000</t>
  </si>
  <si>
    <t>7116310</t>
  </si>
  <si>
    <t xml:space="preserve">Реконструкція з термосанацією будівлі дошкільного навчального закладу №106 за адресою: м.Миколаїв, пр.Богоявленський, 297, в т.ч. проектно - вишукувальні роботи та експертиза </t>
  </si>
  <si>
    <t xml:space="preserve">Реконструкція з термосанацією будівлі дошкільного навчального закладу №123 за адресою: м.Миколаїв, вул. Радісна, 4, в т.ч. проектно - вишукувальні роботи та експертиза  </t>
  </si>
  <si>
    <t xml:space="preserve">Реконструкція з термосанацією будівлі дошкільного навчального закладу №29 за адресою: м.Миколаїв, вул. Колодязна, 9, в т.ч. проектно - вишукувальні роботи та експертиза </t>
  </si>
  <si>
    <t xml:space="preserve">Реконструкція з термосанацією будівлі дошкільного навчального закладу №148 за адресою: м.Миколаїв, вул. Чкалова, 80, в т.ч. проектно - вишукувальні роботи та експертиза </t>
  </si>
  <si>
    <t xml:space="preserve">Реконструкція з термосанацією будівлі дошкільного навчального закладу №87 за адресою: м.Миколаїв, вул. Привільна, 57, в т.ч. проектно - вишукувальні роботи та експертиза </t>
  </si>
  <si>
    <t xml:space="preserve">Реконструкція з термосанацією будівлі дошкільного навчального закладу №66 за адресою: м.Миколаїв, вул. Квітнева, 4, в т.ч. проектно - вишукувальні роботи та експертиза </t>
  </si>
  <si>
    <t xml:space="preserve">Реконструкція з термосанацією будівлі дошкільного навчального закладу №52 за адресою: м.Миколаїв, пров. Парусний, 7-Б,  в т.ч. проектно - вишукувальні роботи та експертиза </t>
  </si>
  <si>
    <t xml:space="preserve">Реконструкція з термосанацією будівлі дошкільного навчального закладу №5 за адресою: м.Миколаїв, вул. Колодязна, 41, в т.ч. проектно - вишукувальні роботи та експертиза </t>
  </si>
  <si>
    <t>7116330</t>
  </si>
  <si>
    <t xml:space="preserve">Реконструкція з термосанацією будівлі першого корпусу Миколаївської загальноосвітньої школи I-III ступенів №60 за адресою: м.Миколаїв, вул. Чорноморська, 1 А, в т. ч. проектно - вишукувальні роботи та експертиза </t>
  </si>
  <si>
    <t xml:space="preserve">Реконструкція з термосанацією будівлі Миколаївської загальноосвітньої школи I-III ступенів №3 за адресою: м.Миколаїв, вул. Чкалова, 114, в т.ч. проектно - вишукувальні роботи та експертиза </t>
  </si>
  <si>
    <t xml:space="preserve">Реконструкція з термосанацією будівлі Миколаївської загальноосвітньої школи I-III ступенів №57 за адресою: м.Миколаїв, вул. Лазурна, 46, в т.ч. проектно - вишукувальні роботи та експертиза </t>
  </si>
  <si>
    <t xml:space="preserve">Реконструкція з термосанацією будівлі Миколаївської загальноосвітньої школи I-III ступенів №56 за адресою: м.Миколаїв, вул. Космонавтів, 138-А, в т.ч. проектно - вишукувальні роботи та  експертиза </t>
  </si>
  <si>
    <t xml:space="preserve">Реконструкція з термосанацією будівлі Миколаївської загальноосвітньої школи I-III ступенів №48 за адресою: м.Миколаїв, вул. Генерала Попеля, 164, в т.ч. проектно - вишукувальні роботи та експертиза </t>
  </si>
  <si>
    <t xml:space="preserve">Реконструкція з термосанацією будівлі Миколаївської загальноосвітньої школи I-III ступенів №14 за адресою: м.Миколаїв, вул.Вільна (Свободна), 38, в т.ч. проектно - вишукувальні роботи та експертиза </t>
  </si>
  <si>
    <t xml:space="preserve">Реконструкція з термосанацією будівлі Миколаївської загальноосвітньої школи I-III ступенів №32 за адресою: м.Миколаїв, вул. Оберегова (Гайдара), 1, в т.ч. проектно - вишукувальні роботи та експертиза </t>
  </si>
  <si>
    <t xml:space="preserve">Реконструкція з термосанацією будівлі Миколаївської загальноосвітньої школи I-III ступенів №53 за адресою: м.Миколаїв, вул. Потьомкінська, 154, в т.ч. проектно - вишукувальні роботи та експертиза </t>
  </si>
  <si>
    <t xml:space="preserve">Реконструкція з термосанацією будівлі гімназії №4 за адресою: м.Миколаїв, вул. Лазурна, 48, в т.ч. проектно- вишукувальні роботи та експертиза  </t>
  </si>
  <si>
    <t>Реконструкція з термосанацією будівлі Миколаївської загальноосвітньої школи I-III ступенів №29 за адресою: м.Миколаїв, вул. Гетьмана Сагайдачного (Ватутіна), 124, в т.ч. проектно-вишукувальні роботи та експертиза</t>
  </si>
  <si>
    <t xml:space="preserve">Реконструкція з термосанацією будівлі Миколаївської загальноосвітньої школи I-III ступенів №4 за адресою: м.Миколаїв, вул. Мала Морська,78, в т.ч. проектно - вишукувальні роботи та експертиза </t>
  </si>
  <si>
    <t xml:space="preserve">Реконструкція з термосанацією будівлі Миколаївської загальноосвітньої школи I-III ступенів №45 за адресою: м.Миколаїв, вул. 4Поздовжня, 58, в т.ч. проектно - вишукувальні роботи та експертиза </t>
  </si>
  <si>
    <t>7117410</t>
  </si>
  <si>
    <t>7118600</t>
  </si>
  <si>
    <t>9000000</t>
  </si>
  <si>
    <t>9010000</t>
  </si>
  <si>
    <t>9010180</t>
  </si>
  <si>
    <t>9016010</t>
  </si>
  <si>
    <t>9016060</t>
  </si>
  <si>
    <t>9016310</t>
  </si>
  <si>
    <t>Будівництво каналізації по вул.Чкалова від вул.Рюміна до вул.Пушкінська, вул.Дунаєва від вул.Рюміна до вул.Пушкінська, вул.Сінна від вул.Рюміна до вул.Пушкінська, вул.Защука від вул.Рюміна до вул.Пушкінська, вул.Рюміна від вул. Защука до вул.Чкалова, вул.Андрєєва-Палагнюка від вул.Защука до вул.Чкалова, вул.Пушкінська від вул.Защука до вул.Чкалова у м.Миколаєві, у тому числі передпроектні, проектні роботи та експертиза</t>
  </si>
  <si>
    <t>Нове будівництво каналізації по вул.Чкалова від вул.Рюміна до вул.Пушкінська, вул.Дунаєва від вул.Рюміна до вул.Пушкінська, вул.Сінна від вул.Рюміна до вул.Пушкінська, вул.Защука від вул.Рюміна до вул.Пушкінська, вул.Рюміна від вул. Защука до вул.Чкалова, вул.Андрєєва-Палагнюка від вул.Защука до вул.Чкалова, вул.Пушкінська від вул.Защука до вул.Чкалова у м.Миколаєві, у тому числі передпроектні, проектні роботи та експертиза</t>
  </si>
  <si>
    <t xml:space="preserve">Будівництво каналізації на території житлового фонду приватного сектору у мікрорайоні Ялти у м. Миколаєві, у тому числі передпроектні, проектні роботи та експертиза  </t>
  </si>
  <si>
    <t xml:space="preserve">Нове будівництво каналізації на території житлового фонду приватного сектору у мікрорайоні Ялти у м. Миколаєві, у тому числі передпроектні, проектні роботи та експертиза  </t>
  </si>
  <si>
    <t>Будівництво зливової каналізації на Залізничному селищі приватного сектору в м. Миколаєві , у тому числі передпроектні, проектні роботи та експертиза</t>
  </si>
  <si>
    <t>Нове будівництво зливової каналізації на Залізничному селищі приватного сектору в м. Миколаєві , у тому числі передпроектні, проектні роботи та експертиза</t>
  </si>
  <si>
    <t>Будівництво зливової каналізації по вул.5 Слобідська до вул.Чкалова у м. Миколаєві, у тому числі передпроектні, проектні роботи та експертиза</t>
  </si>
  <si>
    <t>Нове будівництво зливової каналізації по вул.5 Слобідська до вул.Чкалова у м. Миколаєві, у тому числі передпроектні, проектні роботи та експертиза</t>
  </si>
  <si>
    <t>9016650</t>
  </si>
  <si>
    <t>9100000</t>
  </si>
  <si>
    <t>9110000</t>
  </si>
  <si>
    <t>9116010</t>
  </si>
  <si>
    <t>9116060</t>
  </si>
  <si>
    <t>9116650</t>
  </si>
  <si>
    <t>9200000</t>
  </si>
  <si>
    <t>9210000</t>
  </si>
  <si>
    <t>9210180</t>
  </si>
  <si>
    <t>9216010</t>
  </si>
  <si>
    <t>9216060</t>
  </si>
  <si>
    <t>9216130</t>
  </si>
  <si>
    <t>9216310</t>
  </si>
  <si>
    <t>Будівництво каналізаційної мережі по вул. Гаражній у м.Миколаєві, в т.ч.  проектно-кошторисна документація та експертиза</t>
  </si>
  <si>
    <t>9216650</t>
  </si>
  <si>
    <t>9300000</t>
  </si>
  <si>
    <t>9310000</t>
  </si>
  <si>
    <t>9316010</t>
  </si>
  <si>
    <t>9316060</t>
  </si>
  <si>
    <t>9316130</t>
  </si>
  <si>
    <t>Т.В.Казакова</t>
  </si>
</sst>
</file>

<file path=xl/styles.xml><?xml version="1.0" encoding="utf-8"?>
<styleSheet xmlns="http://schemas.openxmlformats.org/spreadsheetml/2006/main">
  <numFmts count="7">
    <numFmt numFmtId="164" formatCode="0.00_)"/>
    <numFmt numFmtId="165" formatCode="0.0_)"/>
    <numFmt numFmtId="166" formatCode="0.000"/>
    <numFmt numFmtId="167" formatCode="#,##0.000"/>
    <numFmt numFmtId="168" formatCode="#,##0.00000"/>
    <numFmt numFmtId="169" formatCode="_-* #,##0.000_р_._-;\-* #,##0.000_р_._-;_-* &quot;-&quot;???_р_._-;_-@_-"/>
    <numFmt numFmtId="170" formatCode="#,##0.0"/>
  </numFmts>
  <fonts count="67">
    <font>
      <sz val="10"/>
      <name val="Times New Roman"/>
      <charset val="204"/>
    </font>
    <font>
      <sz val="10"/>
      <name val="Times New Roman"/>
      <family val="1"/>
      <charset val="204"/>
    </font>
    <font>
      <b/>
      <sz val="16"/>
      <name val="Times New Roman"/>
      <family val="1"/>
      <charset val="204"/>
    </font>
    <font>
      <sz val="18"/>
      <name val="Arial Cyr"/>
      <charset val="204"/>
    </font>
    <font>
      <sz val="18"/>
      <name val="Times New Roman"/>
      <family val="1"/>
      <charset val="204"/>
    </font>
    <font>
      <sz val="14"/>
      <name val="Times New Roman"/>
      <family val="1"/>
      <charset val="204"/>
    </font>
    <font>
      <sz val="16"/>
      <name val="Times New Roman"/>
      <family val="1"/>
      <charset val="204"/>
    </font>
    <font>
      <b/>
      <sz val="14"/>
      <name val="Times New Roman"/>
      <family val="1"/>
      <charset val="204"/>
    </font>
    <font>
      <i/>
      <sz val="14"/>
      <name val="Times New Roman"/>
      <family val="1"/>
      <charset val="204"/>
    </font>
    <font>
      <b/>
      <sz val="18"/>
      <name val="Times New Roman"/>
      <family val="1"/>
      <charset val="204"/>
    </font>
    <font>
      <b/>
      <i/>
      <sz val="14"/>
      <name val="Times New Roman"/>
      <family val="1"/>
      <charset val="204"/>
    </font>
    <font>
      <b/>
      <sz val="17"/>
      <name val="Times New Roman"/>
      <family val="1"/>
      <charset val="204"/>
    </font>
    <font>
      <b/>
      <sz val="24"/>
      <name val="Times New Roman"/>
      <family val="1"/>
      <charset val="204"/>
    </font>
    <font>
      <b/>
      <sz val="22"/>
      <name val="Times New Roman"/>
      <family val="1"/>
      <charset val="204"/>
    </font>
    <font>
      <sz val="8"/>
      <name val="Times New Roman"/>
      <family val="1"/>
      <charset val="204"/>
    </font>
    <font>
      <b/>
      <sz val="10"/>
      <name val="Times New Roman"/>
      <family val="1"/>
      <charset val="204"/>
    </font>
    <font>
      <b/>
      <i/>
      <sz val="10"/>
      <name val="Times New Roman"/>
      <family val="1"/>
      <charset val="204"/>
    </font>
    <font>
      <b/>
      <sz val="22"/>
      <name val="Arial Cyr"/>
      <charset val="204"/>
    </font>
    <font>
      <b/>
      <sz val="19"/>
      <name val="Times New Roman"/>
      <family val="1"/>
      <charset val="204"/>
    </font>
    <font>
      <b/>
      <i/>
      <sz val="19"/>
      <name val="Times New Roman"/>
      <family val="1"/>
      <charset val="204"/>
    </font>
    <font>
      <b/>
      <sz val="16"/>
      <name val="Arial Cyr"/>
      <charset val="204"/>
    </font>
    <font>
      <b/>
      <sz val="15"/>
      <name val="Times New Roman"/>
      <family val="1"/>
      <charset val="204"/>
    </font>
    <font>
      <b/>
      <i/>
      <sz val="17"/>
      <name val="Times New Roman"/>
      <family val="1"/>
      <charset val="204"/>
    </font>
    <font>
      <sz val="24"/>
      <name val="Times New Roman"/>
      <family val="1"/>
      <charset val="204"/>
    </font>
    <font>
      <sz val="12"/>
      <name val="Times New Roman"/>
      <family val="1"/>
      <charset val="204"/>
    </font>
    <font>
      <b/>
      <sz val="16"/>
      <color indexed="10"/>
      <name val="Times New Roman"/>
      <family val="1"/>
      <charset val="204"/>
    </font>
    <font>
      <sz val="8"/>
      <name val="Times New Roman"/>
      <family val="1"/>
      <charset val="204"/>
    </font>
    <font>
      <sz val="10"/>
      <color indexed="8"/>
      <name val="Arial"/>
      <family val="2"/>
      <charset val="204"/>
    </font>
    <font>
      <b/>
      <i/>
      <sz val="16"/>
      <name val="Times New Roman"/>
      <family val="1"/>
      <charset val="204"/>
    </font>
    <font>
      <b/>
      <sz val="12"/>
      <name val="Times New Roman"/>
      <family val="1"/>
      <charset val="204"/>
    </font>
    <font>
      <b/>
      <i/>
      <sz val="15"/>
      <name val="Times New Roman"/>
      <family val="1"/>
      <charset val="204"/>
    </font>
    <font>
      <sz val="20"/>
      <name val="Times New Roman"/>
      <family val="1"/>
      <charset val="204"/>
    </font>
    <font>
      <b/>
      <i/>
      <sz val="12"/>
      <name val="Times New Roman"/>
      <family val="1"/>
      <charset val="204"/>
    </font>
    <font>
      <sz val="10"/>
      <name val="Times New Roman"/>
      <family val="1"/>
      <charset val="204"/>
    </font>
    <font>
      <sz val="14"/>
      <color rgb="FFFF0000"/>
      <name val="Times New Roman"/>
      <family val="1"/>
      <charset val="204"/>
    </font>
    <font>
      <sz val="12"/>
      <color rgb="FFFF0000"/>
      <name val="Times New Roman"/>
      <family val="1"/>
      <charset val="204"/>
    </font>
    <font>
      <sz val="20"/>
      <color rgb="FFFF0000"/>
      <name val="Times New Roman"/>
      <family val="1"/>
      <charset val="204"/>
    </font>
    <font>
      <b/>
      <i/>
      <sz val="16"/>
      <name val="Arial Cyr"/>
      <charset val="204"/>
    </font>
    <font>
      <b/>
      <i/>
      <sz val="16"/>
      <color indexed="8"/>
      <name val="Times New Roman"/>
      <family val="1"/>
      <charset val="204"/>
    </font>
    <font>
      <b/>
      <sz val="11"/>
      <name val="Times New Roman"/>
      <family val="1"/>
      <charset val="204"/>
    </font>
    <font>
      <sz val="11"/>
      <name val="Times New Roman"/>
      <family val="1"/>
      <charset val="204"/>
    </font>
    <font>
      <sz val="22"/>
      <name val="Times New Roman"/>
      <family val="1"/>
      <charset val="204"/>
    </font>
    <font>
      <sz val="28"/>
      <name val="Times New Roman"/>
      <family val="1"/>
      <charset val="204"/>
    </font>
    <font>
      <sz val="17"/>
      <name val="Times New Roman"/>
      <family val="1"/>
      <charset val="204"/>
    </font>
    <font>
      <sz val="10"/>
      <name val="Arial"/>
      <family val="2"/>
      <charset val="204"/>
    </font>
    <font>
      <sz val="16"/>
      <color indexed="8"/>
      <name val="Times New Roman"/>
      <family val="1"/>
      <charset val="204"/>
    </font>
    <font>
      <b/>
      <sz val="16"/>
      <color indexed="8"/>
      <name val="Times New Roman"/>
      <family val="1"/>
      <charset val="204"/>
    </font>
    <font>
      <sz val="16"/>
      <name val="Times New Roman CYR"/>
      <charset val="204"/>
    </font>
    <font>
      <sz val="14"/>
      <name val="Arial Cyr"/>
      <charset val="204"/>
    </font>
    <font>
      <b/>
      <sz val="8"/>
      <color indexed="81"/>
      <name val="Tahoma"/>
      <family val="2"/>
      <charset val="204"/>
    </font>
    <font>
      <sz val="8"/>
      <color indexed="81"/>
      <name val="Tahoma"/>
      <family val="2"/>
      <charset val="204"/>
    </font>
    <font>
      <sz val="14"/>
      <color indexed="8"/>
      <name val="Times New Roman"/>
      <family val="1"/>
      <charset val="204"/>
    </font>
    <font>
      <sz val="14"/>
      <color indexed="8"/>
      <name val="Calibri"/>
      <family val="2"/>
      <charset val="204"/>
    </font>
    <font>
      <sz val="14"/>
      <color theme="1"/>
      <name val="Calibri"/>
      <family val="2"/>
      <charset val="204"/>
      <scheme val="minor"/>
    </font>
    <font>
      <b/>
      <sz val="14"/>
      <color indexed="8"/>
      <name val="Times New Roman"/>
      <family val="1"/>
      <charset val="204"/>
    </font>
    <font>
      <b/>
      <sz val="12"/>
      <color indexed="8"/>
      <name val="Times New Roman"/>
      <family val="1"/>
      <charset val="204"/>
    </font>
    <font>
      <b/>
      <sz val="11"/>
      <color indexed="8"/>
      <name val="Calibri"/>
      <family val="2"/>
      <charset val="204"/>
    </font>
    <font>
      <sz val="12"/>
      <color indexed="8"/>
      <name val="Times New Roman"/>
      <family val="1"/>
      <charset val="204"/>
    </font>
    <font>
      <sz val="11"/>
      <color indexed="12"/>
      <name val="Calibri"/>
      <family val="2"/>
      <charset val="204"/>
    </font>
    <font>
      <sz val="11"/>
      <color indexed="8"/>
      <name val="Times New Roman"/>
      <family val="1"/>
      <charset val="204"/>
    </font>
    <font>
      <i/>
      <sz val="11"/>
      <name val="Times New Roman"/>
      <family val="1"/>
      <charset val="204"/>
    </font>
    <font>
      <sz val="11"/>
      <color rgb="FF000000"/>
      <name val="Times New Roman"/>
      <family val="1"/>
      <charset val="204"/>
    </font>
    <font>
      <i/>
      <sz val="11"/>
      <color rgb="FF000000"/>
      <name val="Times New Roman"/>
      <family val="1"/>
      <charset val="204"/>
    </font>
    <font>
      <sz val="11"/>
      <color theme="1"/>
      <name val="Times New Roman"/>
      <family val="1"/>
      <charset val="204"/>
    </font>
    <font>
      <b/>
      <sz val="11"/>
      <color indexed="8"/>
      <name val="Times New Roman"/>
      <family val="1"/>
      <charset val="204"/>
    </font>
    <font>
      <sz val="15"/>
      <name val="Times New Roman CYR"/>
      <charset val="204"/>
    </font>
    <font>
      <b/>
      <sz val="15"/>
      <color indexed="8"/>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top style="medium">
        <color indexed="64"/>
      </top>
      <bottom/>
      <diagonal/>
    </border>
    <border>
      <left style="thin">
        <color indexed="8"/>
      </left>
      <right/>
      <top style="thin">
        <color indexed="64"/>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7" fillId="0" borderId="0">
      <alignment vertical="top"/>
    </xf>
    <xf numFmtId="9" fontId="1" fillId="0" borderId="0" applyFont="0" applyFill="0" applyBorder="0" applyAlignment="0" applyProtection="0"/>
    <xf numFmtId="0" fontId="33" fillId="0" borderId="0"/>
  </cellStyleXfs>
  <cellXfs count="648">
    <xf numFmtId="0" fontId="0" fillId="0" borderId="0" xfId="0"/>
    <xf numFmtId="0" fontId="5" fillId="0" borderId="0" xfId="0" applyFont="1" applyFill="1" applyAlignment="1">
      <alignment horizontal="left" vertical="top"/>
    </xf>
    <xf numFmtId="0" fontId="2" fillId="0" borderId="0" xfId="0" applyFont="1" applyFill="1" applyAlignment="1">
      <alignment horizontal="left" vertical="top"/>
    </xf>
    <xf numFmtId="0" fontId="9" fillId="0" borderId="0" xfId="0" applyFont="1" applyFill="1"/>
    <xf numFmtId="0" fontId="5" fillId="0" borderId="0" xfId="0" applyFont="1" applyFill="1"/>
    <xf numFmtId="0" fontId="2" fillId="0" borderId="1" xfId="0" applyFont="1" applyFill="1" applyBorder="1" applyAlignment="1">
      <alignment horizontal="left" vertical="top" wrapText="1"/>
    </xf>
    <xf numFmtId="0" fontId="1" fillId="0" borderId="0" xfId="0" applyFont="1" applyFill="1"/>
    <xf numFmtId="0" fontId="1" fillId="0" borderId="0" xfId="0" applyFont="1"/>
    <xf numFmtId="49" fontId="2" fillId="0" borderId="0" xfId="0" applyNumberFormat="1" applyFont="1" applyFill="1" applyAlignment="1" applyProtection="1">
      <alignment horizontal="center"/>
      <protection locked="0"/>
    </xf>
    <xf numFmtId="0" fontId="2" fillId="0" borderId="0" xfId="0" applyFont="1" applyFill="1" applyAlignment="1" applyProtection="1">
      <alignment horizontal="left" vertical="top"/>
      <protection locked="0"/>
    </xf>
    <xf numFmtId="0" fontId="2" fillId="0" borderId="0" xfId="0" applyFont="1" applyFill="1"/>
    <xf numFmtId="0" fontId="7" fillId="0" borderId="0" xfId="0" applyFont="1" applyFill="1" applyAlignment="1">
      <alignment horizontal="left" vertical="top"/>
    </xf>
    <xf numFmtId="0" fontId="15" fillId="0" borderId="0" xfId="0" applyFont="1" applyFill="1" applyAlignment="1">
      <alignment horizontal="left" vertical="top"/>
    </xf>
    <xf numFmtId="0" fontId="16" fillId="0" borderId="0" xfId="0" applyFont="1" applyFill="1" applyAlignment="1">
      <alignment horizontal="left" vertical="top"/>
    </xf>
    <xf numFmtId="0" fontId="13" fillId="0" borderId="0" xfId="0" applyFont="1" applyFill="1" applyAlignment="1">
      <alignment horizontal="left" vertical="top"/>
    </xf>
    <xf numFmtId="0" fontId="17" fillId="0" borderId="0" xfId="0" applyFont="1" applyFill="1" applyAlignment="1">
      <alignment horizontal="left" vertical="top"/>
    </xf>
    <xf numFmtId="0" fontId="18" fillId="0" borderId="0" xfId="0" applyFont="1" applyFill="1" applyAlignment="1">
      <alignment horizontal="left" vertical="top"/>
    </xf>
    <xf numFmtId="165" fontId="18" fillId="0" borderId="1" xfId="0" applyNumberFormat="1" applyFont="1" applyFill="1" applyBorder="1" applyAlignment="1" applyProtection="1">
      <alignment horizontal="left" vertical="top" wrapText="1"/>
      <protection locked="0"/>
    </xf>
    <xf numFmtId="0" fontId="15" fillId="0" borderId="0" xfId="0" applyFont="1"/>
    <xf numFmtId="0" fontId="10" fillId="0" borderId="0" xfId="0" applyFont="1" applyFill="1" applyAlignment="1">
      <alignment horizontal="left" vertical="top"/>
    </xf>
    <xf numFmtId="0" fontId="18" fillId="0" borderId="0" xfId="0" applyFont="1" applyFill="1"/>
    <xf numFmtId="0" fontId="15" fillId="0" borderId="0" xfId="0" applyFont="1" applyFill="1"/>
    <xf numFmtId="0" fontId="20" fillId="0" borderId="0" xfId="0" applyFont="1" applyFill="1"/>
    <xf numFmtId="168" fontId="7" fillId="0" borderId="0" xfId="0" applyNumberFormat="1" applyFont="1" applyFill="1" applyAlignment="1" applyProtection="1">
      <alignment horizontal="left" vertical="top"/>
      <protection locked="0"/>
    </xf>
    <xf numFmtId="0" fontId="6" fillId="0" borderId="0" xfId="0" applyFont="1" applyFill="1"/>
    <xf numFmtId="0" fontId="11" fillId="0" borderId="0" xfId="0" applyFont="1" applyFill="1" applyAlignment="1">
      <alignment horizontal="left" vertical="top"/>
    </xf>
    <xf numFmtId="165" fontId="11" fillId="0" borderId="1" xfId="0" applyNumberFormat="1" applyFont="1" applyFill="1" applyBorder="1" applyAlignment="1" applyProtection="1">
      <alignment horizontal="left" vertical="top" wrapText="1"/>
      <protection locked="0"/>
    </xf>
    <xf numFmtId="165" fontId="11" fillId="0" borderId="4" xfId="0" applyNumberFormat="1" applyFont="1" applyFill="1" applyBorder="1" applyAlignment="1" applyProtection="1">
      <alignment vertical="top" wrapText="1"/>
      <protection locked="0"/>
    </xf>
    <xf numFmtId="165" fontId="11" fillId="0" borderId="1" xfId="0" applyNumberFormat="1" applyFont="1" applyFill="1" applyBorder="1" applyAlignment="1" applyProtection="1">
      <alignment vertical="top" wrapText="1"/>
      <protection locked="0"/>
    </xf>
    <xf numFmtId="0" fontId="6" fillId="0" borderId="0" xfId="0" applyFont="1" applyFill="1" applyAlignment="1" applyProtection="1">
      <alignment horizontal="left" vertical="top"/>
      <protection locked="0"/>
    </xf>
    <xf numFmtId="0" fontId="6" fillId="0" borderId="0" xfId="0" applyFont="1" applyFill="1" applyAlignment="1">
      <alignment horizontal="left" vertical="top"/>
    </xf>
    <xf numFmtId="0" fontId="2" fillId="0" borderId="0" xfId="0" applyFont="1" applyFill="1" applyAlignment="1" applyProtection="1">
      <alignment horizontal="left" vertical="top" wrapText="1"/>
      <protection locked="0"/>
    </xf>
    <xf numFmtId="0" fontId="1" fillId="0" borderId="0" xfId="0" applyFont="1" applyFill="1" applyAlignment="1">
      <alignment horizontal="left" vertical="top"/>
    </xf>
    <xf numFmtId="167" fontId="2" fillId="0" borderId="0" xfId="0" applyNumberFormat="1" applyFont="1" applyFill="1" applyAlignment="1" applyProtection="1">
      <protection locked="0"/>
    </xf>
    <xf numFmtId="167" fontId="2" fillId="0" borderId="0" xfId="0" applyNumberFormat="1" applyFont="1" applyFill="1" applyAlignment="1" applyProtection="1">
      <alignment horizontal="left"/>
      <protection locked="0"/>
    </xf>
    <xf numFmtId="168" fontId="6" fillId="0" borderId="0" xfId="0" applyNumberFormat="1" applyFont="1" applyFill="1" applyAlignment="1" applyProtection="1">
      <alignment wrapText="1"/>
      <protection locked="0"/>
    </xf>
    <xf numFmtId="168" fontId="5" fillId="0" borderId="0" xfId="0" applyNumberFormat="1" applyFont="1" applyFill="1" applyAlignment="1"/>
    <xf numFmtId="168" fontId="5" fillId="0" borderId="0" xfId="0" applyNumberFormat="1" applyFont="1" applyFill="1" applyAlignment="1">
      <alignment vertical="top"/>
    </xf>
    <xf numFmtId="49" fontId="7" fillId="0" borderId="1" xfId="0" applyNumberFormat="1" applyFont="1" applyFill="1" applyBorder="1" applyAlignment="1" applyProtection="1">
      <alignment horizontal="right" vertical="top"/>
      <protection locked="0"/>
    </xf>
    <xf numFmtId="49" fontId="10" fillId="0" borderId="1" xfId="0" applyNumberFormat="1" applyFont="1" applyFill="1" applyBorder="1" applyAlignment="1" applyProtection="1">
      <alignment horizontal="right" vertical="top"/>
      <protection locked="0"/>
    </xf>
    <xf numFmtId="49" fontId="7" fillId="0" borderId="0" xfId="0" applyNumberFormat="1" applyFont="1" applyFill="1" applyBorder="1" applyAlignment="1" applyProtection="1">
      <alignment horizontal="right" vertical="top"/>
      <protection locked="0"/>
    </xf>
    <xf numFmtId="49" fontId="2" fillId="0" borderId="0" xfId="0" applyNumberFormat="1" applyFont="1" applyFill="1" applyAlignment="1" applyProtection="1">
      <alignment horizontal="right" vertical="top"/>
      <protection locked="0"/>
    </xf>
    <xf numFmtId="0" fontId="13" fillId="0" borderId="0" xfId="0" applyFont="1" applyFill="1" applyAlignment="1">
      <alignment horizontal="right" vertical="top"/>
    </xf>
    <xf numFmtId="49" fontId="5" fillId="0" borderId="0" xfId="0" applyNumberFormat="1" applyFont="1" applyFill="1" applyAlignment="1">
      <alignment horizontal="right" vertical="top"/>
    </xf>
    <xf numFmtId="49" fontId="11" fillId="0" borderId="11" xfId="0" applyNumberFormat="1" applyFont="1" applyFill="1" applyBorder="1" applyAlignment="1" applyProtection="1">
      <alignment horizontal="right" vertical="top"/>
      <protection locked="0"/>
    </xf>
    <xf numFmtId="49" fontId="11" fillId="0" borderId="1" xfId="0" applyNumberFormat="1" applyFont="1" applyFill="1" applyBorder="1" applyAlignment="1" applyProtection="1">
      <alignment horizontal="right" vertical="top"/>
      <protection locked="0"/>
    </xf>
    <xf numFmtId="49" fontId="21" fillId="0" borderId="1" xfId="0" applyNumberFormat="1" applyFont="1" applyFill="1" applyBorder="1" applyAlignment="1" applyProtection="1">
      <alignment horizontal="right" vertical="top"/>
      <protection locked="0"/>
    </xf>
    <xf numFmtId="168" fontId="3" fillId="0" borderId="0" xfId="0" applyNumberFormat="1" applyFont="1" applyFill="1" applyAlignment="1">
      <alignment horizontal="left" vertical="top"/>
    </xf>
    <xf numFmtId="166" fontId="5" fillId="0" borderId="0" xfId="0" applyNumberFormat="1" applyFont="1" applyFill="1" applyAlignment="1" applyProtection="1">
      <alignment horizontal="right"/>
      <protection locked="0"/>
    </xf>
    <xf numFmtId="166" fontId="5" fillId="0" borderId="0" xfId="0" applyNumberFormat="1" applyFont="1" applyFill="1" applyAlignment="1">
      <alignment horizontal="right"/>
    </xf>
    <xf numFmtId="166" fontId="5" fillId="0" borderId="0" xfId="0" applyNumberFormat="1" applyFont="1" applyFill="1" applyAlignment="1">
      <alignment horizontal="right" vertical="top"/>
    </xf>
    <xf numFmtId="167" fontId="4" fillId="0" borderId="0" xfId="0" applyNumberFormat="1" applyFont="1" applyFill="1" applyAlignment="1" applyProtection="1">
      <alignment horizontal="left" vertical="top" wrapText="1"/>
      <protection locked="0"/>
    </xf>
    <xf numFmtId="167" fontId="6" fillId="0" borderId="0" xfId="0" applyNumberFormat="1" applyFont="1" applyFill="1" applyAlignment="1" applyProtection="1">
      <alignment wrapText="1"/>
      <protection locked="0"/>
    </xf>
    <xf numFmtId="167" fontId="5" fillId="0" borderId="0" xfId="0" applyNumberFormat="1" applyFont="1" applyFill="1" applyAlignment="1"/>
    <xf numFmtId="167" fontId="5" fillId="0" borderId="0" xfId="0" applyNumberFormat="1" applyFont="1" applyFill="1" applyAlignment="1">
      <alignment vertical="top"/>
    </xf>
    <xf numFmtId="0" fontId="5" fillId="0" borderId="0" xfId="0" applyFont="1" applyFill="1" applyAlignment="1">
      <alignment horizontal="center" vertical="center"/>
    </xf>
    <xf numFmtId="167" fontId="5" fillId="0" borderId="0" xfId="0" applyNumberFormat="1" applyFont="1" applyFill="1" applyAlignment="1">
      <alignment horizontal="right" vertical="top"/>
    </xf>
    <xf numFmtId="0" fontId="2" fillId="0" borderId="1" xfId="0" applyFont="1" applyFill="1" applyBorder="1" applyAlignment="1">
      <alignment vertical="top" wrapText="1"/>
    </xf>
    <xf numFmtId="0" fontId="2" fillId="0" borderId="10" xfId="0" applyFont="1" applyFill="1" applyBorder="1" applyAlignment="1">
      <alignment vertical="top" wrapText="1"/>
    </xf>
    <xf numFmtId="0" fontId="11" fillId="0" borderId="1" xfId="0" applyFont="1" applyFill="1" applyBorder="1" applyAlignment="1">
      <alignment horizontal="left" vertical="top" wrapText="1"/>
    </xf>
    <xf numFmtId="0" fontId="21" fillId="0" borderId="1" xfId="0" applyFont="1" applyFill="1" applyBorder="1" applyAlignment="1">
      <alignment vertical="top" wrapText="1"/>
    </xf>
    <xf numFmtId="0" fontId="2" fillId="0" borderId="1" xfId="0" applyFont="1" applyFill="1" applyBorder="1" applyAlignment="1">
      <alignment horizontal="center" vertical="top" wrapText="1"/>
    </xf>
    <xf numFmtId="165" fontId="2" fillId="0"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pplyProtection="1">
      <alignment horizontal="right" vertical="top"/>
      <protection locked="0"/>
    </xf>
    <xf numFmtId="0" fontId="2" fillId="0" borderId="22" xfId="0" applyFont="1" applyFill="1" applyBorder="1" applyAlignment="1">
      <alignment vertical="top" wrapText="1"/>
    </xf>
    <xf numFmtId="49" fontId="2" fillId="0" borderId="10" xfId="0" applyNumberFormat="1" applyFont="1" applyFill="1" applyBorder="1" applyAlignment="1" applyProtection="1">
      <alignment horizontal="right" vertical="top"/>
      <protection locked="0"/>
    </xf>
    <xf numFmtId="0" fontId="2" fillId="0" borderId="24" xfId="0" applyFont="1" applyFill="1" applyBorder="1" applyAlignment="1">
      <alignment vertical="top" wrapText="1"/>
    </xf>
    <xf numFmtId="165" fontId="2" fillId="0" borderId="1" xfId="0" applyNumberFormat="1" applyFont="1" applyFill="1" applyBorder="1" applyAlignment="1" applyProtection="1">
      <alignment vertical="top" wrapText="1"/>
      <protection locked="0"/>
    </xf>
    <xf numFmtId="49" fontId="2" fillId="0" borderId="9" xfId="0" applyNumberFormat="1" applyFont="1" applyFill="1" applyBorder="1" applyAlignment="1" applyProtection="1">
      <alignment horizontal="right" vertical="top" wrapText="1"/>
      <protection locked="0"/>
    </xf>
    <xf numFmtId="0" fontId="2" fillId="0" borderId="3" xfId="0" applyFont="1" applyFill="1" applyBorder="1" applyAlignment="1">
      <alignment horizontal="left" vertical="top" wrapText="1"/>
    </xf>
    <xf numFmtId="49" fontId="2" fillId="0" borderId="11" xfId="0" applyNumberFormat="1" applyFont="1" applyFill="1" applyBorder="1" applyAlignment="1" applyProtection="1">
      <alignment horizontal="right" vertical="top"/>
      <protection locked="0"/>
    </xf>
    <xf numFmtId="49" fontId="28" fillId="0" borderId="11" xfId="0" applyNumberFormat="1" applyFont="1" applyFill="1" applyBorder="1" applyAlignment="1" applyProtection="1">
      <alignment horizontal="right" vertical="top"/>
      <protection locked="0"/>
    </xf>
    <xf numFmtId="0" fontId="28" fillId="0" borderId="3" xfId="0" applyFont="1" applyFill="1" applyBorder="1" applyAlignment="1">
      <alignment vertical="top" wrapText="1"/>
    </xf>
    <xf numFmtId="0" fontId="2" fillId="0" borderId="3" xfId="0" applyFont="1" applyFill="1" applyBorder="1" applyAlignment="1">
      <alignment vertical="top" wrapText="1"/>
    </xf>
    <xf numFmtId="0" fontId="28" fillId="0" borderId="3" xfId="0" applyFont="1" applyFill="1" applyBorder="1" applyAlignment="1">
      <alignment horizontal="left" vertical="top" wrapText="1"/>
    </xf>
    <xf numFmtId="165" fontId="28" fillId="0" borderId="1" xfId="0" applyNumberFormat="1" applyFont="1" applyFill="1" applyBorder="1" applyAlignment="1" applyProtection="1">
      <alignment horizontal="left" vertical="top" wrapText="1"/>
      <protection locked="0"/>
    </xf>
    <xf numFmtId="0" fontId="2" fillId="0" borderId="25" xfId="0" applyFont="1" applyFill="1" applyBorder="1" applyAlignment="1">
      <alignment horizontal="right" vertical="top" wrapText="1"/>
    </xf>
    <xf numFmtId="0" fontId="28" fillId="0" borderId="1" xfId="0" applyFont="1" applyFill="1" applyBorder="1" applyAlignment="1">
      <alignment horizontal="left" vertical="top" wrapText="1"/>
    </xf>
    <xf numFmtId="1" fontId="2" fillId="0" borderId="7" xfId="0" applyNumberFormat="1" applyFont="1" applyFill="1" applyBorder="1" applyAlignment="1" applyProtection="1">
      <protection locked="0"/>
    </xf>
    <xf numFmtId="49" fontId="2" fillId="0" borderId="11" xfId="0" applyNumberFormat="1" applyFont="1" applyFill="1" applyBorder="1" applyAlignment="1">
      <alignment horizontal="right" vertical="top"/>
    </xf>
    <xf numFmtId="165" fontId="28" fillId="0" borderId="1" xfId="0" applyNumberFormat="1" applyFont="1" applyFill="1" applyBorder="1" applyAlignment="1" applyProtection="1">
      <alignment vertical="top" wrapText="1"/>
      <protection locked="0"/>
    </xf>
    <xf numFmtId="165" fontId="2" fillId="0" borderId="1" xfId="0" applyNumberFormat="1" applyFont="1" applyFill="1" applyBorder="1" applyAlignment="1" applyProtection="1">
      <alignment horizontal="left" vertical="top" wrapText="1"/>
    </xf>
    <xf numFmtId="168" fontId="2" fillId="0" borderId="0" xfId="0" applyNumberFormat="1" applyFont="1" applyFill="1" applyAlignment="1" applyProtection="1">
      <protection locked="0"/>
    </xf>
    <xf numFmtId="0" fontId="2" fillId="0" borderId="0" xfId="0" applyFont="1" applyFill="1" applyAlignment="1">
      <alignment horizontal="right" vertical="top"/>
    </xf>
    <xf numFmtId="49" fontId="24" fillId="0" borderId="0" xfId="0" applyNumberFormat="1" applyFont="1" applyFill="1" applyAlignment="1">
      <alignment horizontal="left" vertical="top"/>
    </xf>
    <xf numFmtId="168" fontId="21" fillId="0" borderId="1" xfId="0" applyNumberFormat="1" applyFont="1" applyFill="1" applyBorder="1" applyAlignment="1" applyProtection="1">
      <alignment horizontal="right" wrapText="1"/>
      <protection locked="0"/>
    </xf>
    <xf numFmtId="0" fontId="31" fillId="0" borderId="0" xfId="0" applyFont="1" applyFill="1" applyAlignment="1">
      <alignment horizontal="center" vertical="center"/>
    </xf>
    <xf numFmtId="167" fontId="31" fillId="0" borderId="0" xfId="0" applyNumberFormat="1" applyFont="1" applyFill="1" applyAlignment="1">
      <alignment horizontal="right" vertical="top"/>
    </xf>
    <xf numFmtId="167" fontId="31" fillId="0" borderId="0" xfId="0" applyNumberFormat="1" applyFont="1" applyFill="1" applyBorder="1" applyAlignment="1">
      <alignment vertical="top"/>
    </xf>
    <xf numFmtId="0" fontId="15" fillId="2" borderId="0" xfId="0" applyFont="1" applyFill="1"/>
    <xf numFmtId="168" fontId="13" fillId="0" borderId="0" xfId="0" applyNumberFormat="1" applyFont="1" applyFill="1" applyAlignment="1">
      <alignment horizontal="center" vertical="center"/>
    </xf>
    <xf numFmtId="167" fontId="13" fillId="0" borderId="0" xfId="0" applyNumberFormat="1" applyFont="1" applyFill="1" applyAlignment="1"/>
    <xf numFmtId="167" fontId="13" fillId="0" borderId="0" xfId="0" applyNumberFormat="1" applyFont="1" applyFill="1" applyAlignment="1">
      <alignment horizontal="left" vertical="top"/>
    </xf>
    <xf numFmtId="49" fontId="2" fillId="0" borderId="0" xfId="0" applyNumberFormat="1" applyFont="1" applyFill="1" applyBorder="1" applyAlignment="1" applyProtection="1">
      <alignment horizontal="right" vertical="top"/>
      <protection locked="0"/>
    </xf>
    <xf numFmtId="49" fontId="2" fillId="0" borderId="12" xfId="0" applyNumberFormat="1" applyFont="1" applyFill="1" applyBorder="1" applyAlignment="1" applyProtection="1">
      <alignment horizontal="left" vertical="top"/>
      <protection locked="0"/>
    </xf>
    <xf numFmtId="49" fontId="28" fillId="0" borderId="12" xfId="0" applyNumberFormat="1" applyFont="1" applyFill="1" applyBorder="1" applyAlignment="1" applyProtection="1">
      <alignment horizontal="left" vertical="top"/>
      <protection locked="0"/>
    </xf>
    <xf numFmtId="49" fontId="11" fillId="0" borderId="12" xfId="0" applyNumberFormat="1" applyFont="1" applyFill="1" applyBorder="1" applyAlignment="1" applyProtection="1">
      <alignment horizontal="left" vertical="top"/>
      <protection locked="0"/>
    </xf>
    <xf numFmtId="49" fontId="7" fillId="0" borderId="12" xfId="0" applyNumberFormat="1" applyFont="1" applyFill="1" applyBorder="1" applyAlignment="1" applyProtection="1">
      <alignment horizontal="left" vertical="top"/>
      <protection locked="0"/>
    </xf>
    <xf numFmtId="49" fontId="2" fillId="3" borderId="10" xfId="0" applyNumberFormat="1" applyFont="1" applyFill="1" applyBorder="1" applyAlignment="1" applyProtection="1">
      <alignment horizontal="right" vertical="top"/>
      <protection locked="0"/>
    </xf>
    <xf numFmtId="49" fontId="2" fillId="3" borderId="23" xfId="0" applyNumberFormat="1" applyFont="1" applyFill="1" applyBorder="1" applyAlignment="1">
      <alignment horizontal="right" vertical="top" wrapText="1"/>
    </xf>
    <xf numFmtId="49" fontId="5" fillId="3" borderId="0" xfId="0" applyNumberFormat="1" applyFont="1" applyFill="1" applyAlignment="1">
      <alignment horizontal="right" vertical="top"/>
    </xf>
    <xf numFmtId="49" fontId="18" fillId="0" borderId="11" xfId="0" applyNumberFormat="1" applyFont="1" applyFill="1" applyBorder="1" applyAlignment="1">
      <alignment horizontal="right" vertical="top" wrapText="1"/>
    </xf>
    <xf numFmtId="49" fontId="2" fillId="0" borderId="15" xfId="0" applyNumberFormat="1" applyFont="1" applyFill="1" applyBorder="1" applyAlignment="1">
      <alignment horizontal="right" vertical="top" wrapText="1"/>
    </xf>
    <xf numFmtId="49" fontId="18" fillId="0" borderId="16" xfId="0" applyNumberFormat="1" applyFont="1" applyFill="1" applyBorder="1" applyAlignment="1" applyProtection="1">
      <alignment horizontal="right" vertical="top"/>
      <protection locked="0"/>
    </xf>
    <xf numFmtId="49" fontId="2" fillId="0" borderId="10" xfId="0" applyNumberFormat="1" applyFont="1" applyFill="1" applyBorder="1" applyAlignment="1">
      <alignment horizontal="right" vertical="top" wrapText="1"/>
    </xf>
    <xf numFmtId="49" fontId="6" fillId="0" borderId="0" xfId="0" applyNumberFormat="1" applyFont="1" applyFill="1" applyAlignment="1">
      <alignment horizontal="right" vertical="top"/>
    </xf>
    <xf numFmtId="49" fontId="2" fillId="0" borderId="14" xfId="0" applyNumberFormat="1" applyFont="1" applyFill="1" applyBorder="1" applyAlignment="1">
      <alignment horizontal="right" vertical="top" wrapText="1"/>
    </xf>
    <xf numFmtId="49" fontId="2" fillId="0" borderId="22" xfId="0" applyNumberFormat="1" applyFont="1" applyFill="1" applyBorder="1" applyAlignment="1">
      <alignment horizontal="right" vertical="top" wrapText="1"/>
    </xf>
    <xf numFmtId="49" fontId="2" fillId="0" borderId="10" xfId="0" applyNumberFormat="1" applyFont="1" applyFill="1" applyBorder="1" applyAlignment="1">
      <alignment horizontal="right" vertical="top"/>
    </xf>
    <xf numFmtId="49" fontId="7" fillId="3" borderId="0" xfId="0" applyNumberFormat="1" applyFont="1" applyFill="1" applyAlignment="1">
      <alignment horizontal="right" vertical="top"/>
    </xf>
    <xf numFmtId="0" fontId="11" fillId="3" borderId="1" xfId="0" applyNumberFormat="1" applyFont="1" applyFill="1" applyBorder="1" applyAlignment="1" applyProtection="1">
      <alignment horizontal="center" vertical="top" wrapText="1"/>
    </xf>
    <xf numFmtId="49" fontId="2" fillId="3" borderId="1" xfId="0" applyNumberFormat="1" applyFont="1" applyFill="1" applyBorder="1" applyAlignment="1">
      <alignment horizontal="center" vertical="top" wrapText="1"/>
    </xf>
    <xf numFmtId="49" fontId="18" fillId="0" borderId="10" xfId="0" applyNumberFormat="1" applyFont="1" applyFill="1" applyBorder="1" applyAlignment="1">
      <alignment horizontal="right" vertical="top" wrapText="1"/>
    </xf>
    <xf numFmtId="49" fontId="7" fillId="3" borderId="0" xfId="0" applyNumberFormat="1" applyFont="1" applyFill="1" applyBorder="1" applyAlignment="1">
      <alignment horizontal="right" vertical="top"/>
    </xf>
    <xf numFmtId="0" fontId="2" fillId="0" borderId="10" xfId="0" applyFont="1" applyFill="1" applyBorder="1" applyAlignment="1">
      <alignment horizontal="right" vertical="top" wrapText="1"/>
    </xf>
    <xf numFmtId="0" fontId="2" fillId="0" borderId="22" xfId="0" applyFont="1" applyFill="1" applyBorder="1" applyAlignment="1">
      <alignment horizontal="right" vertical="top" wrapText="1"/>
    </xf>
    <xf numFmtId="0" fontId="21" fillId="0" borderId="10" xfId="0" applyFont="1" applyFill="1" applyBorder="1" applyAlignment="1">
      <alignment horizontal="right" vertical="top" wrapText="1"/>
    </xf>
    <xf numFmtId="49" fontId="18" fillId="3" borderId="10" xfId="0" applyNumberFormat="1" applyFont="1" applyFill="1" applyBorder="1" applyAlignment="1">
      <alignment horizontal="right" vertical="top" wrapText="1"/>
    </xf>
    <xf numFmtId="49" fontId="2" fillId="3" borderId="10" xfId="0" applyNumberFormat="1" applyFont="1" applyFill="1" applyBorder="1" applyAlignment="1">
      <alignment horizontal="right" vertical="top" wrapText="1"/>
    </xf>
    <xf numFmtId="0" fontId="2" fillId="3" borderId="10" xfId="0" applyFont="1" applyFill="1" applyBorder="1" applyAlignment="1">
      <alignment vertical="top" wrapText="1"/>
    </xf>
    <xf numFmtId="0" fontId="2" fillId="3" borderId="22" xfId="0" applyFont="1" applyFill="1" applyBorder="1" applyAlignment="1">
      <alignment vertical="top" wrapText="1"/>
    </xf>
    <xf numFmtId="49" fontId="2" fillId="3" borderId="14" xfId="0" applyNumberFormat="1" applyFont="1" applyFill="1" applyBorder="1" applyAlignment="1">
      <alignment horizontal="right" vertical="top" wrapText="1"/>
    </xf>
    <xf numFmtId="0" fontId="21" fillId="3" borderId="10" xfId="0" applyFont="1" applyFill="1" applyBorder="1" applyAlignment="1">
      <alignment vertical="top" wrapText="1"/>
    </xf>
    <xf numFmtId="49" fontId="2" fillId="3" borderId="10" xfId="0" applyNumberFormat="1" applyFont="1" applyFill="1" applyBorder="1" applyAlignment="1" applyProtection="1">
      <alignment horizontal="right" vertical="top" wrapText="1"/>
      <protection locked="0"/>
    </xf>
    <xf numFmtId="49" fontId="2" fillId="0" borderId="10" xfId="0" applyNumberFormat="1" applyFont="1" applyFill="1" applyBorder="1" applyAlignment="1" applyProtection="1">
      <alignment horizontal="right" vertical="top" wrapText="1"/>
      <protection locked="0"/>
    </xf>
    <xf numFmtId="49" fontId="2" fillId="3" borderId="16" xfId="0" applyNumberFormat="1" applyFont="1" applyFill="1" applyBorder="1" applyAlignment="1">
      <alignment horizontal="right" vertical="top" wrapText="1"/>
    </xf>
    <xf numFmtId="49" fontId="18" fillId="3" borderId="16" xfId="0" applyNumberFormat="1" applyFont="1" applyFill="1" applyBorder="1" applyAlignment="1" applyProtection="1">
      <alignment horizontal="right" vertical="top"/>
      <protection locked="0"/>
    </xf>
    <xf numFmtId="0" fontId="2" fillId="3" borderId="10" xfId="0" applyFont="1" applyFill="1" applyBorder="1" applyAlignment="1">
      <alignment horizontal="right" vertical="top" wrapText="1"/>
    </xf>
    <xf numFmtId="49" fontId="18" fillId="3" borderId="22" xfId="0" applyNumberFormat="1" applyFont="1" applyFill="1" applyBorder="1" applyAlignment="1">
      <alignment horizontal="right" vertical="top" wrapText="1"/>
    </xf>
    <xf numFmtId="0" fontId="2" fillId="0" borderId="0" xfId="0" applyFont="1" applyFill="1" applyAlignment="1">
      <alignment horizontal="right"/>
    </xf>
    <xf numFmtId="0" fontId="34" fillId="0" borderId="0" xfId="0" applyFont="1" applyFill="1" applyAlignment="1"/>
    <xf numFmtId="0" fontId="34" fillId="0" borderId="0" xfId="0" applyFont="1" applyFill="1" applyAlignment="1">
      <alignment horizontal="left" vertical="top"/>
    </xf>
    <xf numFmtId="49" fontId="35" fillId="0" borderId="0" xfId="0" applyNumberFormat="1" applyFont="1" applyFill="1" applyAlignment="1">
      <alignment horizontal="left" vertical="top"/>
    </xf>
    <xf numFmtId="0" fontId="36" fillId="0" borderId="0" xfId="0" applyFont="1" applyFill="1" applyAlignment="1" applyProtection="1">
      <alignment horizontal="left" vertical="top"/>
      <protection locked="0"/>
    </xf>
    <xf numFmtId="49" fontId="2" fillId="0" borderId="11" xfId="0" applyNumberFormat="1" applyFont="1" applyFill="1" applyBorder="1" applyAlignment="1" applyProtection="1">
      <alignment vertical="top"/>
      <protection locked="0"/>
    </xf>
    <xf numFmtId="49" fontId="2" fillId="0" borderId="11" xfId="0" applyNumberFormat="1" applyFont="1" applyFill="1" applyBorder="1" applyAlignment="1">
      <alignment vertical="top"/>
    </xf>
    <xf numFmtId="49" fontId="2" fillId="0" borderId="12" xfId="0" applyNumberFormat="1" applyFont="1" applyFill="1" applyBorder="1" applyAlignment="1" applyProtection="1">
      <alignment vertical="top"/>
      <protection locked="0"/>
    </xf>
    <xf numFmtId="49" fontId="28" fillId="0" borderId="11" xfId="0" applyNumberFormat="1" applyFont="1" applyFill="1" applyBorder="1" applyAlignment="1" applyProtection="1">
      <alignment vertical="top"/>
      <protection locked="0"/>
    </xf>
    <xf numFmtId="49" fontId="28" fillId="0" borderId="12" xfId="0" applyNumberFormat="1" applyFont="1" applyFill="1" applyBorder="1" applyAlignment="1" applyProtection="1">
      <alignment vertical="top"/>
      <protection locked="0"/>
    </xf>
    <xf numFmtId="49" fontId="11" fillId="0" borderId="11" xfId="0" applyNumberFormat="1" applyFont="1" applyFill="1" applyBorder="1" applyAlignment="1" applyProtection="1">
      <alignment vertical="top"/>
      <protection locked="0"/>
    </xf>
    <xf numFmtId="49" fontId="11" fillId="0" borderId="12" xfId="0" applyNumberFormat="1" applyFont="1" applyFill="1" applyBorder="1" applyAlignment="1" applyProtection="1">
      <alignment vertical="top"/>
      <protection locked="0"/>
    </xf>
    <xf numFmtId="49" fontId="2" fillId="0" borderId="1" xfId="0" applyNumberFormat="1" applyFont="1" applyFill="1" applyBorder="1" applyAlignment="1" applyProtection="1">
      <alignment vertical="top"/>
      <protection locked="0"/>
    </xf>
    <xf numFmtId="49" fontId="2" fillId="0" borderId="0" xfId="0" applyNumberFormat="1" applyFont="1" applyFill="1" applyAlignment="1" applyProtection="1">
      <alignment vertical="top"/>
      <protection locked="0"/>
    </xf>
    <xf numFmtId="0" fontId="13" fillId="0" borderId="0" xfId="0" applyFont="1" applyFill="1" applyAlignment="1">
      <alignment vertical="top"/>
    </xf>
    <xf numFmtId="0" fontId="2" fillId="0" borderId="0" xfId="0" applyFont="1" applyFill="1" applyAlignment="1">
      <alignment vertical="top"/>
    </xf>
    <xf numFmtId="0" fontId="2" fillId="0" borderId="0" xfId="0" applyFont="1" applyFill="1" applyAlignment="1"/>
    <xf numFmtId="0" fontId="2" fillId="3" borderId="14" xfId="0" applyFont="1" applyFill="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horizontal="left" vertical="top" wrapText="1"/>
    </xf>
    <xf numFmtId="165" fontId="2" fillId="0" borderId="4" xfId="0" applyNumberFormat="1" applyFont="1" applyFill="1" applyBorder="1" applyAlignment="1" applyProtection="1">
      <alignment horizontal="left" vertical="top" wrapText="1"/>
      <protection locked="0"/>
    </xf>
    <xf numFmtId="49" fontId="28" fillId="0" borderId="9" xfId="0" applyNumberFormat="1" applyFont="1" applyFill="1" applyBorder="1" applyAlignment="1">
      <alignment horizontal="right" vertical="top" wrapText="1"/>
    </xf>
    <xf numFmtId="49" fontId="28" fillId="0" borderId="10" xfId="0" applyNumberFormat="1" applyFont="1" applyFill="1" applyBorder="1" applyAlignment="1" applyProtection="1">
      <alignment horizontal="right" vertical="top"/>
      <protection locked="0"/>
    </xf>
    <xf numFmtId="0" fontId="22" fillId="0" borderId="0" xfId="0" applyFont="1" applyFill="1" applyBorder="1" applyAlignment="1">
      <alignment horizontal="left" vertical="top" wrapText="1"/>
    </xf>
    <xf numFmtId="0" fontId="16" fillId="0" borderId="0" xfId="0" applyFont="1" applyFill="1"/>
    <xf numFmtId="0" fontId="18" fillId="0" borderId="1" xfId="0" applyFont="1" applyFill="1" applyBorder="1" applyAlignment="1">
      <alignment horizontal="left" vertical="top" wrapText="1"/>
    </xf>
    <xf numFmtId="49" fontId="28" fillId="0" borderId="10" xfId="0" applyNumberFormat="1" applyFont="1" applyFill="1" applyBorder="1" applyAlignment="1">
      <alignment horizontal="right" vertical="top" wrapText="1"/>
    </xf>
    <xf numFmtId="0" fontId="19" fillId="0" borderId="0" xfId="0" applyFont="1" applyFill="1"/>
    <xf numFmtId="49" fontId="28" fillId="0" borderId="23" xfId="0" applyNumberFormat="1" applyFont="1" applyFill="1" applyBorder="1" applyAlignment="1">
      <alignment horizontal="right" vertical="top" wrapText="1"/>
    </xf>
    <xf numFmtId="49" fontId="28" fillId="0" borderId="14" xfId="0" applyNumberFormat="1" applyFont="1" applyFill="1" applyBorder="1" applyAlignment="1">
      <alignment horizontal="right" vertical="top" wrapText="1"/>
    </xf>
    <xf numFmtId="49" fontId="28" fillId="0" borderId="22" xfId="0" applyNumberFormat="1" applyFont="1" applyFill="1" applyBorder="1" applyAlignment="1" applyProtection="1">
      <alignment horizontal="right" vertical="top"/>
      <protection locked="0"/>
    </xf>
    <xf numFmtId="49" fontId="28" fillId="3" borderId="10" xfId="0" applyNumberFormat="1" applyFont="1" applyFill="1" applyBorder="1" applyAlignment="1">
      <alignment horizontal="right" vertical="top" wrapText="1"/>
    </xf>
    <xf numFmtId="0" fontId="37" fillId="0" borderId="0" xfId="0" applyFont="1" applyFill="1"/>
    <xf numFmtId="0" fontId="28" fillId="0" borderId="19" xfId="0" applyFont="1" applyFill="1" applyBorder="1" applyAlignment="1">
      <alignment horizontal="left" vertical="center" wrapText="1"/>
    </xf>
    <xf numFmtId="49" fontId="38" fillId="3" borderId="32" xfId="0" applyNumberFormat="1" applyFont="1" applyFill="1" applyBorder="1" applyAlignment="1" applyProtection="1">
      <alignment horizontal="right" vertical="top"/>
      <protection locked="0"/>
    </xf>
    <xf numFmtId="49" fontId="28" fillId="3" borderId="10" xfId="0" applyNumberFormat="1" applyFont="1" applyFill="1" applyBorder="1" applyAlignment="1" applyProtection="1">
      <alignment horizontal="right" vertical="top"/>
      <protection locked="0"/>
    </xf>
    <xf numFmtId="0" fontId="28" fillId="0" borderId="34" xfId="0" applyFont="1" applyFill="1" applyBorder="1" applyAlignment="1">
      <alignment horizontal="right" vertical="top" wrapText="1"/>
    </xf>
    <xf numFmtId="0" fontId="28" fillId="3" borderId="14" xfId="0" applyFont="1" applyFill="1" applyBorder="1" applyAlignment="1">
      <alignment horizontal="right" vertical="top" wrapText="1"/>
    </xf>
    <xf numFmtId="0" fontId="28" fillId="0" borderId="4" xfId="0" applyFont="1" applyFill="1" applyBorder="1" applyAlignment="1">
      <alignment vertical="top" wrapText="1"/>
    </xf>
    <xf numFmtId="49" fontId="2" fillId="0" borderId="11" xfId="0" applyNumberFormat="1" applyFont="1" applyFill="1" applyBorder="1" applyAlignment="1" applyProtection="1">
      <alignment horizontal="left" vertical="top"/>
      <protection locked="0"/>
    </xf>
    <xf numFmtId="165" fontId="18" fillId="0" borderId="20" xfId="0" applyNumberFormat="1" applyFont="1" applyFill="1" applyBorder="1" applyAlignment="1" applyProtection="1">
      <alignment horizontal="left" vertical="top" wrapText="1"/>
      <protection locked="0"/>
    </xf>
    <xf numFmtId="0" fontId="18" fillId="0" borderId="5" xfId="0" applyFont="1" applyFill="1" applyBorder="1" applyAlignment="1">
      <alignment horizontal="left" vertical="top" wrapText="1"/>
    </xf>
    <xf numFmtId="49" fontId="6" fillId="0" borderId="0" xfId="0" applyNumberFormat="1" applyFont="1" applyFill="1" applyAlignment="1">
      <alignment horizontal="left" vertical="top"/>
    </xf>
    <xf numFmtId="49" fontId="5" fillId="0" borderId="0" xfId="0" applyNumberFormat="1" applyFont="1" applyFill="1" applyAlignment="1">
      <alignment horizontal="left" vertical="top"/>
    </xf>
    <xf numFmtId="49" fontId="2" fillId="0" borderId="11" xfId="0" applyNumberFormat="1" applyFont="1" applyFill="1" applyBorder="1" applyAlignment="1">
      <alignment horizontal="left" vertical="top" wrapText="1"/>
    </xf>
    <xf numFmtId="49" fontId="2" fillId="0" borderId="15" xfId="0" applyNumberFormat="1" applyFont="1" applyFill="1" applyBorder="1" applyAlignment="1">
      <alignment horizontal="left" vertical="top" wrapText="1"/>
    </xf>
    <xf numFmtId="49" fontId="18" fillId="0" borderId="11" xfId="0" applyNumberFormat="1" applyFont="1" applyFill="1" applyBorder="1" applyAlignment="1">
      <alignment horizontal="left" vertical="top" wrapText="1"/>
    </xf>
    <xf numFmtId="49" fontId="2" fillId="0" borderId="0" xfId="0" applyNumberFormat="1" applyFont="1" applyFill="1" applyBorder="1" applyAlignment="1" applyProtection="1">
      <alignment horizontal="left" vertical="top"/>
      <protection locked="0"/>
    </xf>
    <xf numFmtId="49" fontId="28"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right" vertical="top" wrapText="1"/>
    </xf>
    <xf numFmtId="49" fontId="29" fillId="0" borderId="26" xfId="0" applyNumberFormat="1" applyFont="1" applyFill="1" applyBorder="1" applyAlignment="1" applyProtection="1">
      <alignment vertical="center" wrapText="1"/>
      <protection locked="0"/>
    </xf>
    <xf numFmtId="49" fontId="29" fillId="0" borderId="27" xfId="0" applyNumberFormat="1" applyFont="1" applyFill="1" applyBorder="1" applyAlignment="1" applyProtection="1">
      <alignment vertical="center" wrapText="1"/>
      <protection locked="0"/>
    </xf>
    <xf numFmtId="49" fontId="29" fillId="0" borderId="28" xfId="0" applyNumberFormat="1" applyFont="1" applyFill="1" applyBorder="1" applyAlignment="1" applyProtection="1">
      <alignment vertical="center" wrapText="1"/>
      <protection locked="0"/>
    </xf>
    <xf numFmtId="49" fontId="2" fillId="0" borderId="9" xfId="0" applyNumberFormat="1" applyFont="1" applyFill="1" applyBorder="1" applyAlignment="1">
      <alignment horizontal="right" vertical="top" wrapText="1"/>
    </xf>
    <xf numFmtId="0" fontId="5" fillId="0" borderId="0" xfId="0" applyFont="1" applyFill="1" applyAlignment="1">
      <alignment vertical="center"/>
    </xf>
    <xf numFmtId="49" fontId="24" fillId="0" borderId="0" xfId="0" applyNumberFormat="1" applyFont="1" applyFill="1" applyAlignment="1">
      <alignment horizontal="left" vertical="center"/>
    </xf>
    <xf numFmtId="0" fontId="5" fillId="0" borderId="0" xfId="0" applyFont="1" applyFill="1" applyAlignment="1">
      <alignment horizontal="left" vertical="center"/>
    </xf>
    <xf numFmtId="165" fontId="28" fillId="0" borderId="12" xfId="0" applyNumberFormat="1" applyFont="1" applyFill="1" applyBorder="1" applyAlignment="1" applyProtection="1">
      <alignment vertical="top" wrapText="1"/>
      <protection locked="0"/>
    </xf>
    <xf numFmtId="0" fontId="2" fillId="0" borderId="18" xfId="0" applyFont="1" applyFill="1" applyBorder="1" applyAlignment="1">
      <alignment horizontal="left" vertical="top" wrapText="1"/>
    </xf>
    <xf numFmtId="49" fontId="2" fillId="0" borderId="1" xfId="0" quotePrefix="1" applyNumberFormat="1" applyFont="1" applyFill="1" applyBorder="1" applyAlignment="1" applyProtection="1">
      <alignment horizontal="right" vertical="top"/>
      <protection locked="0"/>
    </xf>
    <xf numFmtId="49" fontId="28" fillId="0" borderId="1" xfId="0" applyNumberFormat="1" applyFont="1" applyFill="1" applyBorder="1" applyAlignment="1" applyProtection="1">
      <alignment horizontal="right" vertical="top"/>
      <protection locked="0"/>
    </xf>
    <xf numFmtId="0" fontId="28" fillId="0" borderId="3" xfId="0" applyFont="1" applyFill="1" applyBorder="1" applyAlignment="1">
      <alignment horizontal="right" vertical="top" wrapText="1"/>
    </xf>
    <xf numFmtId="0" fontId="2" fillId="0" borderId="3" xfId="0" applyFont="1" applyFill="1" applyBorder="1" applyAlignment="1">
      <alignment horizontal="right" vertical="top" wrapText="1"/>
    </xf>
    <xf numFmtId="49" fontId="2" fillId="0" borderId="3" xfId="0" applyNumberFormat="1" applyFont="1" applyFill="1" applyBorder="1" applyAlignment="1">
      <alignment horizontal="right" vertical="top" wrapText="1"/>
    </xf>
    <xf numFmtId="49" fontId="28" fillId="0" borderId="3" xfId="0" applyNumberFormat="1" applyFont="1" applyFill="1" applyBorder="1" applyAlignment="1">
      <alignment horizontal="right" vertical="top" wrapText="1"/>
    </xf>
    <xf numFmtId="49" fontId="28" fillId="0" borderId="1" xfId="0" quotePrefix="1" applyNumberFormat="1" applyFont="1" applyFill="1" applyBorder="1" applyAlignment="1" applyProtection="1">
      <alignment horizontal="right" vertical="top"/>
      <protection locked="0"/>
    </xf>
    <xf numFmtId="0" fontId="2" fillId="0" borderId="19" xfId="0" applyFont="1" applyFill="1" applyBorder="1" applyAlignment="1">
      <alignment horizontal="center" vertical="top" wrapText="1"/>
    </xf>
    <xf numFmtId="0" fontId="2" fillId="0" borderId="25" xfId="0" applyFont="1" applyFill="1" applyBorder="1" applyAlignment="1">
      <alignment horizontal="left" vertical="top" wrapText="1"/>
    </xf>
    <xf numFmtId="0" fontId="24" fillId="0" borderId="0" xfId="0" applyFont="1" applyFill="1" applyAlignment="1">
      <alignment horizontal="center"/>
    </xf>
    <xf numFmtId="49" fontId="7" fillId="0" borderId="10" xfId="0" applyNumberFormat="1" applyFont="1" applyFill="1" applyBorder="1" applyAlignment="1" applyProtection="1">
      <alignment horizontal="right" vertical="top"/>
      <protection locked="0"/>
    </xf>
    <xf numFmtId="0" fontId="24" fillId="0" borderId="0" xfId="0" applyFont="1" applyFill="1"/>
    <xf numFmtId="49" fontId="2" fillId="2" borderId="10" xfId="0" applyNumberFormat="1" applyFont="1" applyFill="1" applyBorder="1" applyAlignment="1" applyProtection="1">
      <alignment horizontal="right" vertical="top"/>
      <protection locked="0"/>
    </xf>
    <xf numFmtId="49" fontId="28" fillId="2" borderId="10" xfId="0" applyNumberFormat="1" applyFont="1" applyFill="1" applyBorder="1" applyAlignment="1">
      <alignment horizontal="right" vertical="top" wrapText="1"/>
    </xf>
    <xf numFmtId="49" fontId="28" fillId="2" borderId="10" xfId="0" applyNumberFormat="1" applyFont="1" applyFill="1" applyBorder="1" applyAlignment="1" applyProtection="1">
      <alignment horizontal="right" vertical="top"/>
      <protection locked="0"/>
    </xf>
    <xf numFmtId="0" fontId="37" fillId="2" borderId="0" xfId="0" applyFont="1" applyFill="1"/>
    <xf numFmtId="0" fontId="16" fillId="2" borderId="0" xfId="0" applyFont="1" applyFill="1"/>
    <xf numFmtId="168" fontId="2" fillId="0" borderId="1" xfId="0" applyNumberFormat="1" applyFont="1" applyFill="1" applyBorder="1" applyAlignment="1" applyProtection="1">
      <alignment horizontal="right" wrapText="1"/>
      <protection locked="0"/>
    </xf>
    <xf numFmtId="168" fontId="28" fillId="0" borderId="1" xfId="0" applyNumberFormat="1" applyFont="1" applyFill="1" applyBorder="1" applyAlignment="1" applyProtection="1">
      <alignment horizontal="right" wrapText="1"/>
      <protection locked="0"/>
    </xf>
    <xf numFmtId="49" fontId="5" fillId="0" borderId="0" xfId="0" applyNumberFormat="1" applyFont="1" applyFill="1" applyAlignment="1">
      <alignment vertical="top"/>
    </xf>
    <xf numFmtId="49" fontId="18" fillId="0" borderId="12" xfId="0" applyNumberFormat="1" applyFont="1" applyFill="1" applyBorder="1" applyAlignment="1">
      <alignment vertical="top" wrapText="1"/>
    </xf>
    <xf numFmtId="0" fontId="2" fillId="0" borderId="12" xfId="0" applyFont="1" applyFill="1" applyBorder="1" applyAlignment="1">
      <alignment vertical="top" wrapText="1"/>
    </xf>
    <xf numFmtId="0" fontId="2" fillId="0" borderId="19" xfId="0" applyFont="1" applyFill="1" applyBorder="1" applyAlignment="1">
      <alignment vertical="top" wrapText="1"/>
    </xf>
    <xf numFmtId="0" fontId="21" fillId="0" borderId="12" xfId="0" applyFont="1" applyFill="1" applyBorder="1" applyAlignment="1">
      <alignment vertical="top" wrapText="1"/>
    </xf>
    <xf numFmtId="49" fontId="18" fillId="0" borderId="21" xfId="0" applyNumberFormat="1" applyFont="1" applyFill="1" applyBorder="1" applyAlignment="1" applyProtection="1">
      <alignment vertical="top"/>
      <protection locked="0"/>
    </xf>
    <xf numFmtId="49" fontId="2" fillId="0" borderId="11" xfId="0" applyNumberFormat="1" applyFont="1" applyFill="1" applyBorder="1" applyAlignment="1">
      <alignment horizontal="center" vertical="top"/>
    </xf>
    <xf numFmtId="49" fontId="28" fillId="0" borderId="11"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11" xfId="0" applyNumberFormat="1" applyFont="1" applyFill="1" applyBorder="1" applyAlignment="1" applyProtection="1">
      <alignment horizontal="center" vertical="top"/>
      <protection locked="0"/>
    </xf>
    <xf numFmtId="49" fontId="2" fillId="0" borderId="32" xfId="0" applyNumberFormat="1" applyFont="1" applyFill="1" applyBorder="1" applyAlignment="1">
      <alignment horizontal="center" vertical="top"/>
    </xf>
    <xf numFmtId="49" fontId="11" fillId="0" borderId="1" xfId="0" applyNumberFormat="1" applyFont="1" applyFill="1" applyBorder="1" applyAlignment="1" applyProtection="1">
      <alignment horizontal="center" vertical="top"/>
      <protection locked="0"/>
    </xf>
    <xf numFmtId="49" fontId="7" fillId="0" borderId="1" xfId="0" applyNumberFormat="1" applyFont="1" applyFill="1" applyBorder="1" applyAlignment="1" applyProtection="1">
      <alignment horizontal="center" vertical="top"/>
      <protection locked="0"/>
    </xf>
    <xf numFmtId="49" fontId="2" fillId="0" borderId="0" xfId="0" applyNumberFormat="1" applyFont="1" applyFill="1" applyAlignment="1" applyProtection="1">
      <alignment horizontal="center" vertical="top"/>
      <protection locked="0"/>
    </xf>
    <xf numFmtId="49" fontId="13"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49" fontId="2" fillId="0" borderId="0" xfId="0" applyNumberFormat="1" applyFont="1" applyFill="1" applyAlignment="1">
      <alignment horizontal="center"/>
    </xf>
    <xf numFmtId="49" fontId="5" fillId="0" borderId="0" xfId="0" applyNumberFormat="1" applyFont="1" applyFill="1" applyAlignment="1">
      <alignment horizontal="center"/>
    </xf>
    <xf numFmtId="49" fontId="18" fillId="0" borderId="12" xfId="0" applyNumberFormat="1" applyFont="1" applyFill="1" applyBorder="1" applyAlignment="1">
      <alignment horizontal="center" vertical="top" wrapText="1"/>
    </xf>
    <xf numFmtId="0" fontId="2" fillId="0" borderId="12"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8" fillId="0" borderId="12" xfId="0" applyNumberFormat="1" applyFont="1" applyFill="1" applyBorder="1" applyAlignment="1">
      <alignment horizontal="center" vertical="top" wrapText="1"/>
    </xf>
    <xf numFmtId="49" fontId="2" fillId="0" borderId="12" xfId="0" applyNumberFormat="1" applyFont="1" applyFill="1" applyBorder="1" applyAlignment="1" applyProtection="1">
      <alignment horizontal="center" vertical="top"/>
      <protection locked="0"/>
    </xf>
    <xf numFmtId="49" fontId="2" fillId="0" borderId="19" xfId="0" applyNumberFormat="1" applyFont="1" applyFill="1" applyBorder="1" applyAlignment="1">
      <alignment horizontal="center" vertical="top" wrapText="1"/>
    </xf>
    <xf numFmtId="49" fontId="2" fillId="0" borderId="6" xfId="0" applyNumberFormat="1" applyFont="1" applyFill="1" applyBorder="1" applyAlignment="1" applyProtection="1">
      <alignment horizontal="center" vertical="top"/>
      <protection locked="0"/>
    </xf>
    <xf numFmtId="49" fontId="2" fillId="0" borderId="21" xfId="0" applyNumberFormat="1" applyFont="1" applyFill="1" applyBorder="1" applyAlignment="1">
      <alignment horizontal="center" vertical="top" wrapText="1"/>
    </xf>
    <xf numFmtId="0" fontId="21" fillId="0" borderId="12"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49" fontId="28" fillId="0" borderId="6" xfId="0" applyNumberFormat="1" applyFont="1" applyFill="1" applyBorder="1" applyAlignment="1">
      <alignment horizontal="center" vertical="top" wrapText="1"/>
    </xf>
    <xf numFmtId="49" fontId="2" fillId="0" borderId="12" xfId="0" applyNumberFormat="1" applyFont="1" applyFill="1" applyBorder="1" applyAlignment="1" applyProtection="1">
      <alignment horizontal="center" vertical="top" wrapText="1"/>
      <protection locked="0"/>
    </xf>
    <xf numFmtId="0" fontId="2" fillId="0" borderId="6" xfId="0" applyFont="1" applyFill="1" applyBorder="1" applyAlignment="1">
      <alignment horizontal="center" vertical="top" wrapText="1"/>
    </xf>
    <xf numFmtId="49" fontId="38" fillId="0" borderId="1" xfId="0" applyNumberFormat="1" applyFont="1" applyFill="1" applyBorder="1" applyAlignment="1" applyProtection="1">
      <alignment horizontal="center" vertical="top"/>
      <protection locked="0"/>
    </xf>
    <xf numFmtId="49" fontId="28" fillId="0" borderId="12" xfId="0" applyNumberFormat="1" applyFont="1" applyFill="1" applyBorder="1" applyAlignment="1" applyProtection="1">
      <alignment horizontal="center" vertical="top"/>
      <protection locked="0"/>
    </xf>
    <xf numFmtId="49" fontId="18" fillId="0" borderId="21" xfId="0" applyNumberFormat="1" applyFont="1" applyFill="1" applyBorder="1" applyAlignment="1" applyProtection="1">
      <alignment horizontal="center" vertical="top"/>
      <protection locked="0"/>
    </xf>
    <xf numFmtId="49" fontId="18" fillId="0" borderId="19" xfId="0" applyNumberFormat="1" applyFont="1" applyFill="1" applyBorder="1" applyAlignment="1">
      <alignment horizontal="center" vertical="top" wrapText="1"/>
    </xf>
    <xf numFmtId="49" fontId="5" fillId="0" borderId="0" xfId="0" applyNumberFormat="1" applyFont="1" applyFill="1" applyAlignment="1">
      <alignment horizontal="center" vertical="top"/>
    </xf>
    <xf numFmtId="49" fontId="24" fillId="0" borderId="0" xfId="0" applyNumberFormat="1" applyFont="1" applyFill="1" applyAlignment="1">
      <alignment horizontal="center" vertical="top"/>
    </xf>
    <xf numFmtId="49" fontId="18" fillId="2" borderId="10" xfId="0" applyNumberFormat="1" applyFont="1" applyFill="1" applyBorder="1" applyAlignment="1">
      <alignment horizontal="right" vertical="top" wrapText="1"/>
    </xf>
    <xf numFmtId="0" fontId="20" fillId="2" borderId="0" xfId="0" applyFont="1" applyFill="1"/>
    <xf numFmtId="49" fontId="2" fillId="2" borderId="10" xfId="0" applyNumberFormat="1" applyFont="1" applyFill="1" applyBorder="1" applyAlignment="1">
      <alignment horizontal="right" vertical="top" wrapText="1"/>
    </xf>
    <xf numFmtId="0" fontId="2" fillId="2" borderId="10" xfId="0" applyFont="1" applyFill="1" applyBorder="1" applyAlignment="1">
      <alignment vertical="top" wrapText="1"/>
    </xf>
    <xf numFmtId="168" fontId="2" fillId="0" borderId="1" xfId="0" applyNumberFormat="1" applyFont="1" applyFill="1" applyBorder="1" applyAlignment="1" applyProtection="1">
      <alignment horizontal="right" wrapText="1"/>
    </xf>
    <xf numFmtId="168" fontId="2" fillId="0" borderId="1" xfId="0" applyNumberFormat="1" applyFont="1" applyFill="1" applyBorder="1" applyAlignment="1" applyProtection="1">
      <alignment horizontal="right"/>
    </xf>
    <xf numFmtId="168" fontId="2" fillId="0" borderId="1" xfId="0" applyNumberFormat="1" applyFont="1" applyFill="1" applyBorder="1" applyAlignment="1" applyProtection="1">
      <alignment horizontal="right" vertical="top" wrapText="1"/>
      <protection locked="0"/>
    </xf>
    <xf numFmtId="168" fontId="28" fillId="0" borderId="1" xfId="0" applyNumberFormat="1" applyFont="1" applyFill="1" applyBorder="1" applyAlignment="1" applyProtection="1">
      <alignment horizontal="right" wrapText="1"/>
    </xf>
    <xf numFmtId="168" fontId="28" fillId="0" borderId="1" xfId="0" applyNumberFormat="1" applyFont="1" applyFill="1" applyBorder="1" applyAlignment="1" applyProtection="1">
      <alignment horizontal="right"/>
    </xf>
    <xf numFmtId="168" fontId="11" fillId="0" borderId="1" xfId="0" applyNumberFormat="1" applyFont="1" applyFill="1" applyBorder="1" applyAlignment="1" applyProtection="1">
      <alignment horizontal="right"/>
    </xf>
    <xf numFmtId="168" fontId="11" fillId="0" borderId="1" xfId="0" applyNumberFormat="1" applyFont="1" applyFill="1" applyBorder="1" applyAlignment="1" applyProtection="1">
      <alignment horizontal="right" wrapText="1"/>
    </xf>
    <xf numFmtId="168" fontId="2" fillId="0" borderId="1" xfId="0" applyNumberFormat="1" applyFont="1" applyFill="1" applyBorder="1" applyAlignment="1" applyProtection="1">
      <alignment horizontal="right"/>
      <protection locked="0"/>
    </xf>
    <xf numFmtId="168" fontId="30" fillId="0" borderId="1" xfId="0" applyNumberFormat="1" applyFont="1" applyFill="1" applyBorder="1" applyAlignment="1" applyProtection="1">
      <alignment horizontal="right" wrapText="1"/>
      <protection locked="0"/>
    </xf>
    <xf numFmtId="168" fontId="11" fillId="0" borderId="1" xfId="0" applyNumberFormat="1" applyFont="1" applyFill="1" applyBorder="1" applyAlignment="1" applyProtection="1">
      <alignment horizontal="right" wrapText="1"/>
      <protection locked="0"/>
    </xf>
    <xf numFmtId="49" fontId="2" fillId="0" borderId="12" xfId="0" applyNumberFormat="1" applyFont="1" applyFill="1" applyBorder="1" applyAlignment="1">
      <alignment horizontal="center" vertical="top" wrapText="1"/>
    </xf>
    <xf numFmtId="49" fontId="28" fillId="3" borderId="16" xfId="0" applyNumberFormat="1" applyFont="1" applyFill="1" applyBorder="1" applyAlignment="1">
      <alignment horizontal="right" vertical="top" wrapText="1"/>
    </xf>
    <xf numFmtId="49" fontId="28" fillId="0" borderId="15" xfId="0" applyNumberFormat="1" applyFont="1" applyFill="1" applyBorder="1" applyAlignment="1">
      <alignment horizontal="left" vertical="top" wrapText="1"/>
    </xf>
    <xf numFmtId="49" fontId="28" fillId="0" borderId="5" xfId="0" applyNumberFormat="1" applyFont="1" applyFill="1" applyBorder="1" applyAlignment="1" applyProtection="1">
      <alignment horizontal="center" vertical="top"/>
      <protection locked="0"/>
    </xf>
    <xf numFmtId="0" fontId="28"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49" fontId="18" fillId="0" borderId="4" xfId="0" applyNumberFormat="1" applyFont="1" applyFill="1" applyBorder="1" applyAlignment="1">
      <alignment horizontal="center" vertical="top" wrapText="1"/>
    </xf>
    <xf numFmtId="49" fontId="18" fillId="0" borderId="1" xfId="0" applyNumberFormat="1" applyFont="1" applyFill="1" applyBorder="1" applyAlignment="1">
      <alignment horizontal="center" vertical="top" wrapText="1"/>
    </xf>
    <xf numFmtId="0" fontId="2" fillId="0" borderId="4"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19" xfId="0" applyFont="1" applyFill="1" applyBorder="1" applyAlignment="1">
      <alignment horizontal="center" vertical="top" wrapText="1"/>
    </xf>
    <xf numFmtId="168" fontId="2" fillId="0" borderId="1" xfId="0" applyNumberFormat="1" applyFont="1" applyFill="1" applyBorder="1" applyAlignment="1">
      <alignment horizontal="right" wrapText="1"/>
    </xf>
    <xf numFmtId="168" fontId="2" fillId="0" borderId="1" xfId="0" applyNumberFormat="1" applyFont="1" applyFill="1" applyBorder="1" applyAlignment="1">
      <alignment wrapText="1"/>
    </xf>
    <xf numFmtId="168" fontId="9" fillId="0" borderId="1" xfId="0" applyNumberFormat="1" applyFont="1" applyFill="1" applyBorder="1" applyAlignment="1">
      <alignment wrapText="1"/>
    </xf>
    <xf numFmtId="168" fontId="2" fillId="0" borderId="4" xfId="0" applyNumberFormat="1" applyFont="1" applyFill="1" applyBorder="1" applyAlignment="1">
      <alignment horizontal="right" wrapText="1"/>
    </xf>
    <xf numFmtId="168" fontId="28" fillId="0" borderId="1" xfId="0" applyNumberFormat="1" applyFont="1" applyFill="1" applyBorder="1" applyAlignment="1">
      <alignment horizontal="right" wrapText="1"/>
    </xf>
    <xf numFmtId="168" fontId="28" fillId="0" borderId="1" xfId="0" applyNumberFormat="1" applyFont="1" applyFill="1" applyBorder="1" applyAlignment="1">
      <alignment wrapText="1"/>
    </xf>
    <xf numFmtId="168" fontId="28" fillId="0" borderId="29" xfId="0" applyNumberFormat="1" applyFont="1" applyFill="1" applyBorder="1" applyAlignment="1">
      <alignment wrapText="1"/>
    </xf>
    <xf numFmtId="168" fontId="2" fillId="0" borderId="5" xfId="0" applyNumberFormat="1" applyFont="1" applyFill="1" applyBorder="1" applyAlignment="1">
      <alignment horizontal="right" wrapText="1"/>
    </xf>
    <xf numFmtId="168" fontId="2" fillId="0" borderId="5" xfId="0" applyNumberFormat="1" applyFont="1" applyFill="1" applyBorder="1" applyAlignment="1">
      <alignment wrapText="1"/>
    </xf>
    <xf numFmtId="168" fontId="2" fillId="0" borderId="30" xfId="0" applyNumberFormat="1" applyFont="1" applyFill="1" applyBorder="1" applyAlignment="1">
      <alignment wrapText="1"/>
    </xf>
    <xf numFmtId="168" fontId="2" fillId="0" borderId="4" xfId="0" applyNumberFormat="1" applyFont="1" applyFill="1" applyBorder="1" applyAlignment="1">
      <alignment wrapText="1"/>
    </xf>
    <xf numFmtId="168" fontId="2" fillId="0" borderId="8" xfId="0" applyNumberFormat="1" applyFont="1" applyFill="1" applyBorder="1" applyAlignment="1">
      <alignment wrapText="1"/>
    </xf>
    <xf numFmtId="168" fontId="18" fillId="0" borderId="1" xfId="0" applyNumberFormat="1" applyFont="1" applyFill="1" applyBorder="1" applyAlignment="1">
      <alignment horizontal="right" wrapText="1"/>
    </xf>
    <xf numFmtId="168" fontId="18" fillId="0" borderId="1" xfId="0" applyNumberFormat="1" applyFont="1" applyFill="1" applyBorder="1" applyAlignment="1">
      <alignment wrapText="1"/>
    </xf>
    <xf numFmtId="168" fontId="2" fillId="0" borderId="29" xfId="0" applyNumberFormat="1" applyFont="1" applyFill="1" applyBorder="1" applyAlignment="1">
      <alignment wrapText="1"/>
    </xf>
    <xf numFmtId="168" fontId="11" fillId="0" borderId="30" xfId="0" applyNumberFormat="1" applyFont="1" applyFill="1" applyBorder="1" applyAlignment="1">
      <alignment wrapText="1"/>
    </xf>
    <xf numFmtId="168" fontId="2" fillId="0" borderId="1" xfId="0" applyNumberFormat="1" applyFont="1" applyFill="1" applyBorder="1" applyAlignment="1" applyProtection="1">
      <alignment wrapText="1"/>
      <protection locked="0"/>
    </xf>
    <xf numFmtId="168" fontId="28" fillId="0" borderId="4" xfId="0" applyNumberFormat="1" applyFont="1" applyFill="1" applyBorder="1" applyAlignment="1">
      <alignment horizontal="right" wrapText="1"/>
    </xf>
    <xf numFmtId="168" fontId="28" fillId="0" borderId="4" xfId="0" applyNumberFormat="1" applyFont="1" applyFill="1" applyBorder="1" applyAlignment="1">
      <alignment wrapText="1"/>
    </xf>
    <xf numFmtId="168" fontId="28" fillId="0" borderId="8" xfId="0" applyNumberFormat="1" applyFont="1" applyFill="1" applyBorder="1" applyAlignment="1">
      <alignment wrapText="1"/>
    </xf>
    <xf numFmtId="168" fontId="2" fillId="0" borderId="20" xfId="0" applyNumberFormat="1" applyFont="1" applyFill="1" applyBorder="1" applyAlignment="1">
      <alignment horizontal="right" wrapText="1"/>
    </xf>
    <xf numFmtId="168" fontId="2" fillId="0" borderId="20" xfId="0" applyNumberFormat="1" applyFont="1" applyFill="1" applyBorder="1" applyAlignment="1">
      <alignment wrapText="1"/>
    </xf>
    <xf numFmtId="168" fontId="2" fillId="0" borderId="31" xfId="0" applyNumberFormat="1" applyFont="1" applyFill="1" applyBorder="1" applyAlignment="1">
      <alignment wrapText="1"/>
    </xf>
    <xf numFmtId="49" fontId="9" fillId="3" borderId="0" xfId="0" applyNumberFormat="1" applyFont="1" applyFill="1" applyAlignment="1">
      <alignment horizontal="right" vertical="top"/>
    </xf>
    <xf numFmtId="0" fontId="9" fillId="0" borderId="0" xfId="0" applyFont="1" applyFill="1" applyAlignment="1">
      <alignment horizontal="left" vertical="top"/>
    </xf>
    <xf numFmtId="0" fontId="11" fillId="0" borderId="0" xfId="0" applyFont="1" applyFill="1" applyBorder="1" applyAlignment="1">
      <alignment horizontal="left" vertical="top" wrapText="1"/>
    </xf>
    <xf numFmtId="0" fontId="28" fillId="0" borderId="19"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pplyProtection="1">
      <alignment horizontal="left" vertical="top"/>
      <protection locked="0"/>
    </xf>
    <xf numFmtId="49" fontId="5" fillId="0" borderId="0" xfId="0" applyNumberFormat="1" applyFont="1" applyFill="1" applyAlignment="1" applyProtection="1">
      <alignment horizontal="center"/>
      <protection locked="0"/>
    </xf>
    <xf numFmtId="49" fontId="5" fillId="0" borderId="0" xfId="0" applyNumberFormat="1" applyFont="1" applyFill="1" applyAlignment="1" applyProtection="1">
      <alignment horizontal="right"/>
      <protection locked="0"/>
    </xf>
    <xf numFmtId="49" fontId="5" fillId="0" borderId="0" xfId="0" applyNumberFormat="1" applyFont="1" applyFill="1" applyAlignment="1" applyProtection="1">
      <protection locked="0"/>
    </xf>
    <xf numFmtId="9" fontId="5" fillId="0" borderId="0" xfId="2" applyFont="1" applyFill="1" applyAlignment="1" applyProtection="1">
      <alignment wrapText="1"/>
      <protection locked="0"/>
    </xf>
    <xf numFmtId="0" fontId="5" fillId="0" borderId="0" xfId="0" applyFont="1" applyFill="1" applyAlignment="1">
      <alignment horizontal="right"/>
    </xf>
    <xf numFmtId="9" fontId="5" fillId="0" borderId="0" xfId="2" applyFont="1" applyFill="1" applyAlignment="1" applyProtection="1">
      <alignment horizontal="right" wrapText="1"/>
      <protection locked="0"/>
    </xf>
    <xf numFmtId="0" fontId="5" fillId="0" borderId="0" xfId="0" applyFont="1" applyFill="1" applyAlignment="1" applyProtection="1">
      <alignment horizontal="left" vertical="top" wrapText="1"/>
      <protection locked="0"/>
    </xf>
    <xf numFmtId="168" fontId="5" fillId="0" borderId="0" xfId="0" applyNumberFormat="1" applyFont="1" applyFill="1" applyProtection="1">
      <protection locked="0"/>
    </xf>
    <xf numFmtId="167" fontId="5" fillId="0" borderId="0" xfId="0" applyNumberFormat="1" applyFont="1" applyFill="1" applyProtection="1">
      <protection locked="0"/>
    </xf>
    <xf numFmtId="49" fontId="5" fillId="0" borderId="0" xfId="2" applyNumberFormat="1" applyFont="1" applyFill="1" applyAlignment="1" applyProtection="1">
      <alignment horizontal="center" wrapText="1"/>
      <protection locked="0"/>
    </xf>
    <xf numFmtId="164" fontId="5" fillId="0" borderId="0" xfId="0" applyNumberFormat="1" applyFont="1" applyFill="1" applyAlignment="1" applyProtection="1">
      <alignment horizontal="left" vertical="top" wrapText="1"/>
      <protection locked="0"/>
    </xf>
    <xf numFmtId="168" fontId="5" fillId="0" borderId="0" xfId="0" applyNumberFormat="1" applyFont="1" applyFill="1" applyAlignment="1" applyProtection="1">
      <alignment horizontal="center"/>
      <protection locked="0"/>
    </xf>
    <xf numFmtId="167" fontId="5" fillId="0" borderId="0" xfId="0" applyNumberFormat="1" applyFont="1" applyFill="1"/>
    <xf numFmtId="167" fontId="5" fillId="0" borderId="0" xfId="0" applyNumberFormat="1" applyFont="1" applyFill="1" applyAlignment="1" applyProtection="1">
      <alignment horizontal="center"/>
      <protection locked="0"/>
    </xf>
    <xf numFmtId="167" fontId="5" fillId="0" borderId="0" xfId="0" applyNumberFormat="1" applyFont="1" applyFill="1" applyAlignment="1" applyProtection="1">
      <protection locked="0"/>
    </xf>
    <xf numFmtId="49" fontId="5" fillId="0" borderId="0" xfId="0" applyNumberFormat="1" applyFont="1" applyFill="1" applyAlignment="1" applyProtection="1">
      <alignment horizontal="right" vertical="top"/>
      <protection locked="0"/>
    </xf>
    <xf numFmtId="49" fontId="5" fillId="0" borderId="0" xfId="0" applyNumberFormat="1" applyFont="1" applyFill="1" applyAlignment="1" applyProtection="1">
      <alignment vertical="top"/>
      <protection locked="0"/>
    </xf>
    <xf numFmtId="49" fontId="5" fillId="0" borderId="0" xfId="0" applyNumberFormat="1" applyFont="1" applyFill="1" applyAlignment="1" applyProtection="1">
      <alignment horizontal="center" vertical="top"/>
      <protection locked="0"/>
    </xf>
    <xf numFmtId="167" fontId="5" fillId="0" borderId="0" xfId="0" applyNumberFormat="1" applyFont="1" applyFill="1" applyAlignment="1" applyProtection="1">
      <alignment horizontal="left"/>
      <protection locked="0"/>
    </xf>
    <xf numFmtId="0" fontId="5" fillId="0" borderId="0" xfId="0" applyFont="1" applyFill="1" applyAlignment="1"/>
    <xf numFmtId="168" fontId="5" fillId="0" borderId="0" xfId="0" applyNumberFormat="1" applyFont="1" applyFill="1" applyAlignment="1" applyProtection="1">
      <protection locked="0"/>
    </xf>
    <xf numFmtId="49" fontId="2" fillId="0" borderId="4" xfId="0" quotePrefix="1" applyNumberFormat="1" applyFont="1" applyFill="1" applyBorder="1" applyAlignment="1" applyProtection="1">
      <alignment horizontal="right" vertical="top"/>
      <protection locked="0"/>
    </xf>
    <xf numFmtId="49" fontId="2" fillId="0" borderId="32" xfId="0" applyNumberFormat="1" applyFont="1" applyFill="1" applyBorder="1" applyAlignment="1" applyProtection="1">
      <alignment vertical="top"/>
      <protection locked="0"/>
    </xf>
    <xf numFmtId="49" fontId="2" fillId="0" borderId="32" xfId="0" applyNumberFormat="1" applyFont="1" applyFill="1" applyBorder="1" applyAlignment="1">
      <alignment vertical="top"/>
    </xf>
    <xf numFmtId="49" fontId="2" fillId="0" borderId="6" xfId="0" applyNumberFormat="1" applyFont="1" applyFill="1" applyBorder="1" applyAlignment="1" applyProtection="1">
      <alignment vertical="top"/>
      <protection locked="0"/>
    </xf>
    <xf numFmtId="49" fontId="2" fillId="0" borderId="32" xfId="0" applyNumberFormat="1" applyFont="1" applyFill="1" applyBorder="1" applyAlignment="1">
      <alignment horizontal="right" vertical="top"/>
    </xf>
    <xf numFmtId="49" fontId="2" fillId="0" borderId="6" xfId="0" applyNumberFormat="1" applyFont="1" applyFill="1" applyBorder="1" applyAlignment="1" applyProtection="1">
      <alignment horizontal="left" vertical="top"/>
      <protection locked="0"/>
    </xf>
    <xf numFmtId="168" fontId="2" fillId="0" borderId="4" xfId="0" applyNumberFormat="1" applyFont="1" applyFill="1" applyBorder="1" applyAlignment="1" applyProtection="1">
      <alignment horizontal="right" wrapText="1"/>
      <protection locked="0"/>
    </xf>
    <xf numFmtId="168" fontId="2" fillId="0" borderId="4" xfId="0" applyNumberFormat="1" applyFont="1" applyFill="1" applyBorder="1" applyAlignment="1" applyProtection="1">
      <alignment horizontal="right" wrapText="1"/>
    </xf>
    <xf numFmtId="168" fontId="2" fillId="0" borderId="4" xfId="0" applyNumberFormat="1" applyFont="1" applyFill="1" applyBorder="1" applyAlignment="1" applyProtection="1">
      <alignment horizontal="right"/>
    </xf>
    <xf numFmtId="49" fontId="5" fillId="0" borderId="1" xfId="0" applyNumberFormat="1" applyFont="1" applyFill="1" applyBorder="1" applyAlignment="1" applyProtection="1">
      <alignment horizontal="center"/>
      <protection locked="0"/>
    </xf>
    <xf numFmtId="1" fontId="5" fillId="0" borderId="1" xfId="0" applyNumberFormat="1" applyFont="1" applyFill="1" applyBorder="1" applyAlignment="1" applyProtection="1">
      <alignment horizontal="center" wrapText="1"/>
      <protection locked="0"/>
    </xf>
    <xf numFmtId="3" fontId="5" fillId="0" borderId="1" xfId="0" applyNumberFormat="1" applyFont="1" applyFill="1" applyBorder="1" applyAlignment="1" applyProtection="1">
      <alignment horizontal="center"/>
      <protection locked="0"/>
    </xf>
    <xf numFmtId="168" fontId="5" fillId="0" borderId="0" xfId="2" applyNumberFormat="1" applyFont="1" applyFill="1" applyAlignment="1"/>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9" fontId="4" fillId="0" borderId="0" xfId="0" applyNumberFormat="1" applyFont="1" applyFill="1" applyAlignment="1">
      <alignment horizontal="right" vertical="top"/>
    </xf>
    <xf numFmtId="49" fontId="4" fillId="0" borderId="0" xfId="0" applyNumberFormat="1" applyFont="1" applyFill="1" applyAlignment="1">
      <alignment horizontal="left" vertical="top"/>
    </xf>
    <xf numFmtId="49" fontId="4" fillId="0" borderId="0" xfId="0" applyNumberFormat="1" applyFont="1" applyFill="1" applyAlignment="1">
      <alignment vertical="top"/>
    </xf>
    <xf numFmtId="49" fontId="4" fillId="0" borderId="0" xfId="0" applyNumberFormat="1" applyFont="1" applyFill="1" applyAlignment="1">
      <alignment horizontal="center" vertical="top"/>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vertical="top"/>
    </xf>
    <xf numFmtId="0" fontId="41" fillId="0" borderId="0" xfId="0" applyFont="1" applyFill="1" applyAlignment="1">
      <alignment horizontal="center"/>
    </xf>
    <xf numFmtId="167" fontId="36" fillId="0" borderId="0" xfId="0" applyNumberFormat="1" applyFont="1" applyFill="1" applyBorder="1" applyAlignment="1"/>
    <xf numFmtId="0" fontId="31" fillId="0" borderId="0" xfId="0" applyFont="1" applyFill="1" applyBorder="1" applyAlignment="1">
      <alignment horizontal="left" vertical="center"/>
    </xf>
    <xf numFmtId="0" fontId="31" fillId="0" borderId="0" xfId="0" applyFont="1" applyFill="1" applyBorder="1" applyAlignment="1">
      <alignment horizontal="left" vertical="top"/>
    </xf>
    <xf numFmtId="1" fontId="5" fillId="0" borderId="5" xfId="0" applyNumberFormat="1" applyFont="1" applyFill="1" applyBorder="1" applyAlignment="1" applyProtection="1">
      <alignment horizontal="right"/>
      <protection locked="0"/>
    </xf>
    <xf numFmtId="1" fontId="5" fillId="0" borderId="5" xfId="0" applyNumberFormat="1" applyFont="1" applyFill="1" applyBorder="1" applyAlignment="1" applyProtection="1">
      <protection locked="0"/>
    </xf>
    <xf numFmtId="49" fontId="11" fillId="0" borderId="13" xfId="0" applyNumberFormat="1" applyFont="1" applyFill="1" applyBorder="1" applyAlignment="1" applyProtection="1">
      <alignment horizontal="right" vertical="top"/>
      <protection locked="0"/>
    </xf>
    <xf numFmtId="0" fontId="23" fillId="0" borderId="0" xfId="0" applyFont="1" applyFill="1"/>
    <xf numFmtId="168" fontId="23" fillId="0" borderId="0" xfId="0" applyNumberFormat="1" applyFont="1" applyFill="1" applyAlignment="1" applyProtection="1">
      <protection locked="0"/>
    </xf>
    <xf numFmtId="167" fontId="23" fillId="0" borderId="0" xfId="0" applyNumberFormat="1" applyFont="1" applyFill="1" applyAlignment="1" applyProtection="1">
      <protection locked="0"/>
    </xf>
    <xf numFmtId="167" fontId="23" fillId="0" borderId="0" xfId="0" applyNumberFormat="1" applyFont="1" applyFill="1" applyProtection="1">
      <protection locked="0"/>
    </xf>
    <xf numFmtId="49" fontId="2" fillId="0" borderId="10" xfId="0" applyNumberFormat="1" applyFont="1" applyFill="1" applyBorder="1" applyAlignment="1" applyProtection="1">
      <alignment horizontal="left" vertical="top"/>
      <protection locked="0"/>
    </xf>
    <xf numFmtId="49" fontId="43" fillId="0" borderId="10" xfId="0" applyNumberFormat="1" applyFont="1" applyFill="1" applyBorder="1" applyAlignment="1" applyProtection="1">
      <alignment horizontal="right" vertical="top"/>
      <protection locked="0"/>
    </xf>
    <xf numFmtId="49" fontId="43" fillId="0" borderId="12" xfId="0" applyNumberFormat="1" applyFont="1" applyFill="1" applyBorder="1" applyAlignment="1" applyProtection="1">
      <alignment horizontal="left" vertical="top"/>
      <protection locked="0"/>
    </xf>
    <xf numFmtId="49" fontId="43" fillId="0" borderId="1" xfId="0" applyNumberFormat="1" applyFont="1" applyFill="1" applyBorder="1" applyAlignment="1">
      <alignment horizontal="center" vertical="top"/>
    </xf>
    <xf numFmtId="0" fontId="43" fillId="0" borderId="0" xfId="0" applyFont="1" applyFill="1" applyAlignment="1">
      <alignment horizontal="left" vertical="top"/>
    </xf>
    <xf numFmtId="49" fontId="7" fillId="0" borderId="1" xfId="0" applyNumberFormat="1" applyFont="1" applyFill="1" applyBorder="1" applyAlignment="1" applyProtection="1">
      <alignment vertical="top"/>
      <protection locked="0"/>
    </xf>
    <xf numFmtId="0" fontId="7" fillId="0" borderId="1" xfId="0" applyFont="1" applyFill="1" applyBorder="1" applyAlignment="1" applyProtection="1">
      <alignment vertical="top" wrapText="1"/>
      <protection locked="0"/>
    </xf>
    <xf numFmtId="49" fontId="28" fillId="0" borderId="11" xfId="0" applyNumberFormat="1" applyFont="1" applyFill="1" applyBorder="1" applyAlignment="1" applyProtection="1">
      <alignment horizontal="left" vertical="top"/>
      <protection locked="0"/>
    </xf>
    <xf numFmtId="49" fontId="28" fillId="0" borderId="12" xfId="0" applyNumberFormat="1" applyFont="1" applyFill="1" applyBorder="1" applyAlignment="1">
      <alignment horizontal="left" vertical="top" wrapText="1"/>
    </xf>
    <xf numFmtId="0" fontId="2" fillId="0" borderId="5" xfId="0" applyFont="1" applyFill="1" applyBorder="1" applyAlignment="1">
      <alignment horizontal="center" vertical="top" wrapText="1"/>
    </xf>
    <xf numFmtId="0" fontId="18" fillId="0" borderId="1" xfId="0" applyFont="1" applyFill="1" applyBorder="1" applyAlignment="1">
      <alignment horizontal="center" vertical="center" wrapText="1"/>
    </xf>
    <xf numFmtId="167" fontId="18" fillId="0" borderId="1" xfId="0" applyNumberFormat="1" applyFont="1" applyFill="1" applyBorder="1" applyAlignment="1">
      <alignment horizontal="right" vertical="top" wrapText="1"/>
    </xf>
    <xf numFmtId="167" fontId="18" fillId="0" borderId="1" xfId="0" applyNumberFormat="1" applyFont="1" applyFill="1" applyBorder="1" applyAlignment="1">
      <alignment vertical="top" wrapText="1"/>
    </xf>
    <xf numFmtId="49" fontId="6" fillId="0" borderId="9" xfId="0" applyNumberFormat="1" applyFont="1" applyFill="1" applyBorder="1" applyAlignment="1">
      <alignment vertical="center" wrapText="1"/>
    </xf>
    <xf numFmtId="49" fontId="6" fillId="0" borderId="11"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10" fillId="0" borderId="0" xfId="0" applyNumberFormat="1" applyFont="1" applyFill="1" applyBorder="1" applyAlignment="1" applyProtection="1">
      <alignment horizontal="right" vertical="top"/>
      <protection locked="0"/>
    </xf>
    <xf numFmtId="9" fontId="12" fillId="0" borderId="0" xfId="2" applyFont="1" applyFill="1" applyAlignment="1" applyProtection="1">
      <alignment horizontal="center" wrapText="1"/>
      <protection locked="0"/>
    </xf>
    <xf numFmtId="168" fontId="10" fillId="0" borderId="1" xfId="0" applyNumberFormat="1" applyFont="1" applyFill="1" applyBorder="1" applyAlignment="1" applyProtection="1">
      <alignment horizontal="right"/>
      <protection locked="0"/>
    </xf>
    <xf numFmtId="168" fontId="18" fillId="0" borderId="20" xfId="0" applyNumberFormat="1" applyFont="1" applyFill="1" applyBorder="1" applyAlignment="1">
      <alignment horizontal="right" wrapText="1"/>
    </xf>
    <xf numFmtId="168" fontId="18" fillId="0" borderId="20" xfId="0" applyNumberFormat="1" applyFont="1" applyFill="1" applyBorder="1" applyAlignment="1">
      <alignment wrapText="1"/>
    </xf>
    <xf numFmtId="168" fontId="18" fillId="0" borderId="31" xfId="0" applyNumberFormat="1" applyFont="1" applyFill="1" applyBorder="1" applyAlignment="1">
      <alignment wrapText="1"/>
    </xf>
    <xf numFmtId="168" fontId="18" fillId="0" borderId="5" xfId="0" applyNumberFormat="1" applyFont="1" applyFill="1" applyBorder="1" applyAlignment="1">
      <alignment horizontal="right" wrapText="1"/>
    </xf>
    <xf numFmtId="168" fontId="18" fillId="0" borderId="30" xfId="0" applyNumberFormat="1" applyFont="1" applyFill="1" applyBorder="1" applyAlignment="1">
      <alignment wrapText="1"/>
    </xf>
    <xf numFmtId="49" fontId="2" fillId="0" borderId="14" xfId="0" applyNumberFormat="1" applyFont="1" applyFill="1" applyBorder="1" applyAlignment="1" applyProtection="1">
      <alignment horizontal="left" vertical="top"/>
      <protection locked="0"/>
    </xf>
    <xf numFmtId="49" fontId="28" fillId="0" borderId="10" xfId="0" applyNumberFormat="1" applyFont="1" applyFill="1" applyBorder="1" applyAlignment="1" applyProtection="1">
      <alignment horizontal="left" vertical="top"/>
      <protection locked="0"/>
    </xf>
    <xf numFmtId="49" fontId="11" fillId="0" borderId="10" xfId="0" applyNumberFormat="1" applyFont="1" applyFill="1" applyBorder="1" applyAlignment="1" applyProtection="1">
      <alignment horizontal="left" vertical="top"/>
      <protection locked="0"/>
    </xf>
    <xf numFmtId="49" fontId="7" fillId="0" borderId="1" xfId="0" applyNumberFormat="1" applyFont="1" applyFill="1" applyBorder="1" applyAlignment="1" applyProtection="1">
      <alignment horizontal="left" vertical="top"/>
      <protection locked="0"/>
    </xf>
    <xf numFmtId="0" fontId="41" fillId="0" borderId="0" xfId="0" applyFont="1" applyFill="1"/>
    <xf numFmtId="168" fontId="41" fillId="0" borderId="0" xfId="0" applyNumberFormat="1" applyFont="1" applyFill="1" applyAlignment="1" applyProtection="1">
      <protection locked="0"/>
    </xf>
    <xf numFmtId="167" fontId="41" fillId="0" borderId="0" xfId="0" applyNumberFormat="1" applyFont="1" applyFill="1" applyAlignment="1" applyProtection="1">
      <protection locked="0"/>
    </xf>
    <xf numFmtId="49" fontId="28" fillId="0" borderId="19" xfId="0" applyNumberFormat="1" applyFont="1" applyFill="1" applyBorder="1" applyAlignment="1" applyProtection="1">
      <alignment vertical="top"/>
      <protection locked="0"/>
    </xf>
    <xf numFmtId="49" fontId="28" fillId="0" borderId="15" xfId="0" applyNumberFormat="1" applyFont="1" applyFill="1" applyBorder="1" applyAlignment="1" applyProtection="1">
      <alignment horizontal="right" vertical="top"/>
      <protection locked="0"/>
    </xf>
    <xf numFmtId="49" fontId="28" fillId="0" borderId="19" xfId="0" applyNumberFormat="1" applyFont="1" applyFill="1" applyBorder="1" applyAlignment="1" applyProtection="1">
      <alignment horizontal="left" vertical="top"/>
      <protection locked="0"/>
    </xf>
    <xf numFmtId="1" fontId="5" fillId="0" borderId="5" xfId="0" applyNumberFormat="1" applyFont="1" applyFill="1" applyBorder="1" applyAlignment="1" applyProtection="1">
      <alignment horizontal="center"/>
      <protection locked="0"/>
    </xf>
    <xf numFmtId="49" fontId="28" fillId="0" borderId="22" xfId="0" applyNumberFormat="1" applyFont="1" applyFill="1" applyBorder="1" applyAlignment="1" applyProtection="1">
      <alignment horizontal="left" vertical="top"/>
      <protection locked="0"/>
    </xf>
    <xf numFmtId="49" fontId="28" fillId="0" borderId="15" xfId="0" applyNumberFormat="1" applyFont="1" applyFill="1" applyBorder="1" applyAlignment="1" applyProtection="1">
      <alignment vertical="top"/>
      <protection locked="0"/>
    </xf>
    <xf numFmtId="49" fontId="28" fillId="0" borderId="19" xfId="0" applyNumberFormat="1" applyFont="1" applyFill="1" applyBorder="1" applyAlignment="1" applyProtection="1">
      <alignment vertical="top"/>
      <protection locked="0"/>
    </xf>
    <xf numFmtId="49" fontId="28" fillId="0" borderId="15" xfId="0" applyNumberFormat="1" applyFont="1" applyFill="1" applyBorder="1" applyAlignment="1" applyProtection="1">
      <alignment horizontal="right" vertical="top"/>
      <protection locked="0"/>
    </xf>
    <xf numFmtId="0" fontId="2" fillId="0" borderId="0" xfId="0" applyFont="1" applyFill="1" applyAlignment="1">
      <alignment wrapText="1"/>
    </xf>
    <xf numFmtId="0" fontId="5" fillId="0" borderId="1" xfId="0" applyNumberFormat="1" applyFont="1" applyFill="1" applyBorder="1" applyAlignment="1" applyProtection="1">
      <alignment horizontal="center" vertical="center" wrapText="1"/>
    </xf>
    <xf numFmtId="168" fontId="19" fillId="0" borderId="1" xfId="0" applyNumberFormat="1" applyFont="1" applyFill="1" applyBorder="1" applyAlignment="1" applyProtection="1">
      <alignment horizontal="right" wrapText="1"/>
      <protection locked="0"/>
    </xf>
    <xf numFmtId="168" fontId="18" fillId="0" borderId="1" xfId="0" applyNumberFormat="1" applyFont="1" applyFill="1" applyBorder="1" applyAlignment="1" applyProtection="1">
      <alignment horizontal="right" wrapText="1"/>
    </xf>
    <xf numFmtId="168" fontId="18" fillId="0" borderId="1" xfId="0" applyNumberFormat="1" applyFont="1" applyFill="1" applyBorder="1" applyAlignment="1" applyProtection="1">
      <alignment horizontal="right"/>
    </xf>
    <xf numFmtId="168" fontId="22" fillId="0" borderId="1" xfId="0" applyNumberFormat="1" applyFont="1" applyFill="1" applyBorder="1" applyAlignment="1" applyProtection="1">
      <alignment horizontal="right" wrapText="1"/>
      <protection locked="0"/>
    </xf>
    <xf numFmtId="168" fontId="18" fillId="0" borderId="1" xfId="0" applyNumberFormat="1" applyFont="1" applyFill="1" applyBorder="1" applyAlignment="1" applyProtection="1">
      <alignment horizontal="right" wrapText="1"/>
      <protection locked="0"/>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168" fontId="21" fillId="0" borderId="1" xfId="0" applyNumberFormat="1" applyFont="1" applyFill="1" applyBorder="1" applyAlignment="1" applyProtection="1">
      <alignment horizontal="right" vertical="top" wrapText="1"/>
      <protection locked="0"/>
    </xf>
    <xf numFmtId="49" fontId="44" fillId="0" borderId="0" xfId="0" applyNumberFormat="1" applyFont="1" applyFill="1" applyAlignment="1">
      <alignment horizontal="right" vertical="top"/>
    </xf>
    <xf numFmtId="0" fontId="1" fillId="0" borderId="0" xfId="0" applyFont="1" applyFill="1" applyAlignment="1">
      <alignment vertical="top"/>
    </xf>
    <xf numFmtId="0" fontId="44" fillId="0" borderId="0" xfId="0" applyFont="1" applyFill="1" applyAlignment="1">
      <alignment vertical="top"/>
    </xf>
    <xf numFmtId="0" fontId="44" fillId="0" borderId="0" xfId="0" applyFont="1" applyFill="1" applyAlignment="1"/>
    <xf numFmtId="0" fontId="5" fillId="0" borderId="0" xfId="0" applyFont="1" applyFill="1" applyAlignment="1">
      <alignment horizontal="right" vertical="top"/>
    </xf>
    <xf numFmtId="0" fontId="5" fillId="0" borderId="0" xfId="0" applyFont="1" applyFill="1" applyAlignment="1">
      <alignment horizontal="center" vertical="top"/>
    </xf>
    <xf numFmtId="0" fontId="44" fillId="0" borderId="0" xfId="0" applyFont="1" applyFill="1" applyAlignment="1">
      <alignment horizontal="right" vertical="top"/>
    </xf>
    <xf numFmtId="0" fontId="1" fillId="0" borderId="0" xfId="0" applyFont="1" applyFill="1" applyAlignment="1"/>
    <xf numFmtId="0" fontId="40" fillId="0" borderId="0" xfId="0" applyFont="1" applyFill="1" applyAlignment="1">
      <alignment horizontal="right" vertical="top"/>
    </xf>
    <xf numFmtId="0" fontId="40" fillId="0" borderId="1" xfId="0" applyFont="1" applyFill="1" applyBorder="1" applyAlignment="1">
      <alignment horizontal="center" vertical="top"/>
    </xf>
    <xf numFmtId="0" fontId="40" fillId="0" borderId="1" xfId="0" applyFont="1" applyFill="1" applyBorder="1" applyAlignment="1">
      <alignment horizontal="center" vertical="top" wrapText="1"/>
    </xf>
    <xf numFmtId="0" fontId="39" fillId="0" borderId="1" xfId="0" applyFont="1" applyFill="1" applyBorder="1" applyAlignment="1">
      <alignment horizontal="left" vertical="top"/>
    </xf>
    <xf numFmtId="0" fontId="39" fillId="0" borderId="1" xfId="0" applyFont="1" applyFill="1" applyBorder="1" applyAlignment="1">
      <alignment vertical="top" wrapText="1"/>
    </xf>
    <xf numFmtId="167" fontId="39" fillId="0" borderId="1" xfId="0" applyNumberFormat="1" applyFont="1" applyFill="1" applyBorder="1" applyAlignment="1">
      <alignment horizontal="left"/>
    </xf>
    <xf numFmtId="0" fontId="1" fillId="0" borderId="0" xfId="0" applyFont="1" applyFill="1" applyBorder="1" applyAlignment="1">
      <alignment vertical="top"/>
    </xf>
    <xf numFmtId="49" fontId="40" fillId="0" borderId="1" xfId="0" applyNumberFormat="1" applyFont="1" applyFill="1" applyBorder="1" applyAlignment="1">
      <alignment vertical="top" wrapText="1"/>
    </xf>
    <xf numFmtId="167" fontId="40" fillId="0" borderId="1" xfId="0" applyNumberFormat="1" applyFont="1" applyFill="1" applyBorder="1" applyAlignment="1">
      <alignment horizontal="left"/>
    </xf>
    <xf numFmtId="167" fontId="40" fillId="0" borderId="1" xfId="0" applyNumberFormat="1" applyFont="1" applyFill="1" applyBorder="1" applyAlignment="1">
      <alignment horizontal="left" wrapText="1"/>
    </xf>
    <xf numFmtId="0" fontId="44" fillId="0" borderId="0" xfId="0" applyFont="1" applyFill="1" applyAlignment="1">
      <alignment vertical="top" wrapText="1"/>
    </xf>
    <xf numFmtId="166" fontId="40" fillId="0" borderId="1" xfId="0" applyNumberFormat="1" applyFont="1" applyFill="1" applyBorder="1" applyAlignment="1">
      <alignment horizontal="left" wrapText="1"/>
    </xf>
    <xf numFmtId="0" fontId="40" fillId="0" borderId="1" xfId="0" applyNumberFormat="1" applyFont="1" applyFill="1" applyBorder="1" applyAlignment="1">
      <alignment horizontal="left" vertical="top" wrapText="1"/>
    </xf>
    <xf numFmtId="0" fontId="24" fillId="0" borderId="0" xfId="0" applyNumberFormat="1" applyFont="1" applyFill="1" applyAlignment="1">
      <alignment wrapText="1"/>
    </xf>
    <xf numFmtId="49" fontId="40" fillId="0" borderId="1" xfId="0" applyNumberFormat="1" applyFont="1" applyFill="1" applyBorder="1" applyAlignment="1">
      <alignment horizontal="left" wrapText="1"/>
    </xf>
    <xf numFmtId="49" fontId="1" fillId="0" borderId="0" xfId="0" applyNumberFormat="1" applyFont="1" applyFill="1" applyAlignment="1">
      <alignment wrapText="1"/>
    </xf>
    <xf numFmtId="0" fontId="40" fillId="0" borderId="0" xfId="0" applyFont="1" applyFill="1" applyAlignment="1">
      <alignment horizontal="right"/>
    </xf>
    <xf numFmtId="0" fontId="40" fillId="0" borderId="0" xfId="0" applyFont="1" applyFill="1" applyAlignment="1">
      <alignment vertical="top"/>
    </xf>
    <xf numFmtId="0" fontId="40" fillId="0" borderId="0" xfId="0" applyFont="1" applyFill="1" applyAlignment="1"/>
    <xf numFmtId="0" fontId="24" fillId="0" borderId="0" xfId="0" applyFont="1" applyFill="1" applyAlignment="1">
      <alignment horizontal="left"/>
    </xf>
    <xf numFmtId="0" fontId="24" fillId="0" borderId="0" xfId="0" applyFont="1" applyFill="1" applyAlignment="1">
      <alignment vertical="top"/>
    </xf>
    <xf numFmtId="0" fontId="24" fillId="0" borderId="0" xfId="0" applyFont="1" applyFill="1" applyAlignment="1"/>
    <xf numFmtId="0" fontId="1" fillId="0" borderId="0" xfId="0" applyFont="1" applyFill="1" applyAlignment="1">
      <alignment horizontal="right"/>
    </xf>
    <xf numFmtId="0" fontId="0" fillId="0" borderId="0" xfId="0" applyFont="1" applyFill="1"/>
    <xf numFmtId="0" fontId="5" fillId="0" borderId="36" xfId="0" applyFont="1" applyFill="1" applyBorder="1" applyAlignment="1">
      <alignment horizontal="center" vertical="center" wrapText="1"/>
    </xf>
    <xf numFmtId="0" fontId="5" fillId="0" borderId="37" xfId="0" applyFont="1" applyFill="1" applyBorder="1" applyAlignment="1">
      <alignment horizontal="center"/>
    </xf>
    <xf numFmtId="0" fontId="5" fillId="0" borderId="11" xfId="0" applyFont="1" applyFill="1" applyBorder="1" applyAlignment="1">
      <alignment horizontal="center"/>
    </xf>
    <xf numFmtId="0" fontId="5" fillId="0" borderId="36" xfId="0" applyFont="1" applyFill="1" applyBorder="1" applyAlignment="1">
      <alignment horizontal="center"/>
    </xf>
    <xf numFmtId="0" fontId="5" fillId="0" borderId="37" xfId="0" applyFont="1" applyFill="1" applyBorder="1" applyAlignment="1">
      <alignment horizontal="center" vertical="top"/>
    </xf>
    <xf numFmtId="0" fontId="5" fillId="0" borderId="11" xfId="0" applyFont="1" applyFill="1" applyBorder="1" applyAlignment="1">
      <alignment wrapText="1"/>
    </xf>
    <xf numFmtId="168" fontId="5" fillId="0" borderId="37" xfId="0" applyNumberFormat="1" applyFont="1" applyFill="1" applyBorder="1" applyAlignment="1">
      <alignment horizontal="center"/>
    </xf>
    <xf numFmtId="0" fontId="5" fillId="0" borderId="11" xfId="0" applyFont="1" applyFill="1" applyBorder="1" applyAlignment="1">
      <alignment vertical="top" wrapText="1"/>
    </xf>
    <xf numFmtId="0" fontId="8" fillId="0" borderId="11" xfId="0" applyFont="1" applyFill="1" applyBorder="1" applyAlignment="1">
      <alignment wrapText="1"/>
    </xf>
    <xf numFmtId="49" fontId="8" fillId="0" borderId="11" xfId="0" applyNumberFormat="1" applyFont="1" applyFill="1" applyBorder="1" applyAlignment="1">
      <alignment wrapText="1"/>
    </xf>
    <xf numFmtId="168" fontId="8" fillId="0" borderId="37" xfId="0" applyNumberFormat="1" applyFont="1" applyFill="1" applyBorder="1" applyAlignment="1">
      <alignment horizontal="center"/>
    </xf>
    <xf numFmtId="0" fontId="5" fillId="0" borderId="38" xfId="0" applyFont="1" applyFill="1" applyBorder="1" applyAlignment="1">
      <alignment horizontal="center" vertical="top"/>
    </xf>
    <xf numFmtId="0" fontId="5" fillId="0" borderId="15" xfId="0" applyFont="1" applyFill="1" applyBorder="1" applyAlignment="1">
      <alignment vertical="top" wrapText="1"/>
    </xf>
    <xf numFmtId="168" fontId="5" fillId="0" borderId="39" xfId="0" applyNumberFormat="1" applyFont="1" applyFill="1" applyBorder="1" applyAlignment="1">
      <alignment horizontal="center"/>
    </xf>
    <xf numFmtId="168" fontId="5" fillId="0" borderId="38" xfId="0" applyNumberFormat="1" applyFont="1" applyFill="1" applyBorder="1" applyAlignment="1">
      <alignment horizontal="center"/>
    </xf>
    <xf numFmtId="0" fontId="1" fillId="0" borderId="39" xfId="0" applyFont="1" applyFill="1" applyBorder="1"/>
    <xf numFmtId="0" fontId="5" fillId="0" borderId="13" xfId="0" applyFont="1" applyFill="1" applyBorder="1"/>
    <xf numFmtId="168" fontId="5" fillId="0" borderId="2" xfId="0" applyNumberFormat="1" applyFont="1" applyFill="1" applyBorder="1" applyAlignment="1">
      <alignment horizontal="center"/>
    </xf>
    <xf numFmtId="0" fontId="45" fillId="0" borderId="0" xfId="0" applyFont="1" applyFill="1" applyBorder="1" applyAlignment="1">
      <alignment vertical="center" wrapText="1"/>
    </xf>
    <xf numFmtId="0" fontId="46" fillId="0" borderId="0" xfId="0" applyFont="1" applyFill="1" applyAlignment="1">
      <alignment vertical="center"/>
    </xf>
    <xf numFmtId="0" fontId="47" fillId="0" borderId="0" xfId="0" applyFont="1" applyFill="1" applyAlignment="1">
      <alignment vertical="center"/>
    </xf>
    <xf numFmtId="169" fontId="45" fillId="0" borderId="0" xfId="0" applyNumberFormat="1" applyFont="1" applyFill="1" applyAlignment="1">
      <alignment vertical="center"/>
    </xf>
    <xf numFmtId="0" fontId="45" fillId="0" borderId="0" xfId="0" applyFont="1" applyFill="1" applyBorder="1" applyAlignment="1">
      <alignment vertical="center"/>
    </xf>
    <xf numFmtId="0" fontId="5" fillId="0" borderId="0" xfId="0" applyFont="1" applyAlignment="1"/>
    <xf numFmtId="0" fontId="48" fillId="0" borderId="0" xfId="0" applyFont="1" applyFill="1"/>
    <xf numFmtId="0" fontId="51" fillId="0" borderId="0" xfId="0" applyFont="1" applyAlignment="1">
      <alignment horizontal="center" vertical="center"/>
    </xf>
    <xf numFmtId="0" fontId="51" fillId="0" borderId="0" xfId="0" applyFont="1" applyAlignment="1">
      <alignment vertical="top"/>
    </xf>
    <xf numFmtId="0" fontId="51" fillId="0" borderId="0" xfId="0" applyFont="1"/>
    <xf numFmtId="0" fontId="0" fillId="0" borderId="0" xfId="0" applyAlignment="1">
      <alignment vertical="top"/>
    </xf>
    <xf numFmtId="0" fontId="52" fillId="0" borderId="0" xfId="0" applyFont="1"/>
    <xf numFmtId="0" fontId="53" fillId="0" borderId="0" xfId="0" applyFont="1"/>
    <xf numFmtId="0" fontId="0" fillId="0" borderId="0" xfId="0" applyAlignment="1">
      <alignment vertical="top" wrapText="1"/>
    </xf>
    <xf numFmtId="0" fontId="55" fillId="0" borderId="1" xfId="0" applyFont="1" applyBorder="1" applyAlignment="1">
      <alignment horizontal="center" vertical="center" wrapText="1"/>
    </xf>
    <xf numFmtId="49" fontId="55" fillId="0" borderId="1" xfId="0" applyNumberFormat="1" applyFont="1" applyFill="1" applyBorder="1" applyAlignment="1">
      <alignment horizontal="center" vertical="center" wrapText="1"/>
    </xf>
    <xf numFmtId="0" fontId="55" fillId="0" borderId="1" xfId="0" applyFont="1" applyFill="1" applyBorder="1" applyAlignment="1">
      <alignment vertical="center" wrapText="1"/>
    </xf>
    <xf numFmtId="167" fontId="29" fillId="0" borderId="1" xfId="0" applyNumberFormat="1" applyFont="1" applyFill="1" applyBorder="1" applyAlignment="1">
      <alignment vertical="center" wrapText="1"/>
    </xf>
    <xf numFmtId="0" fontId="0" fillId="0" borderId="0" xfId="0" applyFill="1" applyAlignment="1">
      <alignment vertical="top"/>
    </xf>
    <xf numFmtId="0" fontId="32" fillId="0" borderId="1" xfId="0" applyFont="1" applyFill="1" applyBorder="1" applyAlignment="1">
      <alignment horizontal="center" vertical="center"/>
    </xf>
    <xf numFmtId="49" fontId="32" fillId="4" borderId="1" xfId="3"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56" fillId="0" borderId="0" xfId="0" applyFont="1" applyFill="1" applyAlignment="1">
      <alignment vertical="top"/>
    </xf>
    <xf numFmtId="0" fontId="32" fillId="0" borderId="1" xfId="0" applyFont="1" applyFill="1" applyBorder="1" applyAlignment="1">
      <alignment horizontal="center" vertical="center" wrapText="1"/>
    </xf>
    <xf numFmtId="0" fontId="24" fillId="0" borderId="1" xfId="0" applyFont="1" applyFill="1" applyBorder="1" applyAlignment="1">
      <alignment vertical="center" wrapText="1"/>
    </xf>
    <xf numFmtId="167" fontId="24" fillId="0" borderId="1" xfId="0" applyNumberFormat="1" applyFont="1" applyFill="1" applyBorder="1" applyAlignment="1">
      <alignment vertical="center" wrapText="1"/>
    </xf>
    <xf numFmtId="0" fontId="32" fillId="0" borderId="1" xfId="0" applyFont="1" applyFill="1" applyBorder="1" applyAlignment="1">
      <alignment horizontal="left" vertical="center" wrapText="1"/>
    </xf>
    <xf numFmtId="0" fontId="57" fillId="0" borderId="1" xfId="0" applyFont="1" applyFill="1" applyBorder="1" applyAlignment="1">
      <alignment vertical="center" wrapText="1"/>
    </xf>
    <xf numFmtId="0" fontId="57" fillId="0" borderId="5" xfId="0" applyFont="1" applyFill="1" applyBorder="1" applyAlignment="1">
      <alignment vertical="center" wrapText="1"/>
    </xf>
    <xf numFmtId="0" fontId="58" fillId="0" borderId="0" xfId="0" applyFont="1" applyFill="1" applyAlignment="1">
      <alignment vertical="top" wrapText="1"/>
    </xf>
    <xf numFmtId="0" fontId="0" fillId="0" borderId="0" xfId="0" applyFill="1" applyAlignment="1">
      <alignment vertical="top" wrapText="1"/>
    </xf>
    <xf numFmtId="0" fontId="24" fillId="0" borderId="1" xfId="0" applyFont="1" applyFill="1" applyBorder="1" applyAlignment="1">
      <alignment horizontal="left" vertical="center" wrapText="1"/>
    </xf>
    <xf numFmtId="170" fontId="24"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5" borderId="0" xfId="0" applyFont="1" applyFill="1" applyBorder="1" applyAlignment="1">
      <alignment vertical="top" wrapText="1"/>
    </xf>
    <xf numFmtId="166" fontId="5" fillId="5" borderId="0" xfId="0" applyNumberFormat="1" applyFont="1" applyFill="1" applyBorder="1" applyAlignment="1">
      <alignment vertical="top" wrapText="1"/>
    </xf>
    <xf numFmtId="0" fontId="5" fillId="0" borderId="0" xfId="0" applyFont="1" applyFill="1" applyBorder="1" applyAlignment="1">
      <alignment vertical="top" wrapText="1"/>
    </xf>
    <xf numFmtId="166" fontId="5" fillId="0" borderId="0" xfId="0" applyNumberFormat="1" applyFont="1" applyFill="1" applyBorder="1" applyAlignment="1">
      <alignment vertical="top" wrapText="1"/>
    </xf>
    <xf numFmtId="0" fontId="45" fillId="0" borderId="0" xfId="0" applyFont="1" applyAlignment="1">
      <alignment horizontal="left" vertical="center"/>
    </xf>
    <xf numFmtId="0" fontId="0" fillId="0" borderId="0" xfId="0" applyAlignment="1">
      <alignment horizontal="center" vertical="center"/>
    </xf>
    <xf numFmtId="0" fontId="45" fillId="0" borderId="0" xfId="0" applyFont="1" applyAlignment="1">
      <alignment horizontal="center" vertical="center"/>
    </xf>
    <xf numFmtId="0" fontId="45" fillId="0" borderId="0" xfId="0" applyFont="1" applyAlignment="1">
      <alignment vertical="top"/>
    </xf>
    <xf numFmtId="169" fontId="45" fillId="0" borderId="0" xfId="0" applyNumberFormat="1" applyFont="1" applyAlignment="1">
      <alignment vertical="top"/>
    </xf>
    <xf numFmtId="169" fontId="45" fillId="0" borderId="0" xfId="0" applyNumberFormat="1" applyFont="1" applyAlignment="1">
      <alignment vertical="center"/>
    </xf>
    <xf numFmtId="169" fontId="45" fillId="0" borderId="0" xfId="0" applyNumberFormat="1" applyFont="1" applyFill="1" applyBorder="1" applyAlignment="1">
      <alignment vertical="top"/>
    </xf>
    <xf numFmtId="0" fontId="57" fillId="0" borderId="0" xfId="0" applyFont="1" applyAlignment="1">
      <alignment horizontal="center" vertical="center"/>
    </xf>
    <xf numFmtId="0" fontId="24" fillId="0" borderId="0" xfId="0" applyFont="1" applyFill="1" applyBorder="1" applyAlignment="1">
      <alignment vertical="top" wrapText="1"/>
    </xf>
    <xf numFmtId="166" fontId="24" fillId="0" borderId="0" xfId="0" applyNumberFormat="1" applyFont="1" applyFill="1" applyBorder="1" applyAlignment="1">
      <alignment vertical="top" wrapText="1"/>
    </xf>
    <xf numFmtId="0" fontId="0" fillId="0" borderId="0" xfId="0" applyFill="1" applyBorder="1" applyAlignment="1">
      <alignment vertical="top"/>
    </xf>
    <xf numFmtId="0" fontId="32" fillId="0" borderId="0" xfId="0" applyFont="1" applyFill="1" applyBorder="1" applyAlignment="1">
      <alignment horizontal="center" vertical="center" wrapText="1"/>
    </xf>
    <xf numFmtId="0" fontId="57" fillId="0" borderId="0" xfId="0" applyFont="1" applyAlignment="1">
      <alignment vertical="top"/>
    </xf>
    <xf numFmtId="169" fontId="57" fillId="0" borderId="0" xfId="0" applyNumberFormat="1" applyFont="1" applyAlignment="1">
      <alignment vertical="top"/>
    </xf>
    <xf numFmtId="0" fontId="59" fillId="0" borderId="0" xfId="0" applyFont="1" applyAlignment="1">
      <alignment vertical="top"/>
    </xf>
    <xf numFmtId="0" fontId="59" fillId="0" borderId="0" xfId="0" applyFont="1" applyAlignment="1">
      <alignment horizontal="center" vertical="center"/>
    </xf>
    <xf numFmtId="0" fontId="24" fillId="0" borderId="0" xfId="0" applyNumberFormat="1" applyFont="1" applyFill="1" applyAlignment="1" applyProtection="1">
      <alignment horizontal="left" vertical="top"/>
    </xf>
    <xf numFmtId="0" fontId="51" fillId="0" borderId="0" xfId="0" applyFont="1" applyFill="1" applyAlignment="1">
      <alignment horizontal="left" vertical="center"/>
    </xf>
    <xf numFmtId="0" fontId="51" fillId="0" borderId="0" xfId="0" applyFont="1" applyFill="1" applyAlignment="1">
      <alignment horizontal="left"/>
    </xf>
    <xf numFmtId="0" fontId="7" fillId="0" borderId="32" xfId="0" applyNumberFormat="1" applyFont="1" applyFill="1" applyBorder="1" applyAlignment="1" applyProtection="1">
      <alignment horizontal="center"/>
    </xf>
    <xf numFmtId="0" fontId="1" fillId="0" borderId="32" xfId="0" applyFont="1" applyFill="1" applyBorder="1" applyAlignment="1">
      <alignment horizontal="center"/>
    </xf>
    <xf numFmtId="0" fontId="1" fillId="0" borderId="0" xfId="0" applyFont="1" applyFill="1" applyBorder="1" applyAlignment="1">
      <alignment horizontal="center"/>
    </xf>
    <xf numFmtId="0" fontId="7" fillId="0" borderId="0" xfId="0" applyNumberFormat="1" applyFont="1" applyFill="1" applyBorder="1" applyAlignment="1" applyProtection="1">
      <alignment horizontal="center" vertical="top"/>
    </xf>
    <xf numFmtId="0" fontId="14" fillId="0" borderId="32"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horizontal="center" vertical="center" wrapText="1"/>
    </xf>
    <xf numFmtId="0" fontId="39" fillId="0" borderId="1" xfId="0" applyNumberFormat="1" applyFont="1" applyFill="1" applyBorder="1" applyAlignment="1" applyProtection="1">
      <alignment horizontal="center" vertical="center" wrapText="1"/>
    </xf>
    <xf numFmtId="0" fontId="39" fillId="0" borderId="1" xfId="0" applyFont="1" applyFill="1" applyBorder="1" applyAlignment="1">
      <alignment horizontal="center" vertical="center" wrapText="1"/>
    </xf>
    <xf numFmtId="49" fontId="39" fillId="0" borderId="1" xfId="0" applyNumberFormat="1" applyFont="1" applyFill="1" applyBorder="1" applyAlignment="1" applyProtection="1">
      <alignment horizontal="center" vertical="center" wrapText="1"/>
    </xf>
    <xf numFmtId="0" fontId="39" fillId="0" borderId="1" xfId="0" applyNumberFormat="1" applyFont="1" applyFill="1" applyBorder="1" applyAlignment="1" applyProtection="1">
      <alignment vertical="center" wrapText="1"/>
    </xf>
    <xf numFmtId="0" fontId="39" fillId="4" borderId="1" xfId="0" applyFont="1" applyFill="1" applyBorder="1" applyAlignment="1">
      <alignment vertical="center" wrapText="1"/>
    </xf>
    <xf numFmtId="167" fontId="39" fillId="4" borderId="1" xfId="0" applyNumberFormat="1" applyFont="1" applyFill="1" applyBorder="1" applyAlignment="1">
      <alignment horizontal="center" vertical="center" wrapText="1"/>
    </xf>
    <xf numFmtId="170" fontId="39" fillId="4" borderId="1" xfId="0" applyNumberFormat="1" applyFont="1" applyFill="1" applyBorder="1" applyAlignment="1">
      <alignment horizontal="center" vertical="center" wrapText="1"/>
    </xf>
    <xf numFmtId="168" fontId="39" fillId="4" borderId="1" xfId="0" applyNumberFormat="1" applyFont="1" applyFill="1" applyBorder="1" applyAlignment="1">
      <alignment horizontal="center" vertical="center" wrapText="1"/>
    </xf>
    <xf numFmtId="49" fontId="40" fillId="0" borderId="1" xfId="0" applyNumberFormat="1" applyFont="1" applyFill="1" applyBorder="1" applyAlignment="1" applyProtection="1">
      <alignment horizontal="center" vertical="center" wrapText="1"/>
    </xf>
    <xf numFmtId="0" fontId="40" fillId="0" borderId="1" xfId="0" applyNumberFormat="1" applyFont="1" applyFill="1" applyBorder="1" applyAlignment="1" applyProtection="1">
      <alignment vertical="center" wrapText="1"/>
    </xf>
    <xf numFmtId="0" fontId="40" fillId="4" borderId="1" xfId="0" applyFont="1" applyFill="1" applyBorder="1" applyAlignment="1">
      <alignment vertical="center" wrapText="1"/>
    </xf>
    <xf numFmtId="167" fontId="40" fillId="4" borderId="1" xfId="0" applyNumberFormat="1" applyFont="1" applyFill="1" applyBorder="1" applyAlignment="1">
      <alignment horizontal="center" vertical="center" wrapText="1"/>
    </xf>
    <xf numFmtId="170" fontId="40" fillId="4" borderId="1" xfId="0" applyNumberFormat="1" applyFont="1" applyFill="1" applyBorder="1" applyAlignment="1">
      <alignment horizontal="center" vertical="center" wrapText="1"/>
    </xf>
    <xf numFmtId="168" fontId="40" fillId="4" borderId="1" xfId="0" applyNumberFormat="1" applyFont="1" applyFill="1" applyBorder="1" applyAlignment="1">
      <alignment horizontal="center" vertical="center" wrapText="1"/>
    </xf>
    <xf numFmtId="0" fontId="39" fillId="0" borderId="1" xfId="0" applyFont="1" applyFill="1" applyBorder="1" applyAlignment="1">
      <alignment vertical="center" wrapText="1"/>
    </xf>
    <xf numFmtId="167" fontId="39" fillId="0" borderId="1" xfId="0" applyNumberFormat="1" applyFont="1" applyFill="1" applyBorder="1" applyAlignment="1">
      <alignment horizontal="center" vertical="center" wrapText="1"/>
    </xf>
    <xf numFmtId="170" fontId="39" fillId="0" borderId="1" xfId="0" applyNumberFormat="1" applyFont="1" applyFill="1" applyBorder="1" applyAlignment="1">
      <alignment horizontal="center" vertical="center" wrapText="1"/>
    </xf>
    <xf numFmtId="168" fontId="39" fillId="0"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167" fontId="40" fillId="0" borderId="1" xfId="0" applyNumberFormat="1" applyFont="1" applyFill="1" applyBorder="1" applyAlignment="1">
      <alignment horizontal="center" vertical="center" wrapText="1"/>
    </xf>
    <xf numFmtId="170" fontId="40" fillId="0" borderId="1" xfId="0" applyNumberFormat="1" applyFont="1" applyFill="1" applyBorder="1" applyAlignment="1">
      <alignment horizontal="center" vertical="center" wrapText="1"/>
    </xf>
    <xf numFmtId="168" fontId="40" fillId="0" borderId="1" xfId="0" applyNumberFormat="1" applyFont="1" applyFill="1" applyBorder="1" applyAlignment="1">
      <alignment horizontal="center" vertical="center" wrapText="1"/>
    </xf>
    <xf numFmtId="168" fontId="40" fillId="0" borderId="1" xfId="0" applyNumberFormat="1" applyFont="1" applyFill="1" applyBorder="1" applyAlignment="1">
      <alignment horizontal="center" vertical="center"/>
    </xf>
    <xf numFmtId="49" fontId="60" fillId="0" borderId="1" xfId="0" applyNumberFormat="1" applyFont="1" applyFill="1" applyBorder="1" applyAlignment="1" applyProtection="1">
      <alignment horizontal="center" vertical="center" wrapText="1"/>
    </xf>
    <xf numFmtId="0" fontId="60" fillId="0" borderId="1" xfId="0" applyNumberFormat="1" applyFont="1" applyFill="1" applyBorder="1" applyAlignment="1" applyProtection="1">
      <alignment vertical="center" wrapText="1"/>
    </xf>
    <xf numFmtId="0" fontId="60" fillId="0" borderId="1" xfId="0" applyFont="1" applyFill="1" applyBorder="1" applyAlignment="1">
      <alignment vertical="center" wrapText="1"/>
    </xf>
    <xf numFmtId="167" fontId="60" fillId="0" borderId="1" xfId="0" applyNumberFormat="1" applyFont="1" applyFill="1" applyBorder="1" applyAlignment="1">
      <alignment horizontal="center" vertical="center" wrapText="1"/>
    </xf>
    <xf numFmtId="170" fontId="60" fillId="0" borderId="1" xfId="0" applyNumberFormat="1" applyFont="1" applyFill="1" applyBorder="1" applyAlignment="1">
      <alignment horizontal="center" vertical="center" wrapText="1"/>
    </xf>
    <xf numFmtId="168" fontId="60" fillId="4" borderId="1" xfId="0" applyNumberFormat="1" applyFont="1" applyFill="1" applyBorder="1" applyAlignment="1">
      <alignment horizontal="center" vertical="center" wrapText="1"/>
    </xf>
    <xf numFmtId="168" fontId="60" fillId="0" borderId="1" xfId="0" applyNumberFormat="1" applyFont="1" applyFill="1" applyBorder="1" applyAlignment="1">
      <alignment horizontal="center" vertical="center" wrapText="1"/>
    </xf>
    <xf numFmtId="0" fontId="40" fillId="0" borderId="1" xfId="0" applyNumberFormat="1" applyFont="1" applyFill="1" applyBorder="1" applyAlignment="1">
      <alignment vertical="center" wrapText="1"/>
    </xf>
    <xf numFmtId="167" fontId="40" fillId="0" borderId="1" xfId="0" applyNumberFormat="1" applyFont="1" applyFill="1" applyBorder="1" applyAlignment="1">
      <alignment horizontal="center" vertical="center"/>
    </xf>
    <xf numFmtId="170" fontId="40" fillId="0" borderId="1" xfId="0" applyNumberFormat="1" applyFont="1" applyFill="1" applyBorder="1" applyAlignment="1">
      <alignment horizontal="center" vertical="center"/>
    </xf>
    <xf numFmtId="49" fontId="40" fillId="0" borderId="1" xfId="3" applyNumberFormat="1" applyFont="1" applyFill="1" applyBorder="1" applyAlignment="1" applyProtection="1">
      <alignment horizontal="center" vertical="center" wrapText="1"/>
    </xf>
    <xf numFmtId="0" fontId="40" fillId="0" borderId="1" xfId="3" applyNumberFormat="1" applyFont="1" applyFill="1" applyBorder="1" applyAlignment="1" applyProtection="1">
      <alignment vertical="center" wrapText="1"/>
    </xf>
    <xf numFmtId="0" fontId="40" fillId="0" borderId="1" xfId="3" applyFont="1" applyFill="1" applyBorder="1" applyAlignment="1">
      <alignment vertical="center" wrapText="1"/>
    </xf>
    <xf numFmtId="167" fontId="40" fillId="0" borderId="1" xfId="3" applyNumberFormat="1" applyFont="1" applyFill="1" applyBorder="1" applyAlignment="1">
      <alignment horizontal="center" vertical="center" wrapText="1"/>
    </xf>
    <xf numFmtId="170" fontId="40" fillId="0" borderId="1" xfId="3" applyNumberFormat="1" applyFont="1" applyFill="1" applyBorder="1" applyAlignment="1">
      <alignment horizontal="center" vertical="center" wrapText="1"/>
    </xf>
    <xf numFmtId="168" fontId="40" fillId="0" borderId="1" xfId="3" applyNumberFormat="1" applyFont="1" applyFill="1" applyBorder="1" applyAlignment="1">
      <alignment horizontal="center" vertical="center" wrapText="1"/>
    </xf>
    <xf numFmtId="49" fontId="60" fillId="0" borderId="1" xfId="3" applyNumberFormat="1" applyFont="1" applyFill="1" applyBorder="1" applyAlignment="1" applyProtection="1">
      <alignment horizontal="center" vertical="center" wrapText="1"/>
    </xf>
    <xf numFmtId="0" fontId="60" fillId="0" borderId="1" xfId="3" applyNumberFormat="1" applyFont="1" applyFill="1" applyBorder="1" applyAlignment="1" applyProtection="1">
      <alignment vertical="center" wrapText="1"/>
    </xf>
    <xf numFmtId="0" fontId="60" fillId="0" borderId="1" xfId="3" applyFont="1" applyFill="1" applyBorder="1" applyAlignment="1">
      <alignment vertical="center" wrapText="1"/>
    </xf>
    <xf numFmtId="167" fontId="60" fillId="0" borderId="1" xfId="3" applyNumberFormat="1" applyFont="1" applyFill="1" applyBorder="1" applyAlignment="1">
      <alignment horizontal="center" vertical="center" wrapText="1"/>
    </xf>
    <xf numFmtId="170" fontId="60" fillId="0" borderId="1" xfId="3" applyNumberFormat="1" applyFont="1" applyFill="1" applyBorder="1" applyAlignment="1">
      <alignment horizontal="center" vertical="center" wrapText="1"/>
    </xf>
    <xf numFmtId="168" fontId="60" fillId="0" borderId="1" xfId="3" applyNumberFormat="1" applyFont="1" applyFill="1" applyBorder="1" applyAlignment="1">
      <alignment horizontal="center" vertical="center" wrapText="1"/>
    </xf>
    <xf numFmtId="49" fontId="40" fillId="4" borderId="1" xfId="0" applyNumberFormat="1" applyFont="1" applyFill="1" applyBorder="1" applyAlignment="1" applyProtection="1">
      <alignment horizontal="center" vertical="center" wrapText="1"/>
    </xf>
    <xf numFmtId="0" fontId="40" fillId="4" borderId="1" xfId="0" applyNumberFormat="1" applyFont="1" applyFill="1" applyBorder="1" applyAlignment="1" applyProtection="1">
      <alignment vertical="center" wrapText="1"/>
    </xf>
    <xf numFmtId="49" fontId="60" fillId="4" borderId="1" xfId="0" applyNumberFormat="1" applyFont="1" applyFill="1" applyBorder="1" applyAlignment="1" applyProtection="1">
      <alignment horizontal="center" vertical="center" wrapText="1"/>
    </xf>
    <xf numFmtId="0" fontId="60" fillId="4" borderId="1" xfId="0" applyNumberFormat="1" applyFont="1" applyFill="1" applyBorder="1" applyAlignment="1" applyProtection="1">
      <alignment vertical="center" wrapText="1"/>
    </xf>
    <xf numFmtId="0" fontId="60" fillId="4" borderId="1" xfId="0" applyFont="1" applyFill="1" applyBorder="1" applyAlignment="1">
      <alignment vertical="center" wrapText="1"/>
    </xf>
    <xf numFmtId="167" fontId="60" fillId="4" borderId="1" xfId="0" applyNumberFormat="1" applyFont="1" applyFill="1" applyBorder="1" applyAlignment="1">
      <alignment horizontal="center" vertical="center" wrapText="1"/>
    </xf>
    <xf numFmtId="170" fontId="60" fillId="4" borderId="1" xfId="0" applyNumberFormat="1" applyFont="1" applyFill="1" applyBorder="1" applyAlignment="1">
      <alignment horizontal="center" vertical="center" wrapText="1"/>
    </xf>
    <xf numFmtId="0" fontId="61" fillId="4" borderId="1" xfId="0" applyFont="1" applyFill="1" applyBorder="1" applyAlignment="1">
      <alignment vertical="center" wrapText="1"/>
    </xf>
    <xf numFmtId="167" fontId="61" fillId="4" borderId="1" xfId="0" applyNumberFormat="1" applyFont="1" applyFill="1" applyBorder="1" applyAlignment="1">
      <alignment horizontal="center" vertical="center" wrapText="1"/>
    </xf>
    <xf numFmtId="170" fontId="61" fillId="4" borderId="1" xfId="0" applyNumberFormat="1" applyFont="1" applyFill="1" applyBorder="1" applyAlignment="1">
      <alignment horizontal="center" vertical="center" wrapText="1"/>
    </xf>
    <xf numFmtId="168" fontId="61" fillId="4" borderId="1" xfId="0" applyNumberFormat="1" applyFont="1" applyFill="1" applyBorder="1" applyAlignment="1">
      <alignment horizontal="center" vertical="center" wrapText="1"/>
    </xf>
    <xf numFmtId="0" fontId="61" fillId="0" borderId="1" xfId="0" applyFont="1" applyFill="1" applyBorder="1" applyAlignment="1">
      <alignment vertical="center" wrapText="1"/>
    </xf>
    <xf numFmtId="167" fontId="61" fillId="0" borderId="1" xfId="0" applyNumberFormat="1" applyFont="1" applyFill="1" applyBorder="1" applyAlignment="1">
      <alignment horizontal="center" vertical="center" wrapText="1"/>
    </xf>
    <xf numFmtId="170" fontId="61" fillId="0" borderId="1" xfId="0" applyNumberFormat="1" applyFont="1" applyFill="1" applyBorder="1" applyAlignment="1">
      <alignment horizontal="center" vertical="center" wrapText="1"/>
    </xf>
    <xf numFmtId="168" fontId="61" fillId="0" borderId="1" xfId="0" applyNumberFormat="1" applyFont="1" applyFill="1" applyBorder="1" applyAlignment="1">
      <alignment horizontal="center" vertical="center" wrapText="1"/>
    </xf>
    <xf numFmtId="167" fontId="62" fillId="0" borderId="1" xfId="0" applyNumberFormat="1" applyFont="1" applyFill="1" applyBorder="1" applyAlignment="1">
      <alignment horizontal="center" vertical="center" wrapText="1"/>
    </xf>
    <xf numFmtId="168" fontId="60" fillId="0" borderId="4" xfId="0" applyNumberFormat="1" applyFont="1" applyFill="1" applyBorder="1" applyAlignment="1">
      <alignment horizontal="center" vertical="center"/>
    </xf>
    <xf numFmtId="0" fontId="60" fillId="0" borderId="1" xfId="0" applyFont="1" applyFill="1" applyBorder="1" applyAlignment="1">
      <alignment horizontal="left" vertical="top" wrapText="1"/>
    </xf>
    <xf numFmtId="0" fontId="61" fillId="0" borderId="1" xfId="0" applyFont="1" applyFill="1" applyBorder="1" applyAlignment="1">
      <alignment horizontal="center" vertical="center" wrapText="1"/>
    </xf>
    <xf numFmtId="0" fontId="63" fillId="0" borderId="1" xfId="0" applyFont="1" applyFill="1" applyBorder="1" applyAlignment="1">
      <alignment vertical="center" wrapText="1"/>
    </xf>
    <xf numFmtId="167" fontId="63" fillId="0" borderId="1" xfId="0" applyNumberFormat="1" applyFont="1" applyFill="1" applyBorder="1" applyAlignment="1">
      <alignment horizontal="center" vertical="center"/>
    </xf>
    <xf numFmtId="170" fontId="63" fillId="0" borderId="1" xfId="0" applyNumberFormat="1" applyFont="1" applyFill="1" applyBorder="1" applyAlignment="1">
      <alignment horizontal="center" vertical="center"/>
    </xf>
    <xf numFmtId="168" fontId="63" fillId="0" borderId="1" xfId="0" applyNumberFormat="1" applyFont="1" applyFill="1" applyBorder="1" applyAlignment="1">
      <alignment horizontal="center" vertical="center"/>
    </xf>
    <xf numFmtId="167" fontId="63" fillId="4" borderId="1" xfId="0" applyNumberFormat="1" applyFont="1" applyFill="1" applyBorder="1" applyAlignment="1">
      <alignment horizontal="center" vertical="center"/>
    </xf>
    <xf numFmtId="170" fontId="63" fillId="4" borderId="1" xfId="0" applyNumberFormat="1" applyFont="1" applyFill="1" applyBorder="1" applyAlignment="1">
      <alignment horizontal="center" vertical="center"/>
    </xf>
    <xf numFmtId="167" fontId="59" fillId="0" borderId="1" xfId="1" applyNumberFormat="1" applyFont="1" applyFill="1" applyBorder="1" applyAlignment="1">
      <alignment horizontal="center" vertical="center"/>
    </xf>
    <xf numFmtId="168" fontId="59" fillId="0" borderId="1" xfId="1" applyNumberFormat="1" applyFont="1" applyFill="1" applyBorder="1" applyAlignment="1">
      <alignment horizontal="center" vertical="center"/>
    </xf>
    <xf numFmtId="0" fontId="63" fillId="4" borderId="1" xfId="0" applyFont="1" applyFill="1" applyBorder="1" applyAlignment="1">
      <alignment vertical="center" wrapText="1"/>
    </xf>
    <xf numFmtId="168" fontId="59" fillId="4" borderId="1" xfId="1" applyNumberFormat="1" applyFont="1" applyFill="1" applyBorder="1" applyAlignment="1">
      <alignment horizontal="center" vertical="center"/>
    </xf>
    <xf numFmtId="168" fontId="63" fillId="4" borderId="1" xfId="0" applyNumberFormat="1" applyFont="1" applyFill="1" applyBorder="1" applyAlignment="1">
      <alignment horizontal="center" vertical="center"/>
    </xf>
    <xf numFmtId="168" fontId="40" fillId="4" borderId="1" xfId="0" applyNumberFormat="1" applyFont="1" applyFill="1" applyBorder="1" applyAlignment="1">
      <alignment horizontal="center" vertical="center"/>
    </xf>
    <xf numFmtId="170" fontId="40" fillId="4" borderId="1" xfId="0" applyNumberFormat="1" applyFont="1" applyFill="1" applyBorder="1" applyAlignment="1">
      <alignment horizontal="center" vertical="center"/>
    </xf>
    <xf numFmtId="167" fontId="40" fillId="4" borderId="1" xfId="0" applyNumberFormat="1" applyFont="1" applyFill="1" applyBorder="1" applyAlignment="1">
      <alignment horizontal="center" vertical="center"/>
    </xf>
    <xf numFmtId="0" fontId="40" fillId="0" borderId="10" xfId="0" applyNumberFormat="1" applyFont="1" applyFill="1" applyBorder="1" applyAlignment="1" applyProtection="1">
      <alignment vertical="center" wrapText="1"/>
    </xf>
    <xf numFmtId="49" fontId="39" fillId="0" borderId="1" xfId="0" applyNumberFormat="1" applyFont="1" applyFill="1" applyBorder="1" applyAlignment="1">
      <alignment horizontal="center" vertical="center" wrapText="1"/>
    </xf>
    <xf numFmtId="0" fontId="39" fillId="0" borderId="1" xfId="0" applyFont="1" applyFill="1" applyBorder="1" applyAlignment="1">
      <alignment horizontal="justify" vertical="center" wrapText="1"/>
    </xf>
    <xf numFmtId="170" fontId="64" fillId="0" borderId="1" xfId="0" applyNumberFormat="1" applyFont="1" applyFill="1" applyBorder="1" applyAlignment="1">
      <alignment vertical="justify"/>
    </xf>
    <xf numFmtId="167" fontId="64" fillId="0" borderId="1" xfId="0" applyNumberFormat="1" applyFont="1" applyFill="1" applyBorder="1" applyAlignment="1">
      <alignment horizontal="center" vertical="justify"/>
    </xf>
    <xf numFmtId="168" fontId="64" fillId="0" borderId="1" xfId="0" applyNumberFormat="1" applyFont="1" applyFill="1" applyBorder="1" applyAlignment="1">
      <alignment horizontal="center" vertical="justify"/>
    </xf>
    <xf numFmtId="49" fontId="39" fillId="0" borderId="0" xfId="0" applyNumberFormat="1" applyFont="1" applyFill="1" applyBorder="1" applyAlignment="1">
      <alignment horizontal="center" vertical="center" wrapText="1"/>
    </xf>
    <xf numFmtId="0" fontId="39" fillId="0" borderId="0" xfId="0" applyFont="1" applyFill="1" applyBorder="1" applyAlignment="1">
      <alignment horizontal="justify" vertical="center" wrapText="1"/>
    </xf>
    <xf numFmtId="170" fontId="64" fillId="0" borderId="0" xfId="0" applyNumberFormat="1" applyFont="1" applyFill="1" applyBorder="1" applyAlignment="1">
      <alignment vertical="justify"/>
    </xf>
    <xf numFmtId="166" fontId="64" fillId="0" borderId="0" xfId="0" applyNumberFormat="1" applyFont="1" applyFill="1" applyBorder="1" applyAlignment="1">
      <alignment horizontal="center" vertical="justify"/>
    </xf>
    <xf numFmtId="0" fontId="65" fillId="0" borderId="0" xfId="0" applyFont="1" applyFill="1"/>
    <xf numFmtId="0" fontId="45" fillId="0" borderId="0" xfId="0" applyFont="1" applyFill="1" applyBorder="1" applyAlignment="1">
      <alignment wrapText="1"/>
    </xf>
    <xf numFmtId="0" fontId="45" fillId="0" borderId="0" xfId="0" applyFont="1" applyFill="1" applyBorder="1" applyAlignment="1">
      <alignment horizontal="left"/>
    </xf>
    <xf numFmtId="0" fontId="66" fillId="0" borderId="0" xfId="0" applyFont="1" applyFill="1"/>
    <xf numFmtId="0" fontId="66" fillId="0" borderId="0" xfId="0" applyFont="1" applyFill="1" applyBorder="1"/>
    <xf numFmtId="49" fontId="39" fillId="0" borderId="10" xfId="0" applyNumberFormat="1" applyFont="1" applyFill="1" applyBorder="1" applyAlignment="1">
      <alignment vertical="top" wrapText="1"/>
    </xf>
    <xf numFmtId="49" fontId="39" fillId="0" borderId="12" xfId="0" applyNumberFormat="1" applyFont="1" applyFill="1" applyBorder="1" applyAlignment="1">
      <alignment vertical="top" wrapText="1"/>
    </xf>
    <xf numFmtId="49" fontId="39" fillId="0" borderId="1" xfId="0" applyNumberFormat="1" applyFont="1" applyFill="1" applyBorder="1" applyAlignment="1">
      <alignment vertical="top"/>
    </xf>
    <xf numFmtId="0" fontId="40" fillId="0" borderId="0" xfId="0" applyFont="1" applyFill="1" applyAlignment="1">
      <alignment horizontal="left" vertical="top"/>
    </xf>
    <xf numFmtId="0" fontId="40" fillId="0" borderId="0" xfId="0" applyFont="1" applyFill="1" applyAlignment="1">
      <alignment horizontal="left" vertical="top" wrapText="1"/>
    </xf>
    <xf numFmtId="0" fontId="40" fillId="0" borderId="5" xfId="0" applyFont="1" applyFill="1" applyBorder="1" applyAlignment="1">
      <alignment vertical="center"/>
    </xf>
    <xf numFmtId="0" fontId="40" fillId="0" borderId="4" xfId="0" applyFont="1" applyFill="1" applyBorder="1" applyAlignment="1">
      <alignment vertical="center"/>
    </xf>
    <xf numFmtId="0" fontId="40" fillId="0" borderId="5" xfId="0" applyFont="1" applyFill="1" applyBorder="1" applyAlignment="1">
      <alignment vertical="center" wrapText="1"/>
    </xf>
    <xf numFmtId="0" fontId="40" fillId="0" borderId="4" xfId="0" applyFont="1" applyFill="1" applyBorder="1" applyAlignment="1">
      <alignment vertical="center" wrapText="1"/>
    </xf>
    <xf numFmtId="0" fontId="40" fillId="0" borderId="10" xfId="0" applyFont="1" applyFill="1" applyBorder="1" applyAlignment="1">
      <alignment horizontal="center" vertical="top"/>
    </xf>
    <xf numFmtId="0" fontId="40" fillId="0" borderId="12" xfId="0" applyFont="1" applyFill="1" applyBorder="1" applyAlignment="1">
      <alignment horizontal="center" vertical="top"/>
    </xf>
    <xf numFmtId="0" fontId="4" fillId="0" borderId="0" xfId="0" applyFont="1" applyFill="1" applyAlignment="1">
      <alignment horizontal="center"/>
    </xf>
    <xf numFmtId="0" fontId="5" fillId="0" borderId="1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9" fillId="0" borderId="0" xfId="0" applyNumberFormat="1" applyFont="1" applyFill="1" applyBorder="1" applyAlignment="1" applyProtection="1">
      <alignment horizontal="center" vertical="top" wrapText="1"/>
    </xf>
    <xf numFmtId="1" fontId="5" fillId="0" borderId="5" xfId="0"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vertical="center" wrapText="1"/>
      <protection locked="0"/>
    </xf>
    <xf numFmtId="167" fontId="5"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167" fontId="23" fillId="0" borderId="0" xfId="0" applyNumberFormat="1" applyFont="1" applyFill="1" applyAlignment="1" applyProtection="1">
      <alignment horizontal="left" vertical="top" wrapText="1"/>
      <protection locked="0"/>
    </xf>
    <xf numFmtId="9" fontId="31" fillId="0" borderId="0" xfId="2" applyFont="1" applyFill="1" applyAlignment="1" applyProtection="1">
      <alignment horizontal="center" wrapText="1"/>
      <protection locked="0"/>
    </xf>
    <xf numFmtId="168" fontId="31" fillId="0" borderId="0" xfId="2" applyNumberFormat="1" applyFont="1" applyFill="1" applyAlignment="1" applyProtection="1">
      <alignment horizontal="center" wrapText="1"/>
      <protection locked="0"/>
    </xf>
    <xf numFmtId="0" fontId="41" fillId="0" borderId="0" xfId="0" applyFont="1" applyFill="1" applyAlignment="1">
      <alignment horizontal="right"/>
    </xf>
    <xf numFmtId="168" fontId="23" fillId="0" borderId="0" xfId="0" applyNumberFormat="1" applyFont="1" applyFill="1" applyAlignment="1" applyProtection="1">
      <alignment horizontal="left" vertical="top" wrapText="1"/>
      <protection locked="0"/>
    </xf>
    <xf numFmtId="9" fontId="42" fillId="0" borderId="0" xfId="2" applyFont="1" applyFill="1" applyAlignment="1" applyProtection="1">
      <alignment horizontal="center" vertical="center" wrapText="1"/>
      <protection locked="0"/>
    </xf>
    <xf numFmtId="49" fontId="6" fillId="0" borderId="10"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54" fillId="0" borderId="0" xfId="0" applyFont="1" applyAlignment="1">
      <alignment horizontal="center" vertical="top" wrapText="1"/>
    </xf>
  </cellXfs>
  <cellStyles count="4">
    <cellStyle name="Звичайний_Додаток _ 3 зм_ни 4575" xfId="1"/>
    <cellStyle name="Обычный" xfId="0" builtinId="0"/>
    <cellStyle name="Обычный 2" xfId="3"/>
    <cellStyle name="Процентный"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206375</xdr:colOff>
      <xdr:row>30</xdr:row>
      <xdr:rowOff>285750</xdr:rowOff>
    </xdr:from>
    <xdr:to>
      <xdr:col>8</xdr:col>
      <xdr:colOff>254000</xdr:colOff>
      <xdr:row>30</xdr:row>
      <xdr:rowOff>331469</xdr:rowOff>
    </xdr:to>
    <xdr:sp macro="" textlink="">
      <xdr:nvSpPr>
        <xdr:cNvPr id="2" name="TextBox 1"/>
        <xdr:cNvSpPr txBox="1"/>
      </xdr:nvSpPr>
      <xdr:spPr>
        <a:xfrm>
          <a:off x="14884400" y="7648575"/>
          <a:ext cx="476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120</xdr:row>
      <xdr:rowOff>0</xdr:rowOff>
    </xdr:from>
    <xdr:to>
      <xdr:col>15</xdr:col>
      <xdr:colOff>152400</xdr:colOff>
      <xdr:row>120</xdr:row>
      <xdr:rowOff>28575</xdr:rowOff>
    </xdr:to>
    <xdr:pic>
      <xdr:nvPicPr>
        <xdr:cNvPr id="10597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70380225"/>
          <a:ext cx="152400" cy="28575"/>
        </a:xfrm>
        <a:prstGeom prst="rect">
          <a:avLst/>
        </a:prstGeom>
        <a:noFill/>
        <a:ln w="1">
          <a:noFill/>
          <a:miter lim="800000"/>
          <a:headEnd/>
          <a:tailEnd/>
        </a:ln>
      </xdr:spPr>
    </xdr:pic>
    <xdr:clientData/>
  </xdr:twoCellAnchor>
  <xdr:twoCellAnchor editAs="oneCell">
    <xdr:from>
      <xdr:col>15</xdr:col>
      <xdr:colOff>0</xdr:colOff>
      <xdr:row>120</xdr:row>
      <xdr:rowOff>0</xdr:rowOff>
    </xdr:from>
    <xdr:to>
      <xdr:col>15</xdr:col>
      <xdr:colOff>152400</xdr:colOff>
      <xdr:row>120</xdr:row>
      <xdr:rowOff>28575</xdr:rowOff>
    </xdr:to>
    <xdr:pic>
      <xdr:nvPicPr>
        <xdr:cNvPr id="10597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70380225"/>
          <a:ext cx="152400" cy="28575"/>
        </a:xfrm>
        <a:prstGeom prst="rect">
          <a:avLst/>
        </a:prstGeom>
        <a:noFill/>
        <a:ln w="1">
          <a:noFill/>
          <a:miter lim="800000"/>
          <a:headEnd/>
          <a:tailEnd/>
        </a:ln>
      </xdr:spPr>
    </xdr:pic>
    <xdr:clientData/>
  </xdr:twoCellAnchor>
  <xdr:twoCellAnchor editAs="oneCell">
    <xdr:from>
      <xdr:col>15</xdr:col>
      <xdr:colOff>0</xdr:colOff>
      <xdr:row>120</xdr:row>
      <xdr:rowOff>0</xdr:rowOff>
    </xdr:from>
    <xdr:to>
      <xdr:col>15</xdr:col>
      <xdr:colOff>152400</xdr:colOff>
      <xdr:row>120</xdr:row>
      <xdr:rowOff>28575</xdr:rowOff>
    </xdr:to>
    <xdr:pic>
      <xdr:nvPicPr>
        <xdr:cNvPr id="10597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70380225"/>
          <a:ext cx="152400" cy="28575"/>
        </a:xfrm>
        <a:prstGeom prst="rect">
          <a:avLst/>
        </a:prstGeom>
        <a:noFill/>
        <a:ln w="1">
          <a:noFill/>
          <a:miter lim="800000"/>
          <a:headEnd/>
          <a:tailEnd/>
        </a:ln>
      </xdr:spPr>
    </xdr:pic>
    <xdr:clientData/>
  </xdr:twoCellAnchor>
  <xdr:twoCellAnchor editAs="oneCell">
    <xdr:from>
      <xdr:col>15</xdr:col>
      <xdr:colOff>0</xdr:colOff>
      <xdr:row>120</xdr:row>
      <xdr:rowOff>0</xdr:rowOff>
    </xdr:from>
    <xdr:to>
      <xdr:col>15</xdr:col>
      <xdr:colOff>152400</xdr:colOff>
      <xdr:row>120</xdr:row>
      <xdr:rowOff>28575</xdr:rowOff>
    </xdr:to>
    <xdr:pic>
      <xdr:nvPicPr>
        <xdr:cNvPr id="10597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70380225"/>
          <a:ext cx="152400" cy="28575"/>
        </a:xfrm>
        <a:prstGeom prst="rect">
          <a:avLst/>
        </a:prstGeom>
        <a:noFill/>
        <a:ln w="1">
          <a:noFill/>
          <a:miter lim="800000"/>
          <a:headEnd/>
          <a:tailEnd/>
        </a:ln>
      </xdr:spPr>
    </xdr:pic>
    <xdr:clientData/>
  </xdr:twoCellAnchor>
  <xdr:twoCellAnchor editAs="oneCell">
    <xdr:from>
      <xdr:col>15</xdr:col>
      <xdr:colOff>0</xdr:colOff>
      <xdr:row>120</xdr:row>
      <xdr:rowOff>0</xdr:rowOff>
    </xdr:from>
    <xdr:to>
      <xdr:col>15</xdr:col>
      <xdr:colOff>152400</xdr:colOff>
      <xdr:row>120</xdr:row>
      <xdr:rowOff>28575</xdr:rowOff>
    </xdr:to>
    <xdr:pic>
      <xdr:nvPicPr>
        <xdr:cNvPr id="10597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70380225"/>
          <a:ext cx="152400" cy="28575"/>
        </a:xfrm>
        <a:prstGeom prst="rect">
          <a:avLst/>
        </a:prstGeom>
        <a:noFill/>
        <a:ln w="1">
          <a:noFill/>
          <a:miter lim="800000"/>
          <a:headEnd/>
          <a:tailEnd/>
        </a:ln>
      </xdr:spPr>
    </xdr:pic>
    <xdr:clientData/>
  </xdr:twoCellAnchor>
  <xdr:twoCellAnchor editAs="oneCell">
    <xdr:from>
      <xdr:col>15</xdr:col>
      <xdr:colOff>0</xdr:colOff>
      <xdr:row>120</xdr:row>
      <xdr:rowOff>0</xdr:rowOff>
    </xdr:from>
    <xdr:to>
      <xdr:col>15</xdr:col>
      <xdr:colOff>152400</xdr:colOff>
      <xdr:row>120</xdr:row>
      <xdr:rowOff>28575</xdr:rowOff>
    </xdr:to>
    <xdr:pic>
      <xdr:nvPicPr>
        <xdr:cNvPr id="10597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70380225"/>
          <a:ext cx="152400" cy="28575"/>
        </a:xfrm>
        <a:prstGeom prst="rect">
          <a:avLst/>
        </a:prstGeom>
        <a:noFill/>
        <a:ln w="1">
          <a:noFill/>
          <a:miter lim="800000"/>
          <a:headEnd/>
          <a:tailEnd/>
        </a:ln>
      </xdr:spPr>
    </xdr:pic>
    <xdr:clientData/>
  </xdr:twoCellAnchor>
  <xdr:twoCellAnchor editAs="oneCell">
    <xdr:from>
      <xdr:col>15</xdr:col>
      <xdr:colOff>0</xdr:colOff>
      <xdr:row>106</xdr:row>
      <xdr:rowOff>0</xdr:rowOff>
    </xdr:from>
    <xdr:to>
      <xdr:col>15</xdr:col>
      <xdr:colOff>152400</xdr:colOff>
      <xdr:row>106</xdr:row>
      <xdr:rowOff>28575</xdr:rowOff>
    </xdr:to>
    <xdr:pic>
      <xdr:nvPicPr>
        <xdr:cNvPr id="10597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66760725"/>
          <a:ext cx="152400" cy="28575"/>
        </a:xfrm>
        <a:prstGeom prst="rect">
          <a:avLst/>
        </a:prstGeom>
        <a:noFill/>
        <a:ln w="1">
          <a:noFill/>
          <a:miter lim="800000"/>
          <a:headEnd/>
          <a:tailEnd/>
        </a:ln>
      </xdr:spPr>
    </xdr:pic>
    <xdr:clientData/>
  </xdr:twoCellAnchor>
  <xdr:twoCellAnchor editAs="oneCell">
    <xdr:from>
      <xdr:col>15</xdr:col>
      <xdr:colOff>0</xdr:colOff>
      <xdr:row>106</xdr:row>
      <xdr:rowOff>0</xdr:rowOff>
    </xdr:from>
    <xdr:to>
      <xdr:col>15</xdr:col>
      <xdr:colOff>152400</xdr:colOff>
      <xdr:row>106</xdr:row>
      <xdr:rowOff>28575</xdr:rowOff>
    </xdr:to>
    <xdr:pic>
      <xdr:nvPicPr>
        <xdr:cNvPr id="10597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66760725"/>
          <a:ext cx="152400" cy="28575"/>
        </a:xfrm>
        <a:prstGeom prst="rect">
          <a:avLst/>
        </a:prstGeom>
        <a:noFill/>
        <a:ln w="1">
          <a:noFill/>
          <a:miter lim="800000"/>
          <a:headEnd/>
          <a:tailEnd/>
        </a:ln>
      </xdr:spPr>
    </xdr:pic>
    <xdr:clientData/>
  </xdr:twoCellAnchor>
  <xdr:twoCellAnchor editAs="oneCell">
    <xdr:from>
      <xdr:col>15</xdr:col>
      <xdr:colOff>0</xdr:colOff>
      <xdr:row>106</xdr:row>
      <xdr:rowOff>0</xdr:rowOff>
    </xdr:from>
    <xdr:to>
      <xdr:col>15</xdr:col>
      <xdr:colOff>152400</xdr:colOff>
      <xdr:row>106</xdr:row>
      <xdr:rowOff>28575</xdr:rowOff>
    </xdr:to>
    <xdr:pic>
      <xdr:nvPicPr>
        <xdr:cNvPr id="10597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66760725"/>
          <a:ext cx="152400" cy="28575"/>
        </a:xfrm>
        <a:prstGeom prst="rect">
          <a:avLst/>
        </a:prstGeom>
        <a:noFill/>
        <a:ln w="1">
          <a:noFill/>
          <a:miter lim="800000"/>
          <a:headEnd/>
          <a:tailEnd/>
        </a:ln>
      </xdr:spPr>
    </xdr:pic>
    <xdr:clientData/>
  </xdr:twoCellAnchor>
  <xdr:twoCellAnchor editAs="oneCell">
    <xdr:from>
      <xdr:col>15</xdr:col>
      <xdr:colOff>0</xdr:colOff>
      <xdr:row>106</xdr:row>
      <xdr:rowOff>0</xdr:rowOff>
    </xdr:from>
    <xdr:to>
      <xdr:col>15</xdr:col>
      <xdr:colOff>152400</xdr:colOff>
      <xdr:row>106</xdr:row>
      <xdr:rowOff>28575</xdr:rowOff>
    </xdr:to>
    <xdr:pic>
      <xdr:nvPicPr>
        <xdr:cNvPr id="10597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66760725"/>
          <a:ext cx="152400" cy="28575"/>
        </a:xfrm>
        <a:prstGeom prst="rect">
          <a:avLst/>
        </a:prstGeom>
        <a:noFill/>
        <a:ln w="1">
          <a:noFill/>
          <a:miter lim="800000"/>
          <a:headEnd/>
          <a:tailEnd/>
        </a:ln>
      </xdr:spPr>
    </xdr:pic>
    <xdr:clientData/>
  </xdr:twoCellAnchor>
  <xdr:twoCellAnchor editAs="oneCell">
    <xdr:from>
      <xdr:col>15</xdr:col>
      <xdr:colOff>0</xdr:colOff>
      <xdr:row>106</xdr:row>
      <xdr:rowOff>0</xdr:rowOff>
    </xdr:from>
    <xdr:to>
      <xdr:col>15</xdr:col>
      <xdr:colOff>152400</xdr:colOff>
      <xdr:row>106</xdr:row>
      <xdr:rowOff>28575</xdr:rowOff>
    </xdr:to>
    <xdr:pic>
      <xdr:nvPicPr>
        <xdr:cNvPr id="10598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66760725"/>
          <a:ext cx="152400" cy="28575"/>
        </a:xfrm>
        <a:prstGeom prst="rect">
          <a:avLst/>
        </a:prstGeom>
        <a:noFill/>
        <a:ln w="1">
          <a:noFill/>
          <a:miter lim="800000"/>
          <a:headEnd/>
          <a:tailEnd/>
        </a:ln>
      </xdr:spPr>
    </xdr:pic>
    <xdr:clientData/>
  </xdr:twoCellAnchor>
  <xdr:twoCellAnchor editAs="oneCell">
    <xdr:from>
      <xdr:col>12</xdr:col>
      <xdr:colOff>0</xdr:colOff>
      <xdr:row>120</xdr:row>
      <xdr:rowOff>0</xdr:rowOff>
    </xdr:from>
    <xdr:to>
      <xdr:col>12</xdr:col>
      <xdr:colOff>152400</xdr:colOff>
      <xdr:row>120</xdr:row>
      <xdr:rowOff>28575</xdr:rowOff>
    </xdr:to>
    <xdr:pic>
      <xdr:nvPicPr>
        <xdr:cNvPr id="10598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70380225"/>
          <a:ext cx="152400" cy="28575"/>
        </a:xfrm>
        <a:prstGeom prst="rect">
          <a:avLst/>
        </a:prstGeom>
        <a:noFill/>
        <a:ln w="1">
          <a:noFill/>
          <a:miter lim="800000"/>
          <a:headEnd/>
          <a:tailEnd/>
        </a:ln>
      </xdr:spPr>
    </xdr:pic>
    <xdr:clientData/>
  </xdr:twoCellAnchor>
  <xdr:twoCellAnchor editAs="oneCell">
    <xdr:from>
      <xdr:col>12</xdr:col>
      <xdr:colOff>0</xdr:colOff>
      <xdr:row>120</xdr:row>
      <xdr:rowOff>0</xdr:rowOff>
    </xdr:from>
    <xdr:to>
      <xdr:col>12</xdr:col>
      <xdr:colOff>152400</xdr:colOff>
      <xdr:row>120</xdr:row>
      <xdr:rowOff>28575</xdr:rowOff>
    </xdr:to>
    <xdr:pic>
      <xdr:nvPicPr>
        <xdr:cNvPr id="10598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70380225"/>
          <a:ext cx="152400" cy="28575"/>
        </a:xfrm>
        <a:prstGeom prst="rect">
          <a:avLst/>
        </a:prstGeom>
        <a:noFill/>
        <a:ln w="1">
          <a:noFill/>
          <a:miter lim="800000"/>
          <a:headEnd/>
          <a:tailEnd/>
        </a:ln>
      </xdr:spPr>
    </xdr:pic>
    <xdr:clientData/>
  </xdr:twoCellAnchor>
  <xdr:twoCellAnchor editAs="oneCell">
    <xdr:from>
      <xdr:col>12</xdr:col>
      <xdr:colOff>0</xdr:colOff>
      <xdr:row>120</xdr:row>
      <xdr:rowOff>0</xdr:rowOff>
    </xdr:from>
    <xdr:to>
      <xdr:col>12</xdr:col>
      <xdr:colOff>152400</xdr:colOff>
      <xdr:row>120</xdr:row>
      <xdr:rowOff>28575</xdr:rowOff>
    </xdr:to>
    <xdr:pic>
      <xdr:nvPicPr>
        <xdr:cNvPr id="10598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70380225"/>
          <a:ext cx="152400" cy="28575"/>
        </a:xfrm>
        <a:prstGeom prst="rect">
          <a:avLst/>
        </a:prstGeom>
        <a:noFill/>
        <a:ln w="1">
          <a:noFill/>
          <a:miter lim="800000"/>
          <a:headEnd/>
          <a:tailEnd/>
        </a:ln>
      </xdr:spPr>
    </xdr:pic>
    <xdr:clientData/>
  </xdr:twoCellAnchor>
  <xdr:twoCellAnchor editAs="oneCell">
    <xdr:from>
      <xdr:col>12</xdr:col>
      <xdr:colOff>0</xdr:colOff>
      <xdr:row>120</xdr:row>
      <xdr:rowOff>0</xdr:rowOff>
    </xdr:from>
    <xdr:to>
      <xdr:col>12</xdr:col>
      <xdr:colOff>152400</xdr:colOff>
      <xdr:row>120</xdr:row>
      <xdr:rowOff>28575</xdr:rowOff>
    </xdr:to>
    <xdr:pic>
      <xdr:nvPicPr>
        <xdr:cNvPr id="10598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70380225"/>
          <a:ext cx="152400" cy="28575"/>
        </a:xfrm>
        <a:prstGeom prst="rect">
          <a:avLst/>
        </a:prstGeom>
        <a:noFill/>
        <a:ln w="1">
          <a:noFill/>
          <a:miter lim="800000"/>
          <a:headEnd/>
          <a:tailEnd/>
        </a:ln>
      </xdr:spPr>
    </xdr:pic>
    <xdr:clientData/>
  </xdr:twoCellAnchor>
  <xdr:twoCellAnchor editAs="oneCell">
    <xdr:from>
      <xdr:col>12</xdr:col>
      <xdr:colOff>0</xdr:colOff>
      <xdr:row>120</xdr:row>
      <xdr:rowOff>0</xdr:rowOff>
    </xdr:from>
    <xdr:to>
      <xdr:col>12</xdr:col>
      <xdr:colOff>152400</xdr:colOff>
      <xdr:row>120</xdr:row>
      <xdr:rowOff>28575</xdr:rowOff>
    </xdr:to>
    <xdr:pic>
      <xdr:nvPicPr>
        <xdr:cNvPr id="10598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70380225"/>
          <a:ext cx="152400" cy="28575"/>
        </a:xfrm>
        <a:prstGeom prst="rect">
          <a:avLst/>
        </a:prstGeom>
        <a:noFill/>
        <a:ln w="1">
          <a:noFill/>
          <a:miter lim="800000"/>
          <a:headEnd/>
          <a:tailEnd/>
        </a:ln>
      </xdr:spPr>
    </xdr:pic>
    <xdr:clientData/>
  </xdr:twoCellAnchor>
  <xdr:twoCellAnchor editAs="oneCell">
    <xdr:from>
      <xdr:col>12</xdr:col>
      <xdr:colOff>0</xdr:colOff>
      <xdr:row>120</xdr:row>
      <xdr:rowOff>0</xdr:rowOff>
    </xdr:from>
    <xdr:to>
      <xdr:col>12</xdr:col>
      <xdr:colOff>152400</xdr:colOff>
      <xdr:row>120</xdr:row>
      <xdr:rowOff>28575</xdr:rowOff>
    </xdr:to>
    <xdr:pic>
      <xdr:nvPicPr>
        <xdr:cNvPr id="10598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70380225"/>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598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6760725"/>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598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6760725"/>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598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6760725"/>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599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599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599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599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599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599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599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599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599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599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0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0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0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0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0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0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0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0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0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0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1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1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1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1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1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1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15</xdr:col>
      <xdr:colOff>0</xdr:colOff>
      <xdr:row>180</xdr:row>
      <xdr:rowOff>0</xdr:rowOff>
    </xdr:from>
    <xdr:to>
      <xdr:col>15</xdr:col>
      <xdr:colOff>152400</xdr:colOff>
      <xdr:row>180</xdr:row>
      <xdr:rowOff>28575</xdr:rowOff>
    </xdr:to>
    <xdr:pic>
      <xdr:nvPicPr>
        <xdr:cNvPr id="10601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91643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1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1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2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2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2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180</xdr:row>
      <xdr:rowOff>0</xdr:rowOff>
    </xdr:from>
    <xdr:to>
      <xdr:col>12</xdr:col>
      <xdr:colOff>152400</xdr:colOff>
      <xdr:row>180</xdr:row>
      <xdr:rowOff>28575</xdr:rowOff>
    </xdr:to>
    <xdr:pic>
      <xdr:nvPicPr>
        <xdr:cNvPr id="10602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101593650"/>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602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5798700"/>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602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5798700"/>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602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5208150"/>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602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5208150"/>
          <a:ext cx="152400" cy="28575"/>
        </a:xfrm>
        <a:prstGeom prst="rect">
          <a:avLst/>
        </a:prstGeom>
        <a:noFill/>
        <a:ln w="1">
          <a:noFill/>
          <a:miter lim="800000"/>
          <a:headEnd/>
          <a:tailEnd/>
        </a:ln>
      </xdr:spPr>
    </xdr:pic>
    <xdr:clientData/>
  </xdr:twoCellAnchor>
  <xdr:twoCellAnchor editAs="oneCell">
    <xdr:from>
      <xdr:col>12</xdr:col>
      <xdr:colOff>0</xdr:colOff>
      <xdr:row>106</xdr:row>
      <xdr:rowOff>0</xdr:rowOff>
    </xdr:from>
    <xdr:to>
      <xdr:col>12</xdr:col>
      <xdr:colOff>152400</xdr:colOff>
      <xdr:row>106</xdr:row>
      <xdr:rowOff>28575</xdr:rowOff>
    </xdr:to>
    <xdr:pic>
      <xdr:nvPicPr>
        <xdr:cNvPr id="10602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65798700"/>
          <a:ext cx="152400" cy="28575"/>
        </a:xfrm>
        <a:prstGeom prst="rect">
          <a:avLst/>
        </a:prstGeom>
        <a:noFill/>
        <a:ln w="1">
          <a:noFill/>
          <a:miter lim="800000"/>
          <a:headEnd/>
          <a:tailEnd/>
        </a:ln>
      </xdr:spPr>
    </xdr:pic>
    <xdr:clientData/>
  </xdr:twoCellAnchor>
  <xdr:twoCellAnchor editAs="oneCell">
    <xdr:from>
      <xdr:col>12</xdr:col>
      <xdr:colOff>0</xdr:colOff>
      <xdr:row>86</xdr:row>
      <xdr:rowOff>0</xdr:rowOff>
    </xdr:from>
    <xdr:to>
      <xdr:col>12</xdr:col>
      <xdr:colOff>152400</xdr:colOff>
      <xdr:row>86</xdr:row>
      <xdr:rowOff>28575</xdr:rowOff>
    </xdr:to>
    <xdr:pic>
      <xdr:nvPicPr>
        <xdr:cNvPr id="10602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4321075"/>
          <a:ext cx="152400" cy="28575"/>
        </a:xfrm>
        <a:prstGeom prst="rect">
          <a:avLst/>
        </a:prstGeom>
        <a:noFill/>
        <a:ln w="1">
          <a:noFill/>
          <a:miter lim="800000"/>
          <a:headEnd/>
          <a:tailEnd/>
        </a:ln>
      </xdr:spPr>
    </xdr:pic>
    <xdr:clientData/>
  </xdr:twoCellAnchor>
  <xdr:twoCellAnchor editAs="oneCell">
    <xdr:from>
      <xdr:col>12</xdr:col>
      <xdr:colOff>0</xdr:colOff>
      <xdr:row>86</xdr:row>
      <xdr:rowOff>0</xdr:rowOff>
    </xdr:from>
    <xdr:to>
      <xdr:col>12</xdr:col>
      <xdr:colOff>152400</xdr:colOff>
      <xdr:row>86</xdr:row>
      <xdr:rowOff>28575</xdr:rowOff>
    </xdr:to>
    <xdr:pic>
      <xdr:nvPicPr>
        <xdr:cNvPr id="10603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4321075"/>
          <a:ext cx="152400" cy="28575"/>
        </a:xfrm>
        <a:prstGeom prst="rect">
          <a:avLst/>
        </a:prstGeom>
        <a:noFill/>
        <a:ln w="1">
          <a:noFill/>
          <a:miter lim="800000"/>
          <a:headEnd/>
          <a:tailEnd/>
        </a:ln>
      </xdr:spPr>
    </xdr:pic>
    <xdr:clientData/>
  </xdr:twoCellAnchor>
  <xdr:twoCellAnchor editAs="oneCell">
    <xdr:from>
      <xdr:col>12</xdr:col>
      <xdr:colOff>0</xdr:colOff>
      <xdr:row>86</xdr:row>
      <xdr:rowOff>0</xdr:rowOff>
    </xdr:from>
    <xdr:to>
      <xdr:col>12</xdr:col>
      <xdr:colOff>152400</xdr:colOff>
      <xdr:row>86</xdr:row>
      <xdr:rowOff>28575</xdr:rowOff>
    </xdr:to>
    <xdr:pic>
      <xdr:nvPicPr>
        <xdr:cNvPr id="10603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4321075"/>
          <a:ext cx="152400" cy="28575"/>
        </a:xfrm>
        <a:prstGeom prst="rect">
          <a:avLst/>
        </a:prstGeom>
        <a:noFill/>
        <a:ln w="1">
          <a:noFill/>
          <a:miter lim="800000"/>
          <a:headEnd/>
          <a:tailEnd/>
        </a:ln>
      </xdr:spPr>
    </xdr:pic>
    <xdr:clientData/>
  </xdr:twoCellAnchor>
  <xdr:twoCellAnchor editAs="oneCell">
    <xdr:from>
      <xdr:col>12</xdr:col>
      <xdr:colOff>0</xdr:colOff>
      <xdr:row>86</xdr:row>
      <xdr:rowOff>0</xdr:rowOff>
    </xdr:from>
    <xdr:to>
      <xdr:col>12</xdr:col>
      <xdr:colOff>152400</xdr:colOff>
      <xdr:row>86</xdr:row>
      <xdr:rowOff>28575</xdr:rowOff>
    </xdr:to>
    <xdr:pic>
      <xdr:nvPicPr>
        <xdr:cNvPr id="10603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4321075"/>
          <a:ext cx="152400" cy="28575"/>
        </a:xfrm>
        <a:prstGeom prst="rect">
          <a:avLst/>
        </a:prstGeom>
        <a:noFill/>
        <a:ln w="1">
          <a:noFill/>
          <a:miter lim="800000"/>
          <a:headEnd/>
          <a:tailEnd/>
        </a:ln>
      </xdr:spPr>
    </xdr:pic>
    <xdr:clientData/>
  </xdr:twoCellAnchor>
  <xdr:twoCellAnchor editAs="oneCell">
    <xdr:from>
      <xdr:col>12</xdr:col>
      <xdr:colOff>0</xdr:colOff>
      <xdr:row>86</xdr:row>
      <xdr:rowOff>0</xdr:rowOff>
    </xdr:from>
    <xdr:to>
      <xdr:col>12</xdr:col>
      <xdr:colOff>152400</xdr:colOff>
      <xdr:row>86</xdr:row>
      <xdr:rowOff>28575</xdr:rowOff>
    </xdr:to>
    <xdr:pic>
      <xdr:nvPicPr>
        <xdr:cNvPr id="10603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4321075"/>
          <a:ext cx="152400" cy="28575"/>
        </a:xfrm>
        <a:prstGeom prst="rect">
          <a:avLst/>
        </a:prstGeom>
        <a:noFill/>
        <a:ln w="1">
          <a:noFill/>
          <a:miter lim="800000"/>
          <a:headEnd/>
          <a:tailEnd/>
        </a:ln>
      </xdr:spPr>
    </xdr:pic>
    <xdr:clientData/>
  </xdr:twoCellAnchor>
  <xdr:twoCellAnchor editAs="oneCell">
    <xdr:from>
      <xdr:col>12</xdr:col>
      <xdr:colOff>0</xdr:colOff>
      <xdr:row>86</xdr:row>
      <xdr:rowOff>0</xdr:rowOff>
    </xdr:from>
    <xdr:to>
      <xdr:col>12</xdr:col>
      <xdr:colOff>152400</xdr:colOff>
      <xdr:row>86</xdr:row>
      <xdr:rowOff>28575</xdr:rowOff>
    </xdr:to>
    <xdr:pic>
      <xdr:nvPicPr>
        <xdr:cNvPr id="10603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4321075"/>
          <a:ext cx="152400" cy="28575"/>
        </a:xfrm>
        <a:prstGeom prst="rect">
          <a:avLst/>
        </a:prstGeom>
        <a:noFill/>
        <a:ln w="1">
          <a:noFill/>
          <a:miter lim="800000"/>
          <a:headEnd/>
          <a:tailEnd/>
        </a:ln>
      </xdr:spPr>
    </xdr:pic>
    <xdr:clientData/>
  </xdr:twoCellAnchor>
  <xdr:twoCellAnchor editAs="oneCell">
    <xdr:from>
      <xdr:col>12</xdr:col>
      <xdr:colOff>0</xdr:colOff>
      <xdr:row>84</xdr:row>
      <xdr:rowOff>0</xdr:rowOff>
    </xdr:from>
    <xdr:to>
      <xdr:col>12</xdr:col>
      <xdr:colOff>152400</xdr:colOff>
      <xdr:row>84</xdr:row>
      <xdr:rowOff>28575</xdr:rowOff>
    </xdr:to>
    <xdr:pic>
      <xdr:nvPicPr>
        <xdr:cNvPr id="10603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2263675"/>
          <a:ext cx="152400" cy="28575"/>
        </a:xfrm>
        <a:prstGeom prst="rect">
          <a:avLst/>
        </a:prstGeom>
        <a:noFill/>
        <a:ln w="1">
          <a:noFill/>
          <a:miter lim="800000"/>
          <a:headEnd/>
          <a:tailEnd/>
        </a:ln>
      </xdr:spPr>
    </xdr:pic>
    <xdr:clientData/>
  </xdr:twoCellAnchor>
  <xdr:twoCellAnchor editAs="oneCell">
    <xdr:from>
      <xdr:col>12</xdr:col>
      <xdr:colOff>0</xdr:colOff>
      <xdr:row>84</xdr:row>
      <xdr:rowOff>0</xdr:rowOff>
    </xdr:from>
    <xdr:to>
      <xdr:col>12</xdr:col>
      <xdr:colOff>152400</xdr:colOff>
      <xdr:row>84</xdr:row>
      <xdr:rowOff>28575</xdr:rowOff>
    </xdr:to>
    <xdr:pic>
      <xdr:nvPicPr>
        <xdr:cNvPr id="10603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2263675"/>
          <a:ext cx="152400" cy="28575"/>
        </a:xfrm>
        <a:prstGeom prst="rect">
          <a:avLst/>
        </a:prstGeom>
        <a:noFill/>
        <a:ln w="1">
          <a:noFill/>
          <a:miter lim="800000"/>
          <a:headEnd/>
          <a:tailEnd/>
        </a:ln>
      </xdr:spPr>
    </xdr:pic>
    <xdr:clientData/>
  </xdr:twoCellAnchor>
  <xdr:twoCellAnchor editAs="oneCell">
    <xdr:from>
      <xdr:col>12</xdr:col>
      <xdr:colOff>0</xdr:colOff>
      <xdr:row>84</xdr:row>
      <xdr:rowOff>0</xdr:rowOff>
    </xdr:from>
    <xdr:to>
      <xdr:col>12</xdr:col>
      <xdr:colOff>152400</xdr:colOff>
      <xdr:row>84</xdr:row>
      <xdr:rowOff>28575</xdr:rowOff>
    </xdr:to>
    <xdr:pic>
      <xdr:nvPicPr>
        <xdr:cNvPr id="10603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2263675"/>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3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3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4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50"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51"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5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5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95</xdr:row>
      <xdr:rowOff>0</xdr:rowOff>
    </xdr:from>
    <xdr:to>
      <xdr:col>12</xdr:col>
      <xdr:colOff>152400</xdr:colOff>
      <xdr:row>95</xdr:row>
      <xdr:rowOff>28575</xdr:rowOff>
    </xdr:to>
    <xdr:pic>
      <xdr:nvPicPr>
        <xdr:cNvPr id="10605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9302650"/>
          <a:ext cx="152400" cy="28575"/>
        </a:xfrm>
        <a:prstGeom prst="rect">
          <a:avLst/>
        </a:prstGeom>
        <a:noFill/>
        <a:ln w="1">
          <a:noFill/>
          <a:miter lim="800000"/>
          <a:headEnd/>
          <a:tailEnd/>
        </a:ln>
      </xdr:spPr>
    </xdr:pic>
    <xdr:clientData/>
  </xdr:twoCellAnchor>
  <xdr:twoCellAnchor editAs="oneCell">
    <xdr:from>
      <xdr:col>12</xdr:col>
      <xdr:colOff>0</xdr:colOff>
      <xdr:row>92</xdr:row>
      <xdr:rowOff>0</xdr:rowOff>
    </xdr:from>
    <xdr:to>
      <xdr:col>12</xdr:col>
      <xdr:colOff>152400</xdr:colOff>
      <xdr:row>92</xdr:row>
      <xdr:rowOff>28575</xdr:rowOff>
    </xdr:to>
    <xdr:pic>
      <xdr:nvPicPr>
        <xdr:cNvPr id="10605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6407050"/>
          <a:ext cx="152400" cy="28575"/>
        </a:xfrm>
        <a:prstGeom prst="rect">
          <a:avLst/>
        </a:prstGeom>
        <a:noFill/>
        <a:ln w="1">
          <a:noFill/>
          <a:miter lim="800000"/>
          <a:headEnd/>
          <a:tailEnd/>
        </a:ln>
      </xdr:spPr>
    </xdr:pic>
    <xdr:clientData/>
  </xdr:twoCellAnchor>
  <xdr:twoCellAnchor editAs="oneCell">
    <xdr:from>
      <xdr:col>12</xdr:col>
      <xdr:colOff>0</xdr:colOff>
      <xdr:row>92</xdr:row>
      <xdr:rowOff>0</xdr:rowOff>
    </xdr:from>
    <xdr:to>
      <xdr:col>12</xdr:col>
      <xdr:colOff>152400</xdr:colOff>
      <xdr:row>92</xdr:row>
      <xdr:rowOff>28575</xdr:rowOff>
    </xdr:to>
    <xdr:pic>
      <xdr:nvPicPr>
        <xdr:cNvPr id="106056"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6407050"/>
          <a:ext cx="152400" cy="28575"/>
        </a:xfrm>
        <a:prstGeom prst="rect">
          <a:avLst/>
        </a:prstGeom>
        <a:noFill/>
        <a:ln w="1">
          <a:noFill/>
          <a:miter lim="800000"/>
          <a:headEnd/>
          <a:tailEnd/>
        </a:ln>
      </xdr:spPr>
    </xdr:pic>
    <xdr:clientData/>
  </xdr:twoCellAnchor>
  <xdr:twoCellAnchor editAs="oneCell">
    <xdr:from>
      <xdr:col>12</xdr:col>
      <xdr:colOff>0</xdr:colOff>
      <xdr:row>82</xdr:row>
      <xdr:rowOff>0</xdr:rowOff>
    </xdr:from>
    <xdr:to>
      <xdr:col>12</xdr:col>
      <xdr:colOff>152400</xdr:colOff>
      <xdr:row>82</xdr:row>
      <xdr:rowOff>28575</xdr:rowOff>
    </xdr:to>
    <xdr:pic>
      <xdr:nvPicPr>
        <xdr:cNvPr id="10605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2006500"/>
          <a:ext cx="152400" cy="28575"/>
        </a:xfrm>
        <a:prstGeom prst="rect">
          <a:avLst/>
        </a:prstGeom>
        <a:noFill/>
        <a:ln w="1">
          <a:noFill/>
          <a:miter lim="800000"/>
          <a:headEnd/>
          <a:tailEnd/>
        </a:ln>
      </xdr:spPr>
    </xdr:pic>
    <xdr:clientData/>
  </xdr:twoCellAnchor>
  <xdr:twoCellAnchor editAs="oneCell">
    <xdr:from>
      <xdr:col>12</xdr:col>
      <xdr:colOff>0</xdr:colOff>
      <xdr:row>82</xdr:row>
      <xdr:rowOff>0</xdr:rowOff>
    </xdr:from>
    <xdr:to>
      <xdr:col>12</xdr:col>
      <xdr:colOff>152400</xdr:colOff>
      <xdr:row>82</xdr:row>
      <xdr:rowOff>28575</xdr:rowOff>
    </xdr:to>
    <xdr:pic>
      <xdr:nvPicPr>
        <xdr:cNvPr id="106058"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2006500"/>
          <a:ext cx="152400" cy="28575"/>
        </a:xfrm>
        <a:prstGeom prst="rect">
          <a:avLst/>
        </a:prstGeom>
        <a:noFill/>
        <a:ln w="1">
          <a:noFill/>
          <a:miter lim="800000"/>
          <a:headEnd/>
          <a:tailEnd/>
        </a:ln>
      </xdr:spPr>
    </xdr:pic>
    <xdr:clientData/>
  </xdr:twoCellAnchor>
  <xdr:twoCellAnchor editAs="oneCell">
    <xdr:from>
      <xdr:col>12</xdr:col>
      <xdr:colOff>0</xdr:colOff>
      <xdr:row>92</xdr:row>
      <xdr:rowOff>0</xdr:rowOff>
    </xdr:from>
    <xdr:to>
      <xdr:col>12</xdr:col>
      <xdr:colOff>152400</xdr:colOff>
      <xdr:row>92</xdr:row>
      <xdr:rowOff>28575</xdr:rowOff>
    </xdr:to>
    <xdr:pic>
      <xdr:nvPicPr>
        <xdr:cNvPr id="106059"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4439900" y="56407050"/>
          <a:ext cx="152400" cy="28575"/>
        </a:xfrm>
        <a:prstGeom prst="rect">
          <a:avLst/>
        </a:prstGeom>
        <a:noFill/>
        <a:ln w="1">
          <a:noFill/>
          <a:miter lim="800000"/>
          <a:headEnd/>
          <a:tailEnd/>
        </a:ln>
      </xdr:spPr>
    </xdr:pic>
    <xdr:clientData/>
  </xdr:twoCellAnchor>
  <xdr:twoCellAnchor editAs="oneCell">
    <xdr:from>
      <xdr:col>12</xdr:col>
      <xdr:colOff>0</xdr:colOff>
      <xdr:row>83</xdr:row>
      <xdr:rowOff>0</xdr:rowOff>
    </xdr:from>
    <xdr:to>
      <xdr:col>12</xdr:col>
      <xdr:colOff>152400</xdr:colOff>
      <xdr:row>83</xdr:row>
      <xdr:rowOff>28575</xdr:rowOff>
    </xdr:to>
    <xdr:pic>
      <xdr:nvPicPr>
        <xdr:cNvPr id="92"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6256000" y="104616250"/>
          <a:ext cx="152400" cy="28575"/>
        </a:xfrm>
        <a:prstGeom prst="rect">
          <a:avLst/>
        </a:prstGeom>
        <a:noFill/>
        <a:ln w="1">
          <a:noFill/>
          <a:miter lim="800000"/>
          <a:headEnd/>
          <a:tailEnd/>
        </a:ln>
      </xdr:spPr>
    </xdr:pic>
    <xdr:clientData/>
  </xdr:twoCellAnchor>
  <xdr:twoCellAnchor editAs="oneCell">
    <xdr:from>
      <xdr:col>12</xdr:col>
      <xdr:colOff>0</xdr:colOff>
      <xdr:row>83</xdr:row>
      <xdr:rowOff>0</xdr:rowOff>
    </xdr:from>
    <xdr:to>
      <xdr:col>12</xdr:col>
      <xdr:colOff>152400</xdr:colOff>
      <xdr:row>83</xdr:row>
      <xdr:rowOff>28575</xdr:rowOff>
    </xdr:to>
    <xdr:pic>
      <xdr:nvPicPr>
        <xdr:cNvPr id="9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6256000" y="104616250"/>
          <a:ext cx="152400" cy="28575"/>
        </a:xfrm>
        <a:prstGeom prst="rect">
          <a:avLst/>
        </a:prstGeom>
        <a:noFill/>
        <a:ln w="1">
          <a:noFill/>
          <a:miter lim="800000"/>
          <a:headEnd/>
          <a:tailEnd/>
        </a:ln>
      </xdr:spPr>
    </xdr:pic>
    <xdr:clientData/>
  </xdr:twoCellAnchor>
  <xdr:twoCellAnchor editAs="oneCell">
    <xdr:from>
      <xdr:col>12</xdr:col>
      <xdr:colOff>0</xdr:colOff>
      <xdr:row>83</xdr:row>
      <xdr:rowOff>0</xdr:rowOff>
    </xdr:from>
    <xdr:to>
      <xdr:col>12</xdr:col>
      <xdr:colOff>152400</xdr:colOff>
      <xdr:row>83</xdr:row>
      <xdr:rowOff>28575</xdr:rowOff>
    </xdr:to>
    <xdr:pic>
      <xdr:nvPicPr>
        <xdr:cNvPr id="94"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16256000" y="104616250"/>
          <a:ext cx="152400" cy="285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2.xml"/><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sheetPr>
    <pageSetUpPr fitToPage="1"/>
  </sheetPr>
  <dimension ref="A3:IG29"/>
  <sheetViews>
    <sheetView topLeftCell="A17" workbookViewId="0">
      <selection activeCell="A16" sqref="A16:XFD25"/>
    </sheetView>
  </sheetViews>
  <sheetFormatPr defaultColWidth="25" defaultRowHeight="12.75"/>
  <cols>
    <col min="1" max="1" width="16.6640625" style="433" customWidth="1"/>
    <col min="2" max="2" width="51.6640625" style="404" customWidth="1"/>
    <col min="3" max="3" width="17.5" style="410" customWidth="1"/>
    <col min="4" max="4" width="18.33203125" style="410" customWidth="1"/>
    <col min="5" max="5" width="14.1640625" style="410" customWidth="1"/>
    <col min="6" max="6" width="20.5" style="410" customWidth="1"/>
    <col min="7" max="241" width="25" style="410"/>
    <col min="242" max="16384" width="25" style="406"/>
  </cols>
  <sheetData>
    <row r="3" spans="1:241" ht="15">
      <c r="A3" s="403"/>
      <c r="C3" s="405"/>
      <c r="D3" s="612" t="s">
        <v>327</v>
      </c>
      <c r="E3" s="612"/>
      <c r="F3" s="612"/>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6"/>
      <c r="FF3" s="406"/>
      <c r="FG3" s="406"/>
      <c r="FH3" s="406"/>
      <c r="FI3" s="406"/>
      <c r="FJ3" s="406"/>
      <c r="FK3" s="406"/>
      <c r="FL3" s="406"/>
      <c r="FM3" s="406"/>
      <c r="FN3" s="406"/>
      <c r="FO3" s="406"/>
      <c r="FP3" s="406"/>
      <c r="FQ3" s="406"/>
      <c r="FR3" s="406"/>
      <c r="FS3" s="406"/>
      <c r="FT3" s="406"/>
      <c r="FU3" s="406"/>
      <c r="FV3" s="406"/>
      <c r="FW3" s="406"/>
      <c r="FX3" s="406"/>
      <c r="FY3" s="406"/>
      <c r="FZ3" s="406"/>
      <c r="GA3" s="406"/>
      <c r="GB3" s="406"/>
      <c r="GC3" s="406"/>
      <c r="GD3" s="406"/>
      <c r="GE3" s="406"/>
      <c r="GF3" s="406"/>
      <c r="GG3" s="406"/>
      <c r="GH3" s="406"/>
      <c r="GI3" s="406"/>
      <c r="GJ3" s="406"/>
      <c r="GK3" s="406"/>
      <c r="GL3" s="406"/>
      <c r="GM3" s="406"/>
      <c r="GN3" s="406"/>
      <c r="GO3" s="406"/>
      <c r="GP3" s="406"/>
      <c r="GQ3" s="406"/>
      <c r="GR3" s="406"/>
      <c r="GS3" s="406"/>
      <c r="GT3" s="406"/>
      <c r="GU3" s="406"/>
      <c r="GV3" s="406"/>
      <c r="GW3" s="406"/>
      <c r="GX3" s="406"/>
      <c r="GY3" s="406"/>
      <c r="GZ3" s="406"/>
      <c r="HA3" s="406"/>
      <c r="HB3" s="406"/>
      <c r="HC3" s="406"/>
      <c r="HD3" s="406"/>
      <c r="HE3" s="406"/>
      <c r="HF3" s="406"/>
      <c r="HG3" s="406"/>
      <c r="HH3" s="406"/>
      <c r="HI3" s="406"/>
      <c r="HJ3" s="406"/>
      <c r="HK3" s="406"/>
      <c r="HL3" s="406"/>
      <c r="HM3" s="406"/>
      <c r="HN3" s="406"/>
      <c r="HO3" s="406"/>
      <c r="HP3" s="406"/>
      <c r="HQ3" s="406"/>
      <c r="HR3" s="406"/>
      <c r="HS3" s="406"/>
      <c r="HT3" s="406"/>
      <c r="HU3" s="406"/>
      <c r="HV3" s="406"/>
      <c r="HW3" s="406"/>
      <c r="HX3" s="406"/>
      <c r="HY3" s="406"/>
      <c r="HZ3" s="406"/>
      <c r="IA3" s="406"/>
      <c r="IB3" s="406"/>
      <c r="IC3" s="406"/>
      <c r="ID3" s="406"/>
      <c r="IE3" s="406"/>
      <c r="IF3" s="406"/>
      <c r="IG3" s="406"/>
    </row>
    <row r="4" spans="1:241" ht="15">
      <c r="A4" s="403"/>
      <c r="C4" s="405"/>
      <c r="D4" s="613" t="s">
        <v>328</v>
      </c>
      <c r="E4" s="613"/>
      <c r="F4" s="613"/>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6"/>
      <c r="FA4" s="406"/>
      <c r="FB4" s="406"/>
      <c r="FC4" s="406"/>
      <c r="FD4" s="406"/>
      <c r="FE4" s="406"/>
      <c r="FF4" s="406"/>
      <c r="FG4" s="406"/>
      <c r="FH4" s="406"/>
      <c r="FI4" s="406"/>
      <c r="FJ4" s="406"/>
      <c r="FK4" s="406"/>
      <c r="FL4" s="406"/>
      <c r="FM4" s="406"/>
      <c r="FN4" s="406"/>
      <c r="FO4" s="406"/>
      <c r="FP4" s="406"/>
      <c r="FQ4" s="406"/>
      <c r="FR4" s="406"/>
      <c r="FS4" s="406"/>
      <c r="FT4" s="406"/>
      <c r="FU4" s="406"/>
      <c r="FV4" s="406"/>
      <c r="FW4" s="406"/>
      <c r="FX4" s="406"/>
      <c r="FY4" s="406"/>
      <c r="FZ4" s="406"/>
      <c r="GA4" s="406"/>
      <c r="GB4" s="406"/>
      <c r="GC4" s="406"/>
      <c r="GD4" s="406"/>
      <c r="GE4" s="406"/>
      <c r="GF4" s="406"/>
      <c r="GG4" s="406"/>
      <c r="GH4" s="406"/>
      <c r="GI4" s="406"/>
      <c r="GJ4" s="406"/>
      <c r="GK4" s="406"/>
      <c r="GL4" s="406"/>
      <c r="GM4" s="406"/>
      <c r="GN4" s="406"/>
      <c r="GO4" s="406"/>
      <c r="GP4" s="406"/>
      <c r="GQ4" s="406"/>
      <c r="GR4" s="406"/>
      <c r="GS4" s="406"/>
      <c r="GT4" s="406"/>
      <c r="GU4" s="406"/>
      <c r="GV4" s="406"/>
      <c r="GW4" s="406"/>
      <c r="GX4" s="406"/>
      <c r="GY4" s="406"/>
      <c r="GZ4" s="406"/>
      <c r="HA4" s="406"/>
      <c r="HB4" s="406"/>
      <c r="HC4" s="406"/>
      <c r="HD4" s="406"/>
      <c r="HE4" s="406"/>
      <c r="HF4" s="406"/>
      <c r="HG4" s="406"/>
      <c r="HH4" s="406"/>
      <c r="HI4" s="406"/>
      <c r="HJ4" s="406"/>
      <c r="HK4" s="406"/>
      <c r="HL4" s="406"/>
      <c r="HM4" s="406"/>
      <c r="HN4" s="406"/>
      <c r="HO4" s="406"/>
      <c r="HP4" s="406"/>
      <c r="HQ4" s="406"/>
      <c r="HR4" s="406"/>
      <c r="HS4" s="406"/>
      <c r="HT4" s="406"/>
      <c r="HU4" s="406"/>
      <c r="HV4" s="406"/>
      <c r="HW4" s="406"/>
      <c r="HX4" s="406"/>
      <c r="HY4" s="406"/>
      <c r="HZ4" s="406"/>
      <c r="IA4" s="406"/>
      <c r="IB4" s="406"/>
      <c r="IC4" s="406"/>
      <c r="ID4" s="406"/>
      <c r="IE4" s="406"/>
      <c r="IF4" s="406"/>
      <c r="IG4" s="406"/>
    </row>
    <row r="5" spans="1:241" ht="15">
      <c r="A5" s="403"/>
      <c r="C5" s="405"/>
      <c r="D5" s="612" t="s">
        <v>329</v>
      </c>
      <c r="E5" s="612"/>
      <c r="F5" s="612"/>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6"/>
      <c r="FA5" s="406"/>
      <c r="FB5" s="406"/>
      <c r="FC5" s="406"/>
      <c r="FD5" s="406"/>
      <c r="FE5" s="406"/>
      <c r="FF5" s="406"/>
      <c r="FG5" s="406"/>
      <c r="FH5" s="406"/>
      <c r="FI5" s="406"/>
      <c r="FJ5" s="406"/>
      <c r="FK5" s="406"/>
      <c r="FL5" s="406"/>
      <c r="FM5" s="406"/>
      <c r="FN5" s="406"/>
      <c r="FO5" s="406"/>
      <c r="FP5" s="406"/>
      <c r="FQ5" s="406"/>
      <c r="FR5" s="406"/>
      <c r="FS5" s="406"/>
      <c r="FT5" s="406"/>
      <c r="FU5" s="406"/>
      <c r="FV5" s="406"/>
      <c r="FW5" s="406"/>
      <c r="FX5" s="406"/>
      <c r="FY5" s="406"/>
      <c r="FZ5" s="406"/>
      <c r="GA5" s="406"/>
      <c r="GB5" s="406"/>
      <c r="GC5" s="406"/>
      <c r="GD5" s="406"/>
      <c r="GE5" s="406"/>
      <c r="GF5" s="406"/>
      <c r="GG5" s="406"/>
      <c r="GH5" s="406"/>
      <c r="GI5" s="406"/>
      <c r="GJ5" s="406"/>
      <c r="GK5" s="406"/>
      <c r="GL5" s="406"/>
      <c r="GM5" s="406"/>
      <c r="GN5" s="406"/>
      <c r="GO5" s="406"/>
      <c r="GP5" s="406"/>
      <c r="GQ5" s="406"/>
      <c r="GR5" s="406"/>
      <c r="GS5" s="406"/>
      <c r="GT5" s="406"/>
      <c r="GU5" s="406"/>
      <c r="GV5" s="406"/>
      <c r="GW5" s="406"/>
      <c r="GX5" s="406"/>
      <c r="GY5" s="406"/>
      <c r="GZ5" s="406"/>
      <c r="HA5" s="406"/>
      <c r="HB5" s="406"/>
      <c r="HC5" s="406"/>
      <c r="HD5" s="406"/>
      <c r="HE5" s="406"/>
      <c r="HF5" s="406"/>
      <c r="HG5" s="406"/>
      <c r="HH5" s="406"/>
      <c r="HI5" s="406"/>
      <c r="HJ5" s="406"/>
      <c r="HK5" s="406"/>
      <c r="HL5" s="406"/>
      <c r="HM5" s="406"/>
      <c r="HN5" s="406"/>
      <c r="HO5" s="406"/>
      <c r="HP5" s="406"/>
      <c r="HQ5" s="406"/>
      <c r="HR5" s="406"/>
      <c r="HS5" s="406"/>
      <c r="HT5" s="406"/>
      <c r="HU5" s="406"/>
      <c r="HV5" s="406"/>
      <c r="HW5" s="406"/>
      <c r="HX5" s="406"/>
      <c r="HY5" s="406"/>
      <c r="HZ5" s="406"/>
      <c r="IA5" s="406"/>
      <c r="IB5" s="406"/>
      <c r="IC5" s="406"/>
      <c r="ID5" s="406"/>
      <c r="IE5" s="406"/>
      <c r="IF5" s="406"/>
      <c r="IG5" s="406"/>
    </row>
    <row r="6" spans="1:241" ht="15">
      <c r="A6" s="403"/>
      <c r="C6" s="405"/>
      <c r="D6" s="612" t="s">
        <v>330</v>
      </c>
      <c r="E6" s="612"/>
      <c r="F6" s="612"/>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c r="HQ6" s="406"/>
      <c r="HR6" s="406"/>
      <c r="HS6" s="406"/>
      <c r="HT6" s="406"/>
      <c r="HU6" s="406"/>
      <c r="HV6" s="406"/>
      <c r="HW6" s="406"/>
      <c r="HX6" s="406"/>
      <c r="HY6" s="406"/>
      <c r="HZ6" s="406"/>
      <c r="IA6" s="406"/>
      <c r="IB6" s="406"/>
      <c r="IC6" s="406"/>
      <c r="ID6" s="406"/>
      <c r="IE6" s="406"/>
      <c r="IF6" s="406"/>
      <c r="IG6" s="406"/>
    </row>
    <row r="7" spans="1:241">
      <c r="A7" s="403"/>
      <c r="C7" s="405"/>
      <c r="D7" s="405"/>
      <c r="E7" s="404"/>
      <c r="F7" s="404"/>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6"/>
      <c r="FA7" s="406"/>
      <c r="FB7" s="406"/>
      <c r="FC7" s="406"/>
      <c r="FD7" s="406"/>
      <c r="FE7" s="406"/>
      <c r="FF7" s="406"/>
      <c r="FG7" s="406"/>
      <c r="FH7" s="406"/>
      <c r="FI7" s="406"/>
      <c r="FJ7" s="406"/>
      <c r="FK7" s="406"/>
      <c r="FL7" s="406"/>
      <c r="FM7" s="406"/>
      <c r="FN7" s="406"/>
      <c r="FO7" s="406"/>
      <c r="FP7" s="406"/>
      <c r="FQ7" s="406"/>
      <c r="FR7" s="406"/>
      <c r="FS7" s="406"/>
      <c r="FT7" s="406"/>
      <c r="FU7" s="406"/>
      <c r="FV7" s="406"/>
      <c r="FW7" s="406"/>
      <c r="FX7" s="406"/>
      <c r="FY7" s="406"/>
      <c r="FZ7" s="406"/>
      <c r="GA7" s="406"/>
      <c r="GB7" s="406"/>
      <c r="GC7" s="406"/>
      <c r="GD7" s="406"/>
      <c r="GE7" s="406"/>
      <c r="GF7" s="406"/>
      <c r="GG7" s="406"/>
      <c r="GH7" s="406"/>
      <c r="GI7" s="406"/>
      <c r="GJ7" s="406"/>
      <c r="GK7" s="406"/>
      <c r="GL7" s="406"/>
      <c r="GM7" s="406"/>
      <c r="GN7" s="406"/>
      <c r="GO7" s="406"/>
      <c r="GP7" s="406"/>
      <c r="GQ7" s="406"/>
      <c r="GR7" s="406"/>
      <c r="GS7" s="406"/>
      <c r="GT7" s="406"/>
      <c r="GU7" s="406"/>
      <c r="GV7" s="406"/>
      <c r="GW7" s="406"/>
      <c r="GX7" s="406"/>
      <c r="GY7" s="406"/>
      <c r="GZ7" s="406"/>
      <c r="HA7" s="406"/>
      <c r="HB7" s="406"/>
      <c r="HC7" s="406"/>
      <c r="HD7" s="406"/>
      <c r="HE7" s="406"/>
      <c r="HF7" s="406"/>
      <c r="HG7" s="406"/>
      <c r="HH7" s="406"/>
      <c r="HI7" s="406"/>
      <c r="HJ7" s="406"/>
      <c r="HK7" s="406"/>
      <c r="HL7" s="406"/>
      <c r="HM7" s="406"/>
      <c r="HN7" s="406"/>
      <c r="HO7" s="406"/>
      <c r="HP7" s="406"/>
      <c r="HQ7" s="406"/>
      <c r="HR7" s="406"/>
      <c r="HS7" s="406"/>
      <c r="HT7" s="406"/>
      <c r="HU7" s="406"/>
      <c r="HV7" s="406"/>
      <c r="HW7" s="406"/>
      <c r="HX7" s="406"/>
      <c r="HY7" s="406"/>
      <c r="HZ7" s="406"/>
      <c r="IA7" s="406"/>
      <c r="IB7" s="406"/>
      <c r="IC7" s="406"/>
      <c r="ID7" s="406"/>
      <c r="IE7" s="406"/>
      <c r="IF7" s="406"/>
      <c r="IG7" s="406"/>
    </row>
    <row r="8" spans="1:241">
      <c r="A8" s="403"/>
      <c r="C8" s="405"/>
      <c r="D8" s="405"/>
      <c r="E8" s="404"/>
      <c r="F8" s="404"/>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6"/>
      <c r="FA8" s="406"/>
      <c r="FB8" s="406"/>
      <c r="FC8" s="406"/>
      <c r="FD8" s="406"/>
      <c r="FE8" s="406"/>
      <c r="FF8" s="406"/>
      <c r="FG8" s="406"/>
      <c r="FH8" s="406"/>
      <c r="FI8" s="406"/>
      <c r="FJ8" s="406"/>
      <c r="FK8" s="406"/>
      <c r="FL8" s="406"/>
      <c r="FM8" s="406"/>
      <c r="FN8" s="406"/>
      <c r="FO8" s="406"/>
      <c r="FP8" s="406"/>
      <c r="FQ8" s="406"/>
      <c r="FR8" s="406"/>
      <c r="FS8" s="406"/>
      <c r="FT8" s="406"/>
      <c r="FU8" s="406"/>
      <c r="FV8" s="406"/>
      <c r="FW8" s="406"/>
      <c r="FX8" s="406"/>
      <c r="FY8" s="406"/>
      <c r="FZ8" s="406"/>
      <c r="GA8" s="406"/>
      <c r="GB8" s="406"/>
      <c r="GC8" s="406"/>
      <c r="GD8" s="406"/>
      <c r="GE8" s="406"/>
      <c r="GF8" s="406"/>
      <c r="GG8" s="406"/>
      <c r="GH8" s="406"/>
      <c r="GI8" s="406"/>
      <c r="GJ8" s="406"/>
      <c r="GK8" s="406"/>
      <c r="GL8" s="406"/>
      <c r="GM8" s="406"/>
      <c r="GN8" s="406"/>
      <c r="GO8" s="406"/>
      <c r="GP8" s="406"/>
      <c r="GQ8" s="406"/>
      <c r="GR8" s="406"/>
      <c r="GS8" s="406"/>
      <c r="GT8" s="406"/>
      <c r="GU8" s="406"/>
      <c r="GV8" s="406"/>
      <c r="GW8" s="406"/>
      <c r="GX8" s="406"/>
      <c r="GY8" s="406"/>
      <c r="GZ8" s="406"/>
      <c r="HA8" s="406"/>
      <c r="HB8" s="406"/>
      <c r="HC8" s="406"/>
      <c r="HD8" s="406"/>
      <c r="HE8" s="406"/>
      <c r="HF8" s="406"/>
      <c r="HG8" s="406"/>
      <c r="HH8" s="406"/>
      <c r="HI8" s="406"/>
      <c r="HJ8" s="406"/>
      <c r="HK8" s="406"/>
      <c r="HL8" s="406"/>
      <c r="HM8" s="406"/>
      <c r="HN8" s="406"/>
      <c r="HO8" s="406"/>
      <c r="HP8" s="406"/>
      <c r="HQ8" s="406"/>
      <c r="HR8" s="406"/>
      <c r="HS8" s="406"/>
      <c r="HT8" s="406"/>
      <c r="HU8" s="406"/>
      <c r="HV8" s="406"/>
      <c r="HW8" s="406"/>
      <c r="HX8" s="406"/>
      <c r="HY8" s="406"/>
      <c r="HZ8" s="406"/>
      <c r="IA8" s="406"/>
      <c r="IB8" s="406"/>
      <c r="IC8" s="406"/>
      <c r="ID8" s="406"/>
      <c r="IE8" s="406"/>
      <c r="IF8" s="406"/>
      <c r="IG8" s="406"/>
    </row>
    <row r="9" spans="1:241">
      <c r="A9" s="403"/>
      <c r="C9" s="405"/>
      <c r="D9" s="405"/>
      <c r="E9" s="404"/>
      <c r="F9" s="404"/>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06"/>
      <c r="FF9" s="406"/>
      <c r="FG9" s="406"/>
      <c r="FH9" s="406"/>
      <c r="FI9" s="406"/>
      <c r="FJ9" s="406"/>
      <c r="FK9" s="406"/>
      <c r="FL9" s="406"/>
      <c r="FM9" s="406"/>
      <c r="FN9" s="406"/>
      <c r="FO9" s="406"/>
      <c r="FP9" s="406"/>
      <c r="FQ9" s="406"/>
      <c r="FR9" s="406"/>
      <c r="FS9" s="406"/>
      <c r="FT9" s="406"/>
      <c r="FU9" s="406"/>
      <c r="FV9" s="406"/>
      <c r="FW9" s="406"/>
      <c r="FX9" s="406"/>
      <c r="FY9" s="406"/>
      <c r="FZ9" s="406"/>
      <c r="GA9" s="406"/>
      <c r="GB9" s="406"/>
      <c r="GC9" s="406"/>
      <c r="GD9" s="406"/>
      <c r="GE9" s="406"/>
      <c r="GF9" s="406"/>
      <c r="GG9" s="406"/>
      <c r="GH9" s="406"/>
      <c r="GI9" s="406"/>
      <c r="GJ9" s="406"/>
      <c r="GK9" s="406"/>
      <c r="GL9" s="406"/>
      <c r="GM9" s="406"/>
      <c r="GN9" s="406"/>
      <c r="GO9" s="406"/>
      <c r="GP9" s="406"/>
      <c r="GQ9" s="406"/>
      <c r="GR9" s="406"/>
      <c r="GS9" s="406"/>
      <c r="GT9" s="406"/>
      <c r="GU9" s="406"/>
      <c r="GV9" s="406"/>
      <c r="GW9" s="406"/>
      <c r="GX9" s="406"/>
      <c r="GY9" s="406"/>
      <c r="GZ9" s="406"/>
      <c r="HA9" s="406"/>
      <c r="HB9" s="406"/>
      <c r="HC9" s="406"/>
      <c r="HD9" s="406"/>
      <c r="HE9" s="406"/>
      <c r="HF9" s="406"/>
      <c r="HG9" s="406"/>
      <c r="HH9" s="406"/>
      <c r="HI9" s="406"/>
      <c r="HJ9" s="406"/>
      <c r="HK9" s="406"/>
      <c r="HL9" s="406"/>
      <c r="HM9" s="406"/>
      <c r="HN9" s="406"/>
      <c r="HO9" s="406"/>
      <c r="HP9" s="406"/>
      <c r="HQ9" s="406"/>
      <c r="HR9" s="406"/>
      <c r="HS9" s="406"/>
      <c r="HT9" s="406"/>
      <c r="HU9" s="406"/>
      <c r="HV9" s="406"/>
      <c r="HW9" s="406"/>
      <c r="HX9" s="406"/>
      <c r="HY9" s="406"/>
      <c r="HZ9" s="406"/>
      <c r="IA9" s="406"/>
      <c r="IB9" s="406"/>
      <c r="IC9" s="406"/>
      <c r="ID9" s="406"/>
      <c r="IE9" s="406"/>
      <c r="IF9" s="406"/>
      <c r="IG9" s="406"/>
    </row>
    <row r="10" spans="1:241" ht="18.75">
      <c r="A10" s="297" t="s">
        <v>331</v>
      </c>
      <c r="B10" s="297"/>
      <c r="C10" s="297"/>
      <c r="D10" s="297"/>
      <c r="E10" s="297"/>
      <c r="F10" s="297"/>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406"/>
      <c r="DT10" s="406"/>
      <c r="DU10" s="406"/>
      <c r="DV10" s="406"/>
      <c r="DW10" s="406"/>
      <c r="DX10" s="406"/>
      <c r="DY10" s="406"/>
      <c r="DZ10" s="406"/>
      <c r="EA10" s="406"/>
      <c r="EB10" s="406"/>
      <c r="EC10" s="406"/>
      <c r="ED10" s="406"/>
      <c r="EE10" s="406"/>
      <c r="EF10" s="406"/>
      <c r="EG10" s="406"/>
      <c r="EH10" s="406"/>
      <c r="EI10" s="406"/>
      <c r="EJ10" s="406"/>
      <c r="EK10" s="406"/>
      <c r="EL10" s="406"/>
      <c r="EM10" s="406"/>
      <c r="EN10" s="406"/>
      <c r="EO10" s="406"/>
      <c r="EP10" s="406"/>
      <c r="EQ10" s="406"/>
      <c r="ER10" s="406"/>
      <c r="ES10" s="406"/>
      <c r="ET10" s="406"/>
      <c r="EU10" s="406"/>
      <c r="EV10" s="406"/>
      <c r="EW10" s="406"/>
      <c r="EX10" s="406"/>
      <c r="EY10" s="406"/>
      <c r="EZ10" s="406"/>
      <c r="FA10" s="406"/>
      <c r="FB10" s="406"/>
      <c r="FC10" s="406"/>
      <c r="FD10" s="406"/>
      <c r="FE10" s="406"/>
      <c r="FF10" s="406"/>
      <c r="FG10" s="406"/>
      <c r="FH10" s="406"/>
      <c r="FI10" s="406"/>
      <c r="FJ10" s="406"/>
      <c r="FK10" s="406"/>
      <c r="FL10" s="406"/>
      <c r="FM10" s="406"/>
      <c r="FN10" s="406"/>
      <c r="FO10" s="406"/>
      <c r="FP10" s="406"/>
      <c r="FQ10" s="406"/>
      <c r="FR10" s="406"/>
      <c r="FS10" s="406"/>
      <c r="FT10" s="406"/>
      <c r="FU10" s="406"/>
      <c r="FV10" s="406"/>
      <c r="FW10" s="406"/>
      <c r="FX10" s="406"/>
      <c r="FY10" s="406"/>
      <c r="FZ10" s="406"/>
      <c r="GA10" s="406"/>
      <c r="GB10" s="406"/>
      <c r="GC10" s="406"/>
      <c r="GD10" s="406"/>
      <c r="GE10" s="406"/>
      <c r="GF10" s="406"/>
      <c r="GG10" s="406"/>
      <c r="GH10" s="406"/>
      <c r="GI10" s="406"/>
      <c r="GJ10" s="406"/>
      <c r="GK10" s="406"/>
      <c r="GL10" s="406"/>
      <c r="GM10" s="406"/>
      <c r="GN10" s="406"/>
      <c r="GO10" s="406"/>
      <c r="GP10" s="406"/>
      <c r="GQ10" s="406"/>
      <c r="GR10" s="406"/>
      <c r="GS10" s="406"/>
      <c r="GT10" s="406"/>
      <c r="GU10" s="406"/>
      <c r="GV10" s="406"/>
      <c r="GW10" s="406"/>
      <c r="GX10" s="406"/>
      <c r="GY10" s="406"/>
      <c r="GZ10" s="406"/>
      <c r="HA10" s="406"/>
      <c r="HB10" s="406"/>
      <c r="HC10" s="406"/>
      <c r="HD10" s="406"/>
      <c r="HE10" s="406"/>
      <c r="HF10" s="406"/>
      <c r="HG10" s="406"/>
      <c r="HH10" s="406"/>
      <c r="HI10" s="406"/>
      <c r="HJ10" s="406"/>
      <c r="HK10" s="406"/>
      <c r="HL10" s="406"/>
      <c r="HM10" s="406"/>
      <c r="HN10" s="406"/>
      <c r="HO10" s="406"/>
      <c r="HP10" s="406"/>
      <c r="HQ10" s="406"/>
      <c r="HR10" s="406"/>
      <c r="HS10" s="406"/>
      <c r="HT10" s="406"/>
      <c r="HU10" s="406"/>
      <c r="HV10" s="406"/>
      <c r="HW10" s="406"/>
      <c r="HX10" s="406"/>
      <c r="HY10" s="406"/>
      <c r="HZ10" s="406"/>
      <c r="IA10" s="406"/>
      <c r="IB10" s="406"/>
      <c r="IC10" s="406"/>
      <c r="ID10" s="406"/>
      <c r="IE10" s="406"/>
      <c r="IF10" s="406"/>
      <c r="IG10" s="406"/>
    </row>
    <row r="11" spans="1:241" ht="18.75">
      <c r="A11" s="407"/>
      <c r="B11" s="408"/>
      <c r="C11" s="408"/>
      <c r="D11" s="408"/>
      <c r="E11" s="408"/>
      <c r="F11" s="408"/>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6"/>
      <c r="EN11" s="406"/>
      <c r="EO11" s="406"/>
      <c r="EP11" s="406"/>
      <c r="EQ11" s="406"/>
      <c r="ER11" s="406"/>
      <c r="ES11" s="406"/>
      <c r="ET11" s="406"/>
      <c r="EU11" s="406"/>
      <c r="EV11" s="406"/>
      <c r="EW11" s="406"/>
      <c r="EX11" s="406"/>
      <c r="EY11" s="406"/>
      <c r="EZ11" s="406"/>
      <c r="FA11" s="406"/>
      <c r="FB11" s="406"/>
      <c r="FC11" s="406"/>
      <c r="FD11" s="406"/>
      <c r="FE11" s="406"/>
      <c r="FF11" s="406"/>
      <c r="FG11" s="406"/>
      <c r="FH11" s="406"/>
      <c r="FI11" s="406"/>
      <c r="FJ11" s="406"/>
      <c r="FK11" s="406"/>
      <c r="FL11" s="406"/>
      <c r="FM11" s="406"/>
      <c r="FN11" s="406"/>
      <c r="FO11" s="406"/>
      <c r="FP11" s="406"/>
      <c r="FQ11" s="406"/>
      <c r="FR11" s="406"/>
      <c r="FS11" s="406"/>
      <c r="FT11" s="406"/>
      <c r="FU11" s="406"/>
      <c r="FV11" s="406"/>
      <c r="FW11" s="406"/>
      <c r="FX11" s="406"/>
      <c r="FY11" s="406"/>
      <c r="FZ11" s="406"/>
      <c r="GA11" s="406"/>
      <c r="GB11" s="406"/>
      <c r="GC11" s="406"/>
      <c r="GD11" s="406"/>
      <c r="GE11" s="406"/>
      <c r="GF11" s="406"/>
      <c r="GG11" s="406"/>
      <c r="GH11" s="406"/>
      <c r="GI11" s="406"/>
      <c r="GJ11" s="406"/>
      <c r="GK11" s="406"/>
      <c r="GL11" s="406"/>
      <c r="GM11" s="406"/>
      <c r="GN11" s="406"/>
      <c r="GO11" s="406"/>
      <c r="GP11" s="406"/>
      <c r="GQ11" s="406"/>
      <c r="GR11" s="406"/>
      <c r="GS11" s="406"/>
      <c r="GT11" s="406"/>
      <c r="GU11" s="406"/>
      <c r="GV11" s="406"/>
      <c r="GW11" s="406"/>
      <c r="GX11" s="406"/>
      <c r="GY11" s="406"/>
      <c r="GZ11" s="406"/>
      <c r="HA11" s="406"/>
      <c r="HB11" s="406"/>
      <c r="HC11" s="406"/>
      <c r="HD11" s="406"/>
      <c r="HE11" s="406"/>
      <c r="HF11" s="406"/>
      <c r="HG11" s="406"/>
      <c r="HH11" s="406"/>
      <c r="HI11" s="406"/>
      <c r="HJ11" s="406"/>
      <c r="HK11" s="406"/>
      <c r="HL11" s="406"/>
      <c r="HM11" s="406"/>
      <c r="HN11" s="406"/>
      <c r="HO11" s="406"/>
      <c r="HP11" s="406"/>
      <c r="HQ11" s="406"/>
      <c r="HR11" s="406"/>
      <c r="HS11" s="406"/>
      <c r="HT11" s="406"/>
      <c r="HU11" s="406"/>
      <c r="HV11" s="406"/>
      <c r="HW11" s="406"/>
      <c r="HX11" s="406"/>
      <c r="HY11" s="406"/>
      <c r="HZ11" s="406"/>
      <c r="IA11" s="406"/>
      <c r="IB11" s="406"/>
      <c r="IC11" s="406"/>
      <c r="ID11" s="406"/>
      <c r="IE11" s="406"/>
      <c r="IF11" s="406"/>
      <c r="IG11" s="406"/>
    </row>
    <row r="12" spans="1:241" ht="18.75">
      <c r="A12" s="407"/>
      <c r="B12" s="408"/>
      <c r="C12" s="408"/>
      <c r="D12" s="408"/>
      <c r="E12" s="408"/>
      <c r="F12" s="408"/>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406"/>
      <c r="CA12" s="406"/>
      <c r="CB12" s="406"/>
      <c r="CC12" s="406"/>
      <c r="CD12" s="406"/>
      <c r="CE12" s="406"/>
      <c r="CF12" s="406"/>
      <c r="CG12" s="406"/>
      <c r="CH12" s="406"/>
      <c r="CI12" s="406"/>
      <c r="CJ12" s="406"/>
      <c r="CK12" s="406"/>
      <c r="CL12" s="406"/>
      <c r="CM12" s="406"/>
      <c r="CN12" s="406"/>
      <c r="CO12" s="406"/>
      <c r="CP12" s="406"/>
      <c r="CQ12" s="406"/>
      <c r="CR12" s="406"/>
      <c r="CS12" s="406"/>
      <c r="CT12" s="406"/>
      <c r="CU12" s="406"/>
      <c r="CV12" s="406"/>
      <c r="CW12" s="406"/>
      <c r="CX12" s="406"/>
      <c r="CY12" s="406"/>
      <c r="CZ12" s="406"/>
      <c r="DA12" s="406"/>
      <c r="DB12" s="406"/>
      <c r="DC12" s="406"/>
      <c r="DD12" s="406"/>
      <c r="DE12" s="406"/>
      <c r="DF12" s="406"/>
      <c r="DG12" s="406"/>
      <c r="DH12" s="406"/>
      <c r="DI12" s="406"/>
      <c r="DJ12" s="406"/>
      <c r="DK12" s="406"/>
      <c r="DL12" s="406"/>
      <c r="DM12" s="406"/>
      <c r="DN12" s="406"/>
      <c r="DO12" s="406"/>
      <c r="DP12" s="406"/>
      <c r="DQ12" s="406"/>
      <c r="DR12" s="406"/>
      <c r="DS12" s="406"/>
      <c r="DT12" s="406"/>
      <c r="DU12" s="406"/>
      <c r="DV12" s="406"/>
      <c r="DW12" s="406"/>
      <c r="DX12" s="406"/>
      <c r="DY12" s="406"/>
      <c r="DZ12" s="406"/>
      <c r="EA12" s="406"/>
      <c r="EB12" s="406"/>
      <c r="EC12" s="406"/>
      <c r="ED12" s="406"/>
      <c r="EE12" s="406"/>
      <c r="EF12" s="406"/>
      <c r="EG12" s="406"/>
      <c r="EH12" s="406"/>
      <c r="EI12" s="406"/>
      <c r="EJ12" s="406"/>
      <c r="EK12" s="406"/>
      <c r="EL12" s="406"/>
      <c r="EM12" s="406"/>
      <c r="EN12" s="406"/>
      <c r="EO12" s="406"/>
      <c r="EP12" s="406"/>
      <c r="EQ12" s="406"/>
      <c r="ER12" s="406"/>
      <c r="ES12" s="406"/>
      <c r="ET12" s="406"/>
      <c r="EU12" s="406"/>
      <c r="EV12" s="406"/>
      <c r="EW12" s="406"/>
      <c r="EX12" s="406"/>
      <c r="EY12" s="406"/>
      <c r="EZ12" s="406"/>
      <c r="FA12" s="406"/>
      <c r="FB12" s="406"/>
      <c r="FC12" s="406"/>
      <c r="FD12" s="406"/>
      <c r="FE12" s="406"/>
      <c r="FF12" s="406"/>
      <c r="FG12" s="406"/>
      <c r="FH12" s="406"/>
      <c r="FI12" s="406"/>
      <c r="FJ12" s="406"/>
      <c r="FK12" s="406"/>
      <c r="FL12" s="406"/>
      <c r="FM12" s="406"/>
      <c r="FN12" s="406"/>
      <c r="FO12" s="406"/>
      <c r="FP12" s="406"/>
      <c r="FQ12" s="406"/>
      <c r="FR12" s="406"/>
      <c r="FS12" s="406"/>
      <c r="FT12" s="406"/>
      <c r="FU12" s="406"/>
      <c r="FV12" s="406"/>
      <c r="FW12" s="406"/>
      <c r="FX12" s="406"/>
      <c r="FY12" s="406"/>
      <c r="FZ12" s="406"/>
      <c r="GA12" s="406"/>
      <c r="GB12" s="406"/>
      <c r="GC12" s="406"/>
      <c r="GD12" s="406"/>
      <c r="GE12" s="406"/>
      <c r="GF12" s="406"/>
      <c r="GG12" s="406"/>
      <c r="GH12" s="406"/>
      <c r="GI12" s="406"/>
      <c r="GJ12" s="406"/>
      <c r="GK12" s="406"/>
      <c r="GL12" s="406"/>
      <c r="GM12" s="406"/>
      <c r="GN12" s="406"/>
      <c r="GO12" s="406"/>
      <c r="GP12" s="406"/>
      <c r="GQ12" s="406"/>
      <c r="GR12" s="406"/>
      <c r="GS12" s="406"/>
      <c r="GT12" s="406"/>
      <c r="GU12" s="406"/>
      <c r="GV12" s="406"/>
      <c r="GW12" s="406"/>
      <c r="GX12" s="406"/>
      <c r="GY12" s="406"/>
      <c r="GZ12" s="406"/>
      <c r="HA12" s="406"/>
      <c r="HB12" s="406"/>
      <c r="HC12" s="406"/>
      <c r="HD12" s="406"/>
      <c r="HE12" s="406"/>
      <c r="HF12" s="406"/>
      <c r="HG12" s="406"/>
      <c r="HH12" s="406"/>
      <c r="HI12" s="406"/>
      <c r="HJ12" s="406"/>
      <c r="HK12" s="406"/>
      <c r="HL12" s="406"/>
      <c r="HM12" s="406"/>
      <c r="HN12" s="406"/>
      <c r="HO12" s="406"/>
      <c r="HP12" s="406"/>
      <c r="HQ12" s="406"/>
      <c r="HR12" s="406"/>
      <c r="HS12" s="406"/>
      <c r="HT12" s="406"/>
      <c r="HU12" s="406"/>
      <c r="HV12" s="406"/>
      <c r="HW12" s="406"/>
      <c r="HX12" s="406"/>
      <c r="HY12" s="406"/>
      <c r="HZ12" s="406"/>
      <c r="IA12" s="406"/>
      <c r="IB12" s="406"/>
      <c r="IC12" s="406"/>
      <c r="ID12" s="406"/>
      <c r="IE12" s="406"/>
      <c r="IF12" s="406"/>
      <c r="IG12" s="406"/>
    </row>
    <row r="13" spans="1:241" ht="15">
      <c r="A13" s="409"/>
      <c r="C13" s="405"/>
      <c r="D13" s="405"/>
      <c r="F13" s="411" t="s">
        <v>96</v>
      </c>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6"/>
      <c r="BW13" s="406"/>
      <c r="BX13" s="406"/>
      <c r="BY13" s="406"/>
      <c r="BZ13" s="406"/>
      <c r="CA13" s="406"/>
      <c r="CB13" s="406"/>
      <c r="CC13" s="406"/>
      <c r="CD13" s="406"/>
      <c r="CE13" s="406"/>
      <c r="CF13" s="406"/>
      <c r="CG13" s="406"/>
      <c r="CH13" s="406"/>
      <c r="CI13" s="406"/>
      <c r="CJ13" s="406"/>
      <c r="CK13" s="406"/>
      <c r="CL13" s="406"/>
      <c r="CM13" s="406"/>
      <c r="CN13" s="406"/>
      <c r="CO13" s="406"/>
      <c r="CP13" s="406"/>
      <c r="CQ13" s="406"/>
      <c r="CR13" s="406"/>
      <c r="CS13" s="406"/>
      <c r="CT13" s="406"/>
      <c r="CU13" s="406"/>
      <c r="CV13" s="406"/>
      <c r="CW13" s="406"/>
      <c r="CX13" s="406"/>
      <c r="CY13" s="406"/>
      <c r="CZ13" s="406"/>
      <c r="DA13" s="406"/>
      <c r="DB13" s="406"/>
      <c r="DC13" s="406"/>
      <c r="DD13" s="406"/>
      <c r="DE13" s="406"/>
      <c r="DF13" s="406"/>
      <c r="DG13" s="406"/>
      <c r="DH13" s="406"/>
      <c r="DI13" s="406"/>
      <c r="DJ13" s="406"/>
      <c r="DK13" s="406"/>
      <c r="DL13" s="406"/>
      <c r="DM13" s="406"/>
      <c r="DN13" s="406"/>
      <c r="DO13" s="406"/>
      <c r="DP13" s="406"/>
      <c r="DQ13" s="406"/>
      <c r="DR13" s="406"/>
      <c r="DS13" s="406"/>
      <c r="DT13" s="406"/>
      <c r="DU13" s="406"/>
      <c r="DV13" s="406"/>
      <c r="DW13" s="406"/>
      <c r="DX13" s="406"/>
      <c r="DY13" s="406"/>
      <c r="DZ13" s="406"/>
      <c r="EA13" s="406"/>
      <c r="EB13" s="406"/>
      <c r="EC13" s="406"/>
      <c r="ED13" s="406"/>
      <c r="EE13" s="406"/>
      <c r="EF13" s="406"/>
      <c r="EG13" s="406"/>
      <c r="EH13" s="406"/>
      <c r="EI13" s="406"/>
      <c r="EJ13" s="406"/>
      <c r="EK13" s="406"/>
      <c r="EL13" s="406"/>
      <c r="EM13" s="406"/>
      <c r="EN13" s="406"/>
      <c r="EO13" s="406"/>
      <c r="EP13" s="406"/>
      <c r="EQ13" s="406"/>
      <c r="ER13" s="406"/>
      <c r="ES13" s="406"/>
      <c r="ET13" s="406"/>
      <c r="EU13" s="406"/>
      <c r="EV13" s="406"/>
      <c r="EW13" s="406"/>
      <c r="EX13" s="406"/>
      <c r="EY13" s="406"/>
      <c r="EZ13" s="406"/>
      <c r="FA13" s="406"/>
      <c r="FB13" s="406"/>
      <c r="FC13" s="406"/>
      <c r="FD13" s="406"/>
      <c r="FE13" s="406"/>
      <c r="FF13" s="406"/>
      <c r="FG13" s="406"/>
      <c r="FH13" s="406"/>
      <c r="FI13" s="406"/>
      <c r="FJ13" s="406"/>
      <c r="FK13" s="406"/>
      <c r="FL13" s="406"/>
      <c r="FM13" s="406"/>
      <c r="FN13" s="406"/>
      <c r="FO13" s="406"/>
      <c r="FP13" s="406"/>
      <c r="FQ13" s="406"/>
      <c r="FR13" s="406"/>
      <c r="FS13" s="406"/>
      <c r="FT13" s="406"/>
      <c r="FU13" s="406"/>
      <c r="FV13" s="406"/>
      <c r="FW13" s="406"/>
      <c r="FX13" s="406"/>
      <c r="FY13" s="406"/>
      <c r="FZ13" s="406"/>
      <c r="GA13" s="406"/>
      <c r="GB13" s="406"/>
      <c r="GC13" s="406"/>
      <c r="GD13" s="406"/>
      <c r="GE13" s="406"/>
      <c r="GF13" s="406"/>
      <c r="GG13" s="406"/>
      <c r="GH13" s="406"/>
      <c r="GI13" s="406"/>
      <c r="GJ13" s="406"/>
      <c r="GK13" s="406"/>
      <c r="GL13" s="406"/>
      <c r="GM13" s="406"/>
      <c r="GN13" s="406"/>
      <c r="GO13" s="406"/>
      <c r="GP13" s="406"/>
      <c r="GQ13" s="406"/>
      <c r="GR13" s="406"/>
      <c r="GS13" s="406"/>
      <c r="GT13" s="406"/>
      <c r="GU13" s="406"/>
      <c r="GV13" s="406"/>
      <c r="GW13" s="406"/>
      <c r="GX13" s="406"/>
      <c r="GY13" s="406"/>
      <c r="GZ13" s="406"/>
      <c r="HA13" s="406"/>
      <c r="HB13" s="406"/>
      <c r="HC13" s="406"/>
      <c r="HD13" s="406"/>
      <c r="HE13" s="406"/>
      <c r="HF13" s="406"/>
      <c r="HG13" s="406"/>
      <c r="HH13" s="406"/>
      <c r="HI13" s="406"/>
      <c r="HJ13" s="406"/>
      <c r="HK13" s="406"/>
      <c r="HL13" s="406"/>
      <c r="HM13" s="406"/>
      <c r="HN13" s="406"/>
      <c r="HO13" s="406"/>
      <c r="HP13" s="406"/>
      <c r="HQ13" s="406"/>
      <c r="HR13" s="406"/>
      <c r="HS13" s="406"/>
      <c r="HT13" s="406"/>
      <c r="HU13" s="406"/>
      <c r="HV13" s="406"/>
      <c r="HW13" s="406"/>
      <c r="HX13" s="406"/>
      <c r="HY13" s="406"/>
      <c r="HZ13" s="406"/>
      <c r="IA13" s="406"/>
      <c r="IB13" s="406"/>
      <c r="IC13" s="406"/>
      <c r="ID13" s="406"/>
      <c r="IE13" s="406"/>
      <c r="IF13" s="406"/>
      <c r="IG13" s="406"/>
    </row>
    <row r="14" spans="1:241" ht="15">
      <c r="A14" s="614" t="s">
        <v>332</v>
      </c>
      <c r="B14" s="616" t="s">
        <v>333</v>
      </c>
      <c r="C14" s="614" t="s">
        <v>101</v>
      </c>
      <c r="D14" s="616" t="s">
        <v>150</v>
      </c>
      <c r="E14" s="618" t="s">
        <v>151</v>
      </c>
      <c r="F14" s="619"/>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c r="BP14" s="406"/>
      <c r="BQ14" s="406"/>
      <c r="BR14" s="406"/>
      <c r="BS14" s="406"/>
      <c r="BT14" s="406"/>
      <c r="BU14" s="406"/>
      <c r="BV14" s="406"/>
      <c r="BW14" s="406"/>
      <c r="BX14" s="406"/>
      <c r="BY14" s="406"/>
      <c r="BZ14" s="406"/>
      <c r="CA14" s="406"/>
      <c r="CB14" s="406"/>
      <c r="CC14" s="406"/>
      <c r="CD14" s="406"/>
      <c r="CE14" s="406"/>
      <c r="CF14" s="406"/>
      <c r="CG14" s="406"/>
      <c r="CH14" s="406"/>
      <c r="CI14" s="406"/>
      <c r="CJ14" s="406"/>
      <c r="CK14" s="406"/>
      <c r="CL14" s="406"/>
      <c r="CM14" s="406"/>
      <c r="CN14" s="406"/>
      <c r="CO14" s="406"/>
      <c r="CP14" s="406"/>
      <c r="CQ14" s="406"/>
      <c r="CR14" s="406"/>
      <c r="CS14" s="406"/>
      <c r="CT14" s="406"/>
      <c r="CU14" s="406"/>
      <c r="CV14" s="406"/>
      <c r="CW14" s="406"/>
      <c r="CX14" s="406"/>
      <c r="CY14" s="406"/>
      <c r="CZ14" s="406"/>
      <c r="DA14" s="406"/>
      <c r="DB14" s="406"/>
      <c r="DC14" s="406"/>
      <c r="DD14" s="406"/>
      <c r="DE14" s="406"/>
      <c r="DF14" s="406"/>
      <c r="DG14" s="406"/>
      <c r="DH14" s="406"/>
      <c r="DI14" s="406"/>
      <c r="DJ14" s="406"/>
      <c r="DK14" s="406"/>
      <c r="DL14" s="406"/>
      <c r="DM14" s="406"/>
      <c r="DN14" s="406"/>
      <c r="DO14" s="406"/>
      <c r="DP14" s="406"/>
      <c r="DQ14" s="406"/>
      <c r="DR14" s="406"/>
      <c r="DS14" s="406"/>
      <c r="DT14" s="406"/>
      <c r="DU14" s="406"/>
      <c r="DV14" s="406"/>
      <c r="DW14" s="406"/>
      <c r="DX14" s="406"/>
      <c r="DY14" s="406"/>
      <c r="DZ14" s="406"/>
      <c r="EA14" s="406"/>
      <c r="EB14" s="406"/>
      <c r="EC14" s="406"/>
      <c r="ED14" s="406"/>
      <c r="EE14" s="406"/>
      <c r="EF14" s="406"/>
      <c r="EG14" s="406"/>
      <c r="EH14" s="406"/>
      <c r="EI14" s="406"/>
      <c r="EJ14" s="406"/>
      <c r="EK14" s="406"/>
      <c r="EL14" s="406"/>
      <c r="EM14" s="406"/>
      <c r="EN14" s="406"/>
      <c r="EO14" s="406"/>
      <c r="EP14" s="406"/>
      <c r="EQ14" s="406"/>
      <c r="ER14" s="406"/>
      <c r="ES14" s="406"/>
      <c r="ET14" s="406"/>
      <c r="EU14" s="406"/>
      <c r="EV14" s="406"/>
      <c r="EW14" s="406"/>
      <c r="EX14" s="406"/>
      <c r="EY14" s="406"/>
      <c r="EZ14" s="406"/>
      <c r="FA14" s="406"/>
      <c r="FB14" s="406"/>
      <c r="FC14" s="406"/>
      <c r="FD14" s="406"/>
      <c r="FE14" s="406"/>
      <c r="FF14" s="406"/>
      <c r="FG14" s="406"/>
      <c r="FH14" s="406"/>
      <c r="FI14" s="406"/>
      <c r="FJ14" s="406"/>
      <c r="FK14" s="406"/>
      <c r="FL14" s="406"/>
      <c r="FM14" s="406"/>
      <c r="FN14" s="406"/>
      <c r="FO14" s="406"/>
      <c r="FP14" s="406"/>
      <c r="FQ14" s="406"/>
      <c r="FR14" s="406"/>
      <c r="FS14" s="406"/>
      <c r="FT14" s="406"/>
      <c r="FU14" s="406"/>
      <c r="FV14" s="406"/>
      <c r="FW14" s="406"/>
      <c r="FX14" s="406"/>
      <c r="FY14" s="406"/>
      <c r="FZ14" s="406"/>
      <c r="GA14" s="406"/>
      <c r="GB14" s="406"/>
      <c r="GC14" s="406"/>
      <c r="GD14" s="406"/>
      <c r="GE14" s="406"/>
      <c r="GF14" s="406"/>
      <c r="GG14" s="406"/>
      <c r="GH14" s="406"/>
      <c r="GI14" s="406"/>
      <c r="GJ14" s="406"/>
      <c r="GK14" s="406"/>
      <c r="GL14" s="406"/>
      <c r="GM14" s="406"/>
      <c r="GN14" s="406"/>
      <c r="GO14" s="406"/>
      <c r="GP14" s="406"/>
      <c r="GQ14" s="406"/>
      <c r="GR14" s="406"/>
      <c r="GS14" s="406"/>
      <c r="GT14" s="406"/>
      <c r="GU14" s="406"/>
      <c r="GV14" s="406"/>
      <c r="GW14" s="406"/>
      <c r="GX14" s="406"/>
      <c r="GY14" s="406"/>
      <c r="GZ14" s="406"/>
      <c r="HA14" s="406"/>
      <c r="HB14" s="406"/>
      <c r="HC14" s="406"/>
      <c r="HD14" s="406"/>
      <c r="HE14" s="406"/>
      <c r="HF14" s="406"/>
      <c r="HG14" s="406"/>
      <c r="HH14" s="406"/>
      <c r="HI14" s="406"/>
      <c r="HJ14" s="406"/>
      <c r="HK14" s="406"/>
      <c r="HL14" s="406"/>
      <c r="HM14" s="406"/>
      <c r="HN14" s="406"/>
      <c r="HO14" s="406"/>
      <c r="HP14" s="406"/>
      <c r="HQ14" s="406"/>
      <c r="HR14" s="406"/>
      <c r="HS14" s="406"/>
      <c r="HT14" s="406"/>
      <c r="HU14" s="406"/>
      <c r="HV14" s="406"/>
      <c r="HW14" s="406"/>
      <c r="HX14" s="406"/>
      <c r="HY14" s="406"/>
      <c r="HZ14" s="406"/>
      <c r="IA14" s="406"/>
      <c r="IB14" s="406"/>
      <c r="IC14" s="406"/>
      <c r="ID14" s="406"/>
      <c r="IE14" s="406"/>
      <c r="IF14" s="406"/>
      <c r="IG14" s="406"/>
    </row>
    <row r="15" spans="1:241" ht="30">
      <c r="A15" s="615"/>
      <c r="B15" s="617"/>
      <c r="C15" s="615"/>
      <c r="D15" s="617"/>
      <c r="E15" s="412" t="s">
        <v>334</v>
      </c>
      <c r="F15" s="413" t="s">
        <v>335</v>
      </c>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c r="BW15" s="406"/>
      <c r="BX15" s="406"/>
      <c r="BY15" s="406"/>
      <c r="BZ15" s="406"/>
      <c r="CA15" s="406"/>
      <c r="CB15" s="406"/>
      <c r="CC15" s="406"/>
      <c r="CD15" s="406"/>
      <c r="CE15" s="406"/>
      <c r="CF15" s="406"/>
      <c r="CG15" s="406"/>
      <c r="CH15" s="406"/>
      <c r="CI15" s="406"/>
      <c r="CJ15" s="406"/>
      <c r="CK15" s="406"/>
      <c r="CL15" s="406"/>
      <c r="CM15" s="406"/>
      <c r="CN15" s="406"/>
      <c r="CO15" s="406"/>
      <c r="CP15" s="406"/>
      <c r="CQ15" s="406"/>
      <c r="CR15" s="406"/>
      <c r="CS15" s="406"/>
      <c r="CT15" s="406"/>
      <c r="CU15" s="406"/>
      <c r="CV15" s="406"/>
      <c r="CW15" s="406"/>
      <c r="CX15" s="406"/>
      <c r="CY15" s="406"/>
      <c r="CZ15" s="406"/>
      <c r="DA15" s="406"/>
      <c r="DB15" s="406"/>
      <c r="DC15" s="406"/>
      <c r="DD15" s="406"/>
      <c r="DE15" s="406"/>
      <c r="DF15" s="406"/>
      <c r="DG15" s="406"/>
      <c r="DH15" s="406"/>
      <c r="DI15" s="406"/>
      <c r="DJ15" s="406"/>
      <c r="DK15" s="406"/>
      <c r="DL15" s="406"/>
      <c r="DM15" s="406"/>
      <c r="DN15" s="406"/>
      <c r="DO15" s="406"/>
      <c r="DP15" s="406"/>
      <c r="DQ15" s="406"/>
      <c r="DR15" s="406"/>
      <c r="DS15" s="406"/>
      <c r="DT15" s="406"/>
      <c r="DU15" s="406"/>
      <c r="DV15" s="406"/>
      <c r="DW15" s="406"/>
      <c r="DX15" s="406"/>
      <c r="DY15" s="406"/>
      <c r="DZ15" s="406"/>
      <c r="EA15" s="406"/>
      <c r="EB15" s="406"/>
      <c r="EC15" s="406"/>
      <c r="ED15" s="406"/>
      <c r="EE15" s="406"/>
      <c r="EF15" s="406"/>
      <c r="EG15" s="406"/>
      <c r="EH15" s="406"/>
      <c r="EI15" s="406"/>
      <c r="EJ15" s="406"/>
      <c r="EK15" s="406"/>
      <c r="EL15" s="406"/>
      <c r="EM15" s="406"/>
      <c r="EN15" s="406"/>
      <c r="EO15" s="406"/>
      <c r="EP15" s="406"/>
      <c r="EQ15" s="406"/>
      <c r="ER15" s="406"/>
      <c r="ES15" s="406"/>
      <c r="ET15" s="406"/>
      <c r="EU15" s="406"/>
      <c r="EV15" s="406"/>
      <c r="EW15" s="406"/>
      <c r="EX15" s="406"/>
      <c r="EY15" s="406"/>
      <c r="EZ15" s="406"/>
      <c r="FA15" s="406"/>
      <c r="FB15" s="406"/>
      <c r="FC15" s="406"/>
      <c r="FD15" s="406"/>
      <c r="FE15" s="406"/>
      <c r="FF15" s="406"/>
      <c r="FG15" s="406"/>
      <c r="FH15" s="406"/>
      <c r="FI15" s="406"/>
      <c r="FJ15" s="406"/>
      <c r="FK15" s="406"/>
      <c r="FL15" s="406"/>
      <c r="FM15" s="406"/>
      <c r="FN15" s="406"/>
      <c r="FO15" s="406"/>
      <c r="FP15" s="406"/>
      <c r="FQ15" s="406"/>
      <c r="FR15" s="406"/>
      <c r="FS15" s="406"/>
      <c r="FT15" s="406"/>
      <c r="FU15" s="406"/>
      <c r="FV15" s="406"/>
      <c r="FW15" s="406"/>
      <c r="FX15" s="406"/>
      <c r="FY15" s="406"/>
      <c r="FZ15" s="406"/>
      <c r="GA15" s="406"/>
      <c r="GB15" s="406"/>
      <c r="GC15" s="406"/>
      <c r="GD15" s="406"/>
      <c r="GE15" s="406"/>
      <c r="GF15" s="406"/>
      <c r="GG15" s="406"/>
      <c r="GH15" s="406"/>
      <c r="GI15" s="406"/>
      <c r="GJ15" s="406"/>
      <c r="GK15" s="406"/>
      <c r="GL15" s="406"/>
      <c r="GM15" s="406"/>
      <c r="GN15" s="406"/>
      <c r="GO15" s="406"/>
      <c r="GP15" s="406"/>
      <c r="GQ15" s="406"/>
      <c r="GR15" s="406"/>
      <c r="GS15" s="406"/>
      <c r="GT15" s="406"/>
      <c r="GU15" s="406"/>
      <c r="GV15" s="406"/>
      <c r="GW15" s="406"/>
      <c r="GX15" s="406"/>
      <c r="GY15" s="406"/>
      <c r="GZ15" s="406"/>
      <c r="HA15" s="406"/>
      <c r="HB15" s="406"/>
      <c r="HC15" s="406"/>
      <c r="HD15" s="406"/>
      <c r="HE15" s="406"/>
      <c r="HF15" s="406"/>
      <c r="HG15" s="406"/>
      <c r="HH15" s="406"/>
      <c r="HI15" s="406"/>
      <c r="HJ15" s="406"/>
      <c r="HK15" s="406"/>
      <c r="HL15" s="406"/>
      <c r="HM15" s="406"/>
      <c r="HN15" s="406"/>
      <c r="HO15" s="406"/>
      <c r="HP15" s="406"/>
      <c r="HQ15" s="406"/>
      <c r="HR15" s="406"/>
      <c r="HS15" s="406"/>
      <c r="HT15" s="406"/>
      <c r="HU15" s="406"/>
      <c r="HV15" s="406"/>
      <c r="HW15" s="406"/>
      <c r="HX15" s="406"/>
      <c r="HY15" s="406"/>
      <c r="HZ15" s="406"/>
      <c r="IA15" s="406"/>
      <c r="IB15" s="406"/>
      <c r="IC15" s="406"/>
      <c r="ID15" s="406"/>
      <c r="IE15" s="406"/>
      <c r="IF15" s="406"/>
      <c r="IG15" s="406"/>
    </row>
    <row r="16" spans="1:241" s="404" customFormat="1" ht="14.25">
      <c r="A16" s="414">
        <v>40000000</v>
      </c>
      <c r="B16" s="415" t="s">
        <v>336</v>
      </c>
      <c r="C16" s="416">
        <f t="shared" ref="C16:C23" si="0">D16+E16</f>
        <v>17520.715</v>
      </c>
      <c r="D16" s="416">
        <f>D17</f>
        <v>17520.715</v>
      </c>
      <c r="E16" s="416">
        <f>E17</f>
        <v>0</v>
      </c>
      <c r="F16" s="416">
        <f>F17</f>
        <v>0</v>
      </c>
      <c r="G16" s="417"/>
    </row>
    <row r="17" spans="1:63" s="421" customFormat="1" ht="15">
      <c r="A17" s="418" t="s">
        <v>337</v>
      </c>
      <c r="B17" s="418" t="s">
        <v>338</v>
      </c>
      <c r="C17" s="419">
        <f t="shared" si="0"/>
        <v>17520.715</v>
      </c>
      <c r="D17" s="420">
        <f>D18+D19+D20+D22</f>
        <v>17520.715</v>
      </c>
      <c r="E17" s="420">
        <f>E20</f>
        <v>0</v>
      </c>
      <c r="F17" s="420">
        <f>F20</f>
        <v>0</v>
      </c>
    </row>
    <row r="18" spans="1:63" s="421" customFormat="1" ht="30">
      <c r="A18" s="418" t="s">
        <v>339</v>
      </c>
      <c r="B18" s="418" t="s">
        <v>294</v>
      </c>
      <c r="C18" s="419">
        <f>D18+E18</f>
        <v>4310.3</v>
      </c>
      <c r="D18" s="420">
        <v>4310.3</v>
      </c>
      <c r="E18" s="420">
        <v>0</v>
      </c>
      <c r="F18" s="420">
        <v>0</v>
      </c>
    </row>
    <row r="19" spans="1:63" s="421" customFormat="1" ht="60">
      <c r="A19" s="418" t="s">
        <v>340</v>
      </c>
      <c r="B19" s="418" t="s">
        <v>341</v>
      </c>
      <c r="C19" s="419">
        <f t="shared" si="0"/>
        <v>11668.137000000001</v>
      </c>
      <c r="D19" s="420">
        <v>11668.137000000001</v>
      </c>
      <c r="E19" s="420">
        <v>0</v>
      </c>
      <c r="F19" s="420">
        <v>0</v>
      </c>
    </row>
    <row r="20" spans="1:63" ht="15">
      <c r="A20" s="418" t="s">
        <v>342</v>
      </c>
      <c r="B20" s="418" t="s">
        <v>343</v>
      </c>
      <c r="C20" s="419">
        <f t="shared" si="0"/>
        <v>631.5</v>
      </c>
      <c r="D20" s="422">
        <f>SUM(D21:D21)</f>
        <v>631.5</v>
      </c>
      <c r="E20" s="422">
        <f>SUM(E21:E21)</f>
        <v>0</v>
      </c>
      <c r="F20" s="422">
        <f>SUM(F21:F21)</f>
        <v>0</v>
      </c>
    </row>
    <row r="21" spans="1:63" ht="75">
      <c r="A21" s="418"/>
      <c r="B21" s="423" t="s">
        <v>344</v>
      </c>
      <c r="C21" s="419">
        <f t="shared" si="0"/>
        <v>631.5</v>
      </c>
      <c r="D21" s="420">
        <v>631.5</v>
      </c>
      <c r="E21" s="420">
        <v>0</v>
      </c>
      <c r="F21" s="419">
        <v>0</v>
      </c>
    </row>
    <row r="22" spans="1:63" ht="267.75">
      <c r="A22" s="418" t="s">
        <v>345</v>
      </c>
      <c r="B22" s="424" t="s">
        <v>346</v>
      </c>
      <c r="C22" s="419">
        <f t="shared" si="0"/>
        <v>910.77800000000002</v>
      </c>
      <c r="D22" s="425" t="s">
        <v>347</v>
      </c>
      <c r="E22" s="420">
        <v>0</v>
      </c>
      <c r="F22" s="419">
        <v>0</v>
      </c>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row>
    <row r="23" spans="1:63" ht="14.25">
      <c r="A23" s="609" t="s">
        <v>348</v>
      </c>
      <c r="B23" s="610"/>
      <c r="C23" s="416">
        <f t="shared" si="0"/>
        <v>0</v>
      </c>
      <c r="D23" s="416">
        <v>0</v>
      </c>
      <c r="E23" s="416">
        <v>0</v>
      </c>
      <c r="F23" s="416">
        <v>0</v>
      </c>
    </row>
    <row r="24" spans="1:63" ht="14.25">
      <c r="A24" s="611" t="s">
        <v>349</v>
      </c>
      <c r="B24" s="611"/>
      <c r="C24" s="416">
        <f>C23+C16</f>
        <v>17520.715</v>
      </c>
      <c r="D24" s="416">
        <f>D16+D23</f>
        <v>17520.715</v>
      </c>
      <c r="E24" s="416">
        <f>E16+E23</f>
        <v>0</v>
      </c>
      <c r="F24" s="416">
        <f>F16+F23</f>
        <v>0</v>
      </c>
    </row>
    <row r="25" spans="1:63" ht="15">
      <c r="A25" s="427"/>
      <c r="B25" s="428"/>
      <c r="C25" s="429"/>
      <c r="D25" s="429"/>
      <c r="E25" s="429"/>
      <c r="F25" s="429"/>
    </row>
    <row r="26" spans="1:63" ht="15">
      <c r="A26" s="427"/>
      <c r="B26" s="428"/>
      <c r="C26" s="429"/>
      <c r="D26" s="429"/>
      <c r="E26" s="429"/>
      <c r="F26" s="429"/>
    </row>
    <row r="27" spans="1:63" ht="15">
      <c r="A27" s="427"/>
      <c r="B27" s="428"/>
      <c r="C27" s="429"/>
      <c r="D27" s="429"/>
      <c r="E27" s="429"/>
      <c r="F27" s="429"/>
    </row>
    <row r="28" spans="1:63" ht="15.75">
      <c r="A28" s="430" t="s">
        <v>301</v>
      </c>
      <c r="B28" s="431"/>
      <c r="C28" s="432"/>
      <c r="D28" s="432"/>
      <c r="E28" s="432" t="s">
        <v>350</v>
      </c>
      <c r="F28" s="197"/>
    </row>
    <row r="29" spans="1:63" ht="15.75">
      <c r="B29" s="430"/>
    </row>
  </sheetData>
  <mergeCells count="11">
    <mergeCell ref="A23:B23"/>
    <mergeCell ref="A24:B24"/>
    <mergeCell ref="D3:F3"/>
    <mergeCell ref="D4:F4"/>
    <mergeCell ref="D5:F5"/>
    <mergeCell ref="D6:F6"/>
    <mergeCell ref="A14:A15"/>
    <mergeCell ref="B14:B15"/>
    <mergeCell ref="C14:C15"/>
    <mergeCell ref="D14:D15"/>
    <mergeCell ref="E14:F14"/>
  </mergeCells>
  <pageMargins left="0.70866141732283472" right="0.70866141732283472" top="0.74803149606299213" bottom="0.74803149606299213" header="0.31496062992125984" footer="0.31496062992125984"/>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3:I35"/>
  <sheetViews>
    <sheetView workbookViewId="0">
      <selection activeCell="B23" sqref="B23"/>
    </sheetView>
  </sheetViews>
  <sheetFormatPr defaultColWidth="21.5" defaultRowHeight="12.75"/>
  <cols>
    <col min="1" max="1" width="21.5" style="6"/>
    <col min="2" max="2" width="56.33203125" style="6" customWidth="1"/>
    <col min="3" max="3" width="28.5" style="6" customWidth="1"/>
    <col min="4" max="6" width="21.5" style="6"/>
    <col min="7" max="16384" width="21.5" style="434"/>
  </cols>
  <sheetData>
    <row r="3" spans="1:6" ht="15.75">
      <c r="E3" s="199" t="s">
        <v>351</v>
      </c>
    </row>
    <row r="4" spans="1:6" ht="15.75">
      <c r="E4" s="199" t="s">
        <v>352</v>
      </c>
    </row>
    <row r="5" spans="1:6" ht="15.75">
      <c r="E5" s="199" t="s">
        <v>353</v>
      </c>
    </row>
    <row r="6" spans="1:6" ht="15.75">
      <c r="E6" s="199" t="s">
        <v>354</v>
      </c>
    </row>
    <row r="9" spans="1:6" ht="23.25">
      <c r="A9" s="620" t="s">
        <v>355</v>
      </c>
      <c r="B9" s="620"/>
      <c r="C9" s="620"/>
      <c r="D9" s="620"/>
      <c r="E9" s="620"/>
      <c r="F9" s="620"/>
    </row>
    <row r="11" spans="1:6" ht="13.5" thickBot="1">
      <c r="F11" s="6" t="s">
        <v>356</v>
      </c>
    </row>
    <row r="12" spans="1:6" ht="19.5" thickBot="1">
      <c r="A12" s="621" t="s">
        <v>357</v>
      </c>
      <c r="B12" s="623" t="s">
        <v>358</v>
      </c>
      <c r="C12" s="625" t="s">
        <v>119</v>
      </c>
      <c r="D12" s="621" t="s">
        <v>150</v>
      </c>
      <c r="E12" s="623" t="s">
        <v>151</v>
      </c>
      <c r="F12" s="626"/>
    </row>
    <row r="13" spans="1:6" ht="57" thickBot="1">
      <c r="A13" s="622"/>
      <c r="B13" s="624"/>
      <c r="C13" s="625"/>
      <c r="D13" s="622"/>
      <c r="E13" s="435" t="s">
        <v>359</v>
      </c>
      <c r="F13" s="435" t="s">
        <v>360</v>
      </c>
    </row>
    <row r="14" spans="1:6" ht="18.75">
      <c r="A14" s="436">
        <v>1</v>
      </c>
      <c r="B14" s="437">
        <v>2</v>
      </c>
      <c r="C14" s="438">
        <v>3</v>
      </c>
      <c r="D14" s="436">
        <v>4</v>
      </c>
      <c r="E14" s="436">
        <v>5</v>
      </c>
      <c r="F14" s="436">
        <v>6</v>
      </c>
    </row>
    <row r="15" spans="1:6" ht="18.75">
      <c r="A15" s="439">
        <v>200000</v>
      </c>
      <c r="B15" s="440" t="s">
        <v>361</v>
      </c>
      <c r="C15" s="441">
        <f>SUM(D15:E15)</f>
        <v>0</v>
      </c>
      <c r="D15" s="441">
        <f>D16</f>
        <v>19241.364440000001</v>
      </c>
      <c r="E15" s="441">
        <f>E16</f>
        <v>-19241.364440000001</v>
      </c>
      <c r="F15" s="441">
        <f>F16</f>
        <v>-19241.364440000001</v>
      </c>
    </row>
    <row r="16" spans="1:6" ht="37.5">
      <c r="A16" s="439">
        <v>208000</v>
      </c>
      <c r="B16" s="440" t="s">
        <v>362</v>
      </c>
      <c r="C16" s="441">
        <f>SUM(D16+E16)</f>
        <v>0</v>
      </c>
      <c r="D16" s="441">
        <f>SUM(D17:D17)</f>
        <v>19241.364440000001</v>
      </c>
      <c r="E16" s="441">
        <f>SUM(E17:E17)</f>
        <v>-19241.364440000001</v>
      </c>
      <c r="F16" s="441">
        <f>SUM(F17:F17)</f>
        <v>-19241.364440000001</v>
      </c>
    </row>
    <row r="17" spans="1:9" ht="75">
      <c r="A17" s="439">
        <v>208400</v>
      </c>
      <c r="B17" s="442" t="s">
        <v>363</v>
      </c>
      <c r="C17" s="441">
        <f>SUM(D17+E17)</f>
        <v>0</v>
      </c>
      <c r="D17" s="441">
        <f>D23</f>
        <v>19241.364440000001</v>
      </c>
      <c r="E17" s="441">
        <f>E23</f>
        <v>-19241.364440000001</v>
      </c>
      <c r="F17" s="441">
        <f>F23</f>
        <v>-19241.364440000001</v>
      </c>
    </row>
    <row r="18" spans="1:9" ht="18.75">
      <c r="A18" s="439"/>
      <c r="B18" s="443" t="s">
        <v>364</v>
      </c>
      <c r="C18" s="441"/>
      <c r="D18" s="441"/>
      <c r="E18" s="441"/>
      <c r="F18" s="441"/>
    </row>
    <row r="19" spans="1:9" ht="18.75">
      <c r="A19" s="439"/>
      <c r="B19" s="444" t="s">
        <v>365</v>
      </c>
      <c r="C19" s="445">
        <f>SUM(D19+E19)</f>
        <v>0</v>
      </c>
      <c r="D19" s="445">
        <f>D26</f>
        <v>13093.975</v>
      </c>
      <c r="E19" s="445">
        <f>E26</f>
        <v>-13093.975</v>
      </c>
      <c r="F19" s="445">
        <f>F26</f>
        <v>13093.974999999999</v>
      </c>
    </row>
    <row r="20" spans="1:9" ht="18.75">
      <c r="A20" s="439"/>
      <c r="B20" s="440" t="s">
        <v>366</v>
      </c>
      <c r="C20" s="441">
        <f>C15</f>
        <v>0</v>
      </c>
      <c r="D20" s="441">
        <f>D15</f>
        <v>19241.364440000001</v>
      </c>
      <c r="E20" s="441">
        <f>E15</f>
        <v>-19241.364440000001</v>
      </c>
      <c r="F20" s="441">
        <f>F15</f>
        <v>-19241.364440000001</v>
      </c>
    </row>
    <row r="21" spans="1:9" ht="18.75">
      <c r="A21" s="439">
        <v>600000</v>
      </c>
      <c r="B21" s="440" t="s">
        <v>367</v>
      </c>
      <c r="C21" s="441">
        <f>+C23</f>
        <v>0</v>
      </c>
      <c r="D21" s="441">
        <f>+D23</f>
        <v>19241.364440000001</v>
      </c>
      <c r="E21" s="441">
        <f>+E23</f>
        <v>-19241.364440000001</v>
      </c>
      <c r="F21" s="441">
        <f>+F23</f>
        <v>-19241.364440000001</v>
      </c>
    </row>
    <row r="22" spans="1:9" ht="18.75">
      <c r="A22" s="446">
        <v>602000</v>
      </c>
      <c r="B22" s="440" t="s">
        <v>368</v>
      </c>
      <c r="C22" s="441">
        <f>SUM(C23:C23)</f>
        <v>0</v>
      </c>
      <c r="D22" s="441">
        <f>SUM(D23:D23)</f>
        <v>19241.364440000001</v>
      </c>
      <c r="E22" s="441">
        <f>SUM(E23:E23)</f>
        <v>-19241.364440000001</v>
      </c>
      <c r="F22" s="441">
        <f>SUM(F23:F23)</f>
        <v>-19241.364440000001</v>
      </c>
    </row>
    <row r="23" spans="1:9" ht="75.75" thickBot="1">
      <c r="A23" s="439">
        <v>602400</v>
      </c>
      <c r="B23" s="447" t="s">
        <v>363</v>
      </c>
      <c r="C23" s="448">
        <f>SUM(D23+E23)</f>
        <v>0</v>
      </c>
      <c r="D23" s="449">
        <v>19241.364440000001</v>
      </c>
      <c r="E23" s="449">
        <v>-19241.364440000001</v>
      </c>
      <c r="F23" s="449">
        <v>-19241.364440000001</v>
      </c>
    </row>
    <row r="24" spans="1:9" ht="18.75">
      <c r="A24" s="446"/>
      <c r="B24" s="443" t="s">
        <v>364</v>
      </c>
      <c r="C24" s="449"/>
      <c r="D24" s="449"/>
      <c r="E24" s="449"/>
      <c r="F24" s="449"/>
    </row>
    <row r="25" spans="1:9" ht="56.25">
      <c r="A25" s="446"/>
      <c r="B25" s="444" t="s">
        <v>369</v>
      </c>
      <c r="C25" s="445">
        <f>SUM(D25+E25)</f>
        <v>0</v>
      </c>
      <c r="D25" s="445"/>
      <c r="E25" s="445"/>
      <c r="F25" s="445"/>
    </row>
    <row r="26" spans="1:9" ht="19.5" thickBot="1">
      <c r="A26" s="446"/>
      <c r="B26" s="444" t="s">
        <v>365</v>
      </c>
      <c r="C26" s="445">
        <f>SUM(D26+E26)</f>
        <v>0</v>
      </c>
      <c r="D26" s="445">
        <v>13093.975</v>
      </c>
      <c r="E26" s="445">
        <v>-13093.975</v>
      </c>
      <c r="F26" s="445">
        <v>13093.974999999999</v>
      </c>
    </row>
    <row r="27" spans="1:9" ht="19.5" thickBot="1">
      <c r="A27" s="450"/>
      <c r="B27" s="451" t="s">
        <v>370</v>
      </c>
      <c r="C27" s="452">
        <f>SUM(C21)</f>
        <v>0</v>
      </c>
      <c r="D27" s="452">
        <f>SUM(D21)</f>
        <v>19241.364440000001</v>
      </c>
      <c r="E27" s="452">
        <f>SUM(E21)</f>
        <v>-19241.364440000001</v>
      </c>
      <c r="F27" s="452">
        <f>SUM(F21)</f>
        <v>-19241.364440000001</v>
      </c>
    </row>
    <row r="31" spans="1:9" ht="40.5">
      <c r="B31" s="453" t="s">
        <v>301</v>
      </c>
      <c r="C31" s="453"/>
      <c r="D31" s="453" t="s">
        <v>320</v>
      </c>
      <c r="E31" s="453"/>
      <c r="F31" s="454"/>
      <c r="G31" s="455"/>
      <c r="H31" s="456"/>
      <c r="I31" s="457"/>
    </row>
    <row r="33" spans="1:6" ht="20.25">
      <c r="B33" s="29"/>
      <c r="F33" s="458"/>
    </row>
    <row r="34" spans="1:6" s="459" customFormat="1" ht="18.75">
      <c r="A34" s="6"/>
      <c r="B34" s="4"/>
      <c r="D34" s="4"/>
      <c r="E34" s="4"/>
      <c r="F34" s="4"/>
    </row>
    <row r="35" spans="1:6">
      <c r="C35" s="6" t="s">
        <v>371</v>
      </c>
    </row>
  </sheetData>
  <mergeCells count="6">
    <mergeCell ref="A9:F9"/>
    <mergeCell ref="A12:A13"/>
    <mergeCell ref="B12:B13"/>
    <mergeCell ref="C12:C13"/>
    <mergeCell ref="D12:D13"/>
    <mergeCell ref="E12:F12"/>
  </mergeCells>
  <pageMargins left="0.70866141732283472" right="0.70866141732283472" top="0.74803149606299213" bottom="0.74803149606299213" header="0.31496062992125984" footer="0.31496062992125984"/>
  <pageSetup paperSize="9" scale="54"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FY300"/>
  <sheetViews>
    <sheetView topLeftCell="A5" zoomScale="80" zoomScaleNormal="80" workbookViewId="0">
      <pane xSplit="10" ySplit="4" topLeftCell="R144" activePane="bottomRight" state="frozen"/>
      <selection activeCell="A5" sqref="A5"/>
      <selection pane="topRight" activeCell="K5" sqref="K5"/>
      <selection pane="bottomLeft" activeCell="A9" sqref="A9"/>
      <selection pane="bottomRight" activeCell="I199" sqref="I199"/>
    </sheetView>
  </sheetViews>
  <sheetFormatPr defaultRowHeight="20.25"/>
  <cols>
    <col min="1" max="1" width="13.6640625" style="299" customWidth="1"/>
    <col min="2" max="2" width="9.1640625" style="300" customWidth="1"/>
    <col min="3" max="3" width="8" style="300" customWidth="1"/>
    <col min="4" max="4" width="7.1640625" style="301" customWidth="1"/>
    <col min="5" max="5" width="6.6640625" style="301" customWidth="1"/>
    <col min="6" max="6" width="9" style="8" hidden="1" customWidth="1"/>
    <col min="7" max="7" width="7.5" style="300" customWidth="1"/>
    <col min="8" max="8" width="10.1640625" style="299" customWidth="1"/>
    <col min="9" max="9" width="16.1640625" style="299" customWidth="1"/>
    <col min="10" max="10" width="75.83203125" style="305" customWidth="1"/>
    <col min="11" max="11" width="28.83203125" style="306" customWidth="1"/>
    <col min="12" max="12" width="29.33203125" style="307" customWidth="1"/>
    <col min="13" max="13" width="24.5" style="307" customWidth="1"/>
    <col min="14" max="14" width="22" style="307" customWidth="1"/>
    <col min="15" max="15" width="16.33203125" style="307" customWidth="1"/>
    <col min="16" max="16" width="27" style="307" customWidth="1"/>
    <col min="17" max="17" width="25" style="307" customWidth="1"/>
    <col min="18" max="18" width="18.33203125" style="307" customWidth="1"/>
    <col min="19" max="19" width="18.83203125" style="307" customWidth="1"/>
    <col min="20" max="20" width="29.6640625" style="307" customWidth="1"/>
    <col min="21" max="21" width="28" style="307" customWidth="1"/>
    <col min="22" max="22" width="27" style="307" customWidth="1"/>
    <col min="23" max="16384" width="9.33203125" style="4"/>
  </cols>
  <sheetData>
    <row r="1" spans="1:22" ht="129" customHeight="1">
      <c r="A1" s="299" t="s">
        <v>90</v>
      </c>
      <c r="G1" s="300" t="s">
        <v>90</v>
      </c>
      <c r="I1" s="299" t="s">
        <v>90</v>
      </c>
      <c r="T1" s="636" t="s">
        <v>309</v>
      </c>
      <c r="U1" s="636"/>
      <c r="V1" s="636"/>
    </row>
    <row r="2" spans="1:22">
      <c r="J2" s="298"/>
    </row>
    <row r="3" spans="1:22" ht="30">
      <c r="A3" s="302"/>
      <c r="B3" s="303"/>
      <c r="C3" s="304"/>
      <c r="D3" s="302"/>
      <c r="E3" s="302"/>
      <c r="F3" s="371"/>
      <c r="G3" s="304"/>
      <c r="H3" s="302"/>
      <c r="I3" s="308"/>
      <c r="J3" s="637" t="s">
        <v>300</v>
      </c>
      <c r="K3" s="638"/>
      <c r="L3" s="638"/>
      <c r="M3" s="638"/>
      <c r="N3" s="638"/>
      <c r="O3" s="638"/>
      <c r="P3" s="638"/>
      <c r="Q3" s="638"/>
      <c r="R3" s="638"/>
      <c r="S3" s="638"/>
      <c r="T3" s="638"/>
      <c r="U3" s="638"/>
      <c r="V3" s="638"/>
    </row>
    <row r="4" spans="1:22" ht="21" thickBot="1">
      <c r="J4" s="309"/>
      <c r="K4" s="310"/>
      <c r="L4" s="311"/>
      <c r="M4" s="312"/>
      <c r="N4" s="312"/>
      <c r="O4" s="312"/>
      <c r="P4" s="312"/>
      <c r="Q4" s="312"/>
      <c r="R4" s="312"/>
      <c r="S4" s="312"/>
      <c r="T4" s="312"/>
      <c r="U4" s="312"/>
      <c r="V4" s="313" t="s">
        <v>96</v>
      </c>
    </row>
    <row r="5" spans="1:22" s="297" customFormat="1" ht="31.5" customHeight="1">
      <c r="A5" s="633" t="s">
        <v>257</v>
      </c>
      <c r="B5" s="629" t="s">
        <v>256</v>
      </c>
      <c r="C5" s="629"/>
      <c r="D5" s="630"/>
      <c r="E5" s="629"/>
      <c r="F5" s="179"/>
      <c r="G5" s="633" t="s">
        <v>259</v>
      </c>
      <c r="H5" s="633"/>
      <c r="I5" s="635" t="s">
        <v>258</v>
      </c>
      <c r="J5" s="629" t="s">
        <v>268</v>
      </c>
      <c r="K5" s="631" t="s">
        <v>94</v>
      </c>
      <c r="L5" s="631"/>
      <c r="M5" s="631"/>
      <c r="N5" s="631"/>
      <c r="O5" s="631"/>
      <c r="P5" s="634" t="s">
        <v>151</v>
      </c>
      <c r="Q5" s="634"/>
      <c r="R5" s="634"/>
      <c r="S5" s="634"/>
      <c r="T5" s="634"/>
      <c r="U5" s="634"/>
      <c r="V5" s="631" t="s">
        <v>101</v>
      </c>
    </row>
    <row r="6" spans="1:22" s="297" customFormat="1" ht="18.75">
      <c r="A6" s="633"/>
      <c r="B6" s="629"/>
      <c r="C6" s="629"/>
      <c r="D6" s="630"/>
      <c r="E6" s="629"/>
      <c r="F6" s="180"/>
      <c r="G6" s="633"/>
      <c r="H6" s="633"/>
      <c r="I6" s="635"/>
      <c r="J6" s="629"/>
      <c r="K6" s="634" t="s">
        <v>119</v>
      </c>
      <c r="L6" s="632" t="s">
        <v>7</v>
      </c>
      <c r="M6" s="634" t="s">
        <v>121</v>
      </c>
      <c r="N6" s="634"/>
      <c r="O6" s="632" t="s">
        <v>8</v>
      </c>
      <c r="P6" s="634" t="s">
        <v>119</v>
      </c>
      <c r="Q6" s="632" t="s">
        <v>7</v>
      </c>
      <c r="R6" s="634" t="s">
        <v>121</v>
      </c>
      <c r="S6" s="634"/>
      <c r="T6" s="632" t="s">
        <v>8</v>
      </c>
      <c r="U6" s="394" t="s">
        <v>121</v>
      </c>
      <c r="V6" s="631"/>
    </row>
    <row r="7" spans="1:22" s="297" customFormat="1" ht="19.5" hidden="1" customHeight="1">
      <c r="A7" s="633"/>
      <c r="B7" s="629"/>
      <c r="C7" s="629"/>
      <c r="D7" s="630"/>
      <c r="E7" s="629"/>
      <c r="F7" s="180"/>
      <c r="G7" s="633"/>
      <c r="H7" s="633"/>
      <c r="I7" s="635"/>
      <c r="J7" s="629"/>
      <c r="K7" s="634"/>
      <c r="L7" s="632"/>
      <c r="M7" s="634" t="s">
        <v>100</v>
      </c>
      <c r="N7" s="634" t="s">
        <v>9</v>
      </c>
      <c r="O7" s="632"/>
      <c r="P7" s="634"/>
      <c r="Q7" s="632"/>
      <c r="R7" s="634" t="s">
        <v>100</v>
      </c>
      <c r="S7" s="634" t="s">
        <v>9</v>
      </c>
      <c r="T7" s="632"/>
      <c r="U7" s="634" t="s">
        <v>120</v>
      </c>
      <c r="V7" s="631"/>
    </row>
    <row r="8" spans="1:22" s="297" customFormat="1" ht="69" customHeight="1" thickBot="1">
      <c r="A8" s="633"/>
      <c r="B8" s="629"/>
      <c r="C8" s="629"/>
      <c r="D8" s="630"/>
      <c r="E8" s="629"/>
      <c r="F8" s="181"/>
      <c r="G8" s="633"/>
      <c r="H8" s="633"/>
      <c r="I8" s="635"/>
      <c r="J8" s="629"/>
      <c r="K8" s="634"/>
      <c r="L8" s="632"/>
      <c r="M8" s="634"/>
      <c r="N8" s="634"/>
      <c r="O8" s="632"/>
      <c r="P8" s="634"/>
      <c r="Q8" s="632"/>
      <c r="R8" s="634"/>
      <c r="S8" s="634"/>
      <c r="T8" s="632"/>
      <c r="U8" s="634"/>
      <c r="V8" s="631"/>
    </row>
    <row r="9" spans="1:22" ht="21" thickBot="1">
      <c r="A9" s="388">
        <v>2</v>
      </c>
      <c r="B9" s="347">
        <v>1</v>
      </c>
      <c r="C9" s="347"/>
      <c r="D9" s="348"/>
      <c r="E9" s="348"/>
      <c r="F9" s="78"/>
      <c r="G9" s="628">
        <v>2</v>
      </c>
      <c r="H9" s="628"/>
      <c r="I9" s="329" t="s">
        <v>176</v>
      </c>
      <c r="J9" s="330">
        <v>4</v>
      </c>
      <c r="K9" s="331">
        <v>5</v>
      </c>
      <c r="L9" s="331">
        <v>6</v>
      </c>
      <c r="M9" s="331">
        <v>7</v>
      </c>
      <c r="N9" s="331">
        <v>8</v>
      </c>
      <c r="O9" s="331">
        <v>9</v>
      </c>
      <c r="P9" s="331">
        <v>10</v>
      </c>
      <c r="Q9" s="331">
        <v>11</v>
      </c>
      <c r="R9" s="331">
        <v>12</v>
      </c>
      <c r="S9" s="331">
        <v>13</v>
      </c>
      <c r="T9" s="331">
        <v>14</v>
      </c>
      <c r="U9" s="331">
        <v>15</v>
      </c>
      <c r="V9" s="331">
        <v>16</v>
      </c>
    </row>
    <row r="10" spans="1:22" s="16" customFormat="1" ht="46.5">
      <c r="A10" s="63" t="s">
        <v>59</v>
      </c>
      <c r="B10" s="354" t="s">
        <v>59</v>
      </c>
      <c r="C10" s="134" t="s">
        <v>169</v>
      </c>
      <c r="D10" s="134" t="s">
        <v>170</v>
      </c>
      <c r="E10" s="136" t="s">
        <v>169</v>
      </c>
      <c r="F10" s="45"/>
      <c r="G10" s="70"/>
      <c r="H10" s="94"/>
      <c r="I10" s="213"/>
      <c r="J10" s="17" t="s">
        <v>141</v>
      </c>
      <c r="K10" s="206"/>
      <c r="L10" s="206"/>
      <c r="M10" s="206"/>
      <c r="N10" s="206"/>
      <c r="O10" s="206"/>
      <c r="P10" s="248"/>
      <c r="Q10" s="206"/>
      <c r="R10" s="206"/>
      <c r="S10" s="206"/>
      <c r="T10" s="206"/>
      <c r="U10" s="206"/>
      <c r="V10" s="249" t="s">
        <v>171</v>
      </c>
    </row>
    <row r="11" spans="1:22" s="25" customFormat="1" ht="40.5">
      <c r="A11" s="63" t="s">
        <v>59</v>
      </c>
      <c r="B11" s="354" t="s">
        <v>59</v>
      </c>
      <c r="C11" s="134" t="s">
        <v>95</v>
      </c>
      <c r="D11" s="134" t="s">
        <v>170</v>
      </c>
      <c r="E11" s="136" t="s">
        <v>169</v>
      </c>
      <c r="F11" s="46"/>
      <c r="G11" s="70"/>
      <c r="H11" s="94"/>
      <c r="I11" s="213"/>
      <c r="J11" s="62" t="s">
        <v>141</v>
      </c>
      <c r="K11" s="206"/>
      <c r="L11" s="206"/>
      <c r="M11" s="206"/>
      <c r="N11" s="206"/>
      <c r="O11" s="206"/>
      <c r="P11" s="248"/>
      <c r="Q11" s="206"/>
      <c r="R11" s="206"/>
      <c r="S11" s="206"/>
      <c r="T11" s="206"/>
      <c r="U11" s="206"/>
      <c r="V11" s="249" t="s">
        <v>171</v>
      </c>
    </row>
    <row r="12" spans="1:22" s="11" customFormat="1" ht="43.5" customHeight="1">
      <c r="A12" s="320" t="s">
        <v>105</v>
      </c>
      <c r="B12" s="378" t="s">
        <v>59</v>
      </c>
      <c r="C12" s="321" t="s">
        <v>95</v>
      </c>
      <c r="D12" s="322" t="s">
        <v>41</v>
      </c>
      <c r="E12" s="323" t="s">
        <v>169</v>
      </c>
      <c r="F12" s="38"/>
      <c r="G12" s="324" t="s">
        <v>41</v>
      </c>
      <c r="H12" s="325" t="s">
        <v>169</v>
      </c>
      <c r="I12" s="217" t="s">
        <v>10</v>
      </c>
      <c r="J12" s="149" t="s">
        <v>286</v>
      </c>
      <c r="K12" s="326">
        <v>-166</v>
      </c>
      <c r="L12" s="326">
        <v>-166</v>
      </c>
      <c r="M12" s="326"/>
      <c r="N12" s="326"/>
      <c r="O12" s="326"/>
      <c r="P12" s="327">
        <v>0</v>
      </c>
      <c r="Q12" s="326"/>
      <c r="R12" s="326"/>
      <c r="S12" s="326"/>
      <c r="T12" s="326"/>
      <c r="U12" s="326"/>
      <c r="V12" s="328">
        <v>-166</v>
      </c>
    </row>
    <row r="13" spans="1:22" s="12" customFormat="1">
      <c r="A13" s="191" t="s">
        <v>132</v>
      </c>
      <c r="B13" s="354" t="s">
        <v>59</v>
      </c>
      <c r="C13" s="134" t="s">
        <v>95</v>
      </c>
      <c r="D13" s="134" t="s">
        <v>232</v>
      </c>
      <c r="E13" s="136" t="s">
        <v>169</v>
      </c>
      <c r="F13" s="40"/>
      <c r="G13" s="70" t="s">
        <v>232</v>
      </c>
      <c r="H13" s="94" t="s">
        <v>169</v>
      </c>
      <c r="I13" s="213" t="s">
        <v>35</v>
      </c>
      <c r="J13" s="73" t="s">
        <v>233</v>
      </c>
      <c r="K13" s="250">
        <v>7000</v>
      </c>
      <c r="L13" s="205">
        <v>7000</v>
      </c>
      <c r="M13" s="205"/>
      <c r="N13" s="205"/>
      <c r="O13" s="205"/>
      <c r="P13" s="248">
        <v>0</v>
      </c>
      <c r="Q13" s="205"/>
      <c r="R13" s="205"/>
      <c r="S13" s="205"/>
      <c r="T13" s="205"/>
      <c r="U13" s="205"/>
      <c r="V13" s="249">
        <v>7000</v>
      </c>
    </row>
    <row r="14" spans="1:22" s="12" customFormat="1" ht="81">
      <c r="A14" s="63" t="s">
        <v>157</v>
      </c>
      <c r="B14" s="354" t="s">
        <v>59</v>
      </c>
      <c r="C14" s="134" t="s">
        <v>95</v>
      </c>
      <c r="D14" s="134" t="s">
        <v>52</v>
      </c>
      <c r="E14" s="136" t="s">
        <v>169</v>
      </c>
      <c r="F14" s="38"/>
      <c r="G14" s="70" t="s">
        <v>52</v>
      </c>
      <c r="H14" s="94" t="s">
        <v>169</v>
      </c>
      <c r="I14" s="213" t="s">
        <v>39</v>
      </c>
      <c r="J14" s="62" t="s">
        <v>51</v>
      </c>
      <c r="K14" s="248">
        <v>31</v>
      </c>
      <c r="L14" s="205">
        <v>31</v>
      </c>
      <c r="M14" s="205"/>
      <c r="N14" s="205"/>
      <c r="O14" s="205"/>
      <c r="P14" s="248">
        <v>1167.5999999999999</v>
      </c>
      <c r="Q14" s="205"/>
      <c r="R14" s="205"/>
      <c r="S14" s="205"/>
      <c r="T14" s="205">
        <v>1167.5999999999999</v>
      </c>
      <c r="U14" s="205">
        <v>1167.5999999999999</v>
      </c>
      <c r="V14" s="249">
        <v>1198.5999999999999</v>
      </c>
    </row>
    <row r="15" spans="1:22" s="12" customFormat="1">
      <c r="A15" s="63" t="s">
        <v>118</v>
      </c>
      <c r="B15" s="354" t="s">
        <v>59</v>
      </c>
      <c r="C15" s="134" t="s">
        <v>95</v>
      </c>
      <c r="D15" s="134" t="s">
        <v>175</v>
      </c>
      <c r="E15" s="136" t="s">
        <v>169</v>
      </c>
      <c r="F15" s="38"/>
      <c r="G15" s="70" t="s">
        <v>175</v>
      </c>
      <c r="H15" s="94" t="s">
        <v>169</v>
      </c>
      <c r="I15" s="213" t="s">
        <v>38</v>
      </c>
      <c r="J15" s="62" t="s">
        <v>111</v>
      </c>
      <c r="K15" s="205">
        <v>0</v>
      </c>
      <c r="L15" s="205">
        <v>0</v>
      </c>
      <c r="M15" s="205">
        <v>0</v>
      </c>
      <c r="N15" s="205">
        <v>0</v>
      </c>
      <c r="O15" s="205">
        <v>0</v>
      </c>
      <c r="P15" s="248">
        <v>0</v>
      </c>
      <c r="Q15" s="205"/>
      <c r="R15" s="205"/>
      <c r="S15" s="205"/>
      <c r="T15" s="205"/>
      <c r="U15" s="205"/>
      <c r="V15" s="249">
        <v>0</v>
      </c>
    </row>
    <row r="16" spans="1:22" s="13" customFormat="1" ht="81">
      <c r="A16" s="189" t="s">
        <v>118</v>
      </c>
      <c r="B16" s="389" t="s">
        <v>59</v>
      </c>
      <c r="C16" s="390" t="s">
        <v>95</v>
      </c>
      <c r="D16" s="390" t="s">
        <v>175</v>
      </c>
      <c r="E16" s="391" t="s">
        <v>169</v>
      </c>
      <c r="F16" s="39"/>
      <c r="G16" s="392" t="s">
        <v>175</v>
      </c>
      <c r="H16" s="95" t="s">
        <v>169</v>
      </c>
      <c r="I16" s="214" t="s">
        <v>38</v>
      </c>
      <c r="J16" s="75" t="s">
        <v>310</v>
      </c>
      <c r="K16" s="206">
        <v>-300</v>
      </c>
      <c r="L16" s="206">
        <v>-300</v>
      </c>
      <c r="M16" s="206"/>
      <c r="N16" s="206"/>
      <c r="O16" s="206"/>
      <c r="P16" s="251">
        <v>0</v>
      </c>
      <c r="Q16" s="206"/>
      <c r="R16" s="206"/>
      <c r="S16" s="206"/>
      <c r="T16" s="206"/>
      <c r="U16" s="206"/>
      <c r="V16" s="252">
        <v>-300</v>
      </c>
    </row>
    <row r="17" spans="1:22" s="13" customFormat="1" ht="60.75">
      <c r="A17" s="189" t="s">
        <v>118</v>
      </c>
      <c r="B17" s="389" t="s">
        <v>59</v>
      </c>
      <c r="C17" s="390" t="s">
        <v>95</v>
      </c>
      <c r="D17" s="390" t="s">
        <v>175</v>
      </c>
      <c r="E17" s="391" t="s">
        <v>169</v>
      </c>
      <c r="F17" s="39"/>
      <c r="G17" s="392" t="s">
        <v>175</v>
      </c>
      <c r="H17" s="95" t="s">
        <v>169</v>
      </c>
      <c r="I17" s="214" t="s">
        <v>38</v>
      </c>
      <c r="J17" s="75" t="s">
        <v>321</v>
      </c>
      <c r="K17" s="206">
        <v>300</v>
      </c>
      <c r="L17" s="206">
        <v>300</v>
      </c>
      <c r="M17" s="206"/>
      <c r="N17" s="206"/>
      <c r="O17" s="206"/>
      <c r="P17" s="251">
        <v>0</v>
      </c>
      <c r="Q17" s="206"/>
      <c r="R17" s="206"/>
      <c r="S17" s="206"/>
      <c r="T17" s="206"/>
      <c r="U17" s="206"/>
      <c r="V17" s="252">
        <v>300</v>
      </c>
    </row>
    <row r="18" spans="1:22" s="358" customFormat="1" ht="22.5">
      <c r="A18" s="355"/>
      <c r="B18" s="380"/>
      <c r="C18" s="139"/>
      <c r="D18" s="139"/>
      <c r="E18" s="140"/>
      <c r="F18" s="44"/>
      <c r="G18" s="355"/>
      <c r="H18" s="356"/>
      <c r="I18" s="357"/>
      <c r="J18" s="26" t="s">
        <v>119</v>
      </c>
      <c r="K18" s="253">
        <v>6865</v>
      </c>
      <c r="L18" s="253">
        <v>6865</v>
      </c>
      <c r="M18" s="253">
        <v>0</v>
      </c>
      <c r="N18" s="253">
        <v>0</v>
      </c>
      <c r="O18" s="253">
        <v>0</v>
      </c>
      <c r="P18" s="253">
        <v>1167.5999999999999</v>
      </c>
      <c r="Q18" s="253">
        <v>0</v>
      </c>
      <c r="R18" s="253">
        <v>0</v>
      </c>
      <c r="S18" s="253">
        <v>0</v>
      </c>
      <c r="T18" s="253">
        <v>1167.5999999999999</v>
      </c>
      <c r="U18" s="253">
        <v>1167.5999999999999</v>
      </c>
      <c r="V18" s="253">
        <v>8032.6</v>
      </c>
    </row>
    <row r="19" spans="1:22" s="16" customFormat="1" ht="46.5">
      <c r="A19" s="45" t="s">
        <v>61</v>
      </c>
      <c r="B19" s="380" t="s">
        <v>61</v>
      </c>
      <c r="C19" s="139" t="s">
        <v>169</v>
      </c>
      <c r="D19" s="139" t="s">
        <v>170</v>
      </c>
      <c r="E19" s="140" t="s">
        <v>169</v>
      </c>
      <c r="F19" s="45"/>
      <c r="G19" s="44"/>
      <c r="H19" s="96"/>
      <c r="I19" s="213"/>
      <c r="J19" s="17" t="s">
        <v>146</v>
      </c>
      <c r="K19" s="395"/>
      <c r="L19" s="395"/>
      <c r="M19" s="395"/>
      <c r="N19" s="395"/>
      <c r="O19" s="395"/>
      <c r="P19" s="396"/>
      <c r="Q19" s="395"/>
      <c r="R19" s="395"/>
      <c r="S19" s="395"/>
      <c r="T19" s="395"/>
      <c r="U19" s="395"/>
      <c r="V19" s="397"/>
    </row>
    <row r="20" spans="1:22" s="25" customFormat="1" ht="43.5">
      <c r="A20" s="45" t="s">
        <v>61</v>
      </c>
      <c r="B20" s="380" t="s">
        <v>61</v>
      </c>
      <c r="C20" s="139" t="s">
        <v>95</v>
      </c>
      <c r="D20" s="139" t="s">
        <v>170</v>
      </c>
      <c r="E20" s="140" t="s">
        <v>169</v>
      </c>
      <c r="F20" s="46"/>
      <c r="G20" s="44"/>
      <c r="H20" s="96"/>
      <c r="I20" s="213"/>
      <c r="J20" s="26" t="s">
        <v>146</v>
      </c>
      <c r="K20" s="398"/>
      <c r="L20" s="398"/>
      <c r="M20" s="398"/>
      <c r="N20" s="398"/>
      <c r="O20" s="398"/>
      <c r="P20" s="254"/>
      <c r="Q20" s="398"/>
      <c r="R20" s="398"/>
      <c r="S20" s="398"/>
      <c r="T20" s="398"/>
      <c r="U20" s="398"/>
      <c r="V20" s="253"/>
    </row>
    <row r="21" spans="1:22" s="11" customFormat="1" ht="40.5">
      <c r="A21" s="188" t="s">
        <v>105</v>
      </c>
      <c r="B21" s="354" t="s">
        <v>61</v>
      </c>
      <c r="C21" s="134" t="s">
        <v>95</v>
      </c>
      <c r="D21" s="135" t="s">
        <v>41</v>
      </c>
      <c r="E21" s="136" t="s">
        <v>169</v>
      </c>
      <c r="F21" s="38"/>
      <c r="G21" s="79" t="s">
        <v>41</v>
      </c>
      <c r="H21" s="94" t="s">
        <v>169</v>
      </c>
      <c r="I21" s="213" t="s">
        <v>10</v>
      </c>
      <c r="J21" s="149" t="s">
        <v>286</v>
      </c>
      <c r="K21" s="205">
        <v>100</v>
      </c>
      <c r="L21" s="205">
        <v>100</v>
      </c>
      <c r="M21" s="205"/>
      <c r="N21" s="205"/>
      <c r="O21" s="205"/>
      <c r="P21" s="248">
        <v>0</v>
      </c>
      <c r="Q21" s="205"/>
      <c r="R21" s="205"/>
      <c r="S21" s="205"/>
      <c r="T21" s="205"/>
      <c r="U21" s="205"/>
      <c r="V21" s="249">
        <v>100</v>
      </c>
    </row>
    <row r="22" spans="1:22" s="11" customFormat="1">
      <c r="A22" s="63" t="s">
        <v>106</v>
      </c>
      <c r="B22" s="354" t="s">
        <v>61</v>
      </c>
      <c r="C22" s="134" t="s">
        <v>95</v>
      </c>
      <c r="D22" s="134" t="s">
        <v>139</v>
      </c>
      <c r="E22" s="136" t="s">
        <v>169</v>
      </c>
      <c r="F22" s="38"/>
      <c r="G22" s="70" t="s">
        <v>139</v>
      </c>
      <c r="H22" s="94" t="s">
        <v>169</v>
      </c>
      <c r="I22" s="213"/>
      <c r="J22" s="62" t="s">
        <v>107</v>
      </c>
      <c r="K22" s="248">
        <v>3315.6</v>
      </c>
      <c r="L22" s="248">
        <v>3315.6</v>
      </c>
      <c r="M22" s="248">
        <v>0</v>
      </c>
      <c r="N22" s="248">
        <v>0</v>
      </c>
      <c r="O22" s="248">
        <v>0</v>
      </c>
      <c r="P22" s="248">
        <v>4269.1670000000004</v>
      </c>
      <c r="Q22" s="248">
        <v>0</v>
      </c>
      <c r="R22" s="248">
        <v>0</v>
      </c>
      <c r="S22" s="248">
        <v>0</v>
      </c>
      <c r="T22" s="248">
        <v>4269.1670000000004</v>
      </c>
      <c r="U22" s="248">
        <v>4269.1670000000004</v>
      </c>
      <c r="V22" s="249">
        <v>7584.7669999999998</v>
      </c>
    </row>
    <row r="23" spans="1:22" s="19" customFormat="1" ht="90.75" customHeight="1">
      <c r="A23" s="189"/>
      <c r="B23" s="379"/>
      <c r="C23" s="137"/>
      <c r="D23" s="137"/>
      <c r="E23" s="138"/>
      <c r="F23" s="39"/>
      <c r="G23" s="71"/>
      <c r="H23" s="95"/>
      <c r="I23" s="214"/>
      <c r="J23" s="75" t="s">
        <v>296</v>
      </c>
      <c r="K23" s="251">
        <v>20</v>
      </c>
      <c r="L23" s="206">
        <v>20</v>
      </c>
      <c r="M23" s="206">
        <v>0</v>
      </c>
      <c r="N23" s="206">
        <v>0</v>
      </c>
      <c r="O23" s="206">
        <v>0</v>
      </c>
      <c r="P23" s="206">
        <v>60</v>
      </c>
      <c r="Q23" s="206">
        <v>0</v>
      </c>
      <c r="R23" s="206">
        <v>0</v>
      </c>
      <c r="S23" s="206">
        <v>0</v>
      </c>
      <c r="T23" s="206">
        <v>60</v>
      </c>
      <c r="U23" s="206">
        <v>60</v>
      </c>
      <c r="V23" s="252">
        <v>80</v>
      </c>
    </row>
    <row r="24" spans="1:22" s="11" customFormat="1">
      <c r="A24" s="63" t="s">
        <v>73</v>
      </c>
      <c r="B24" s="354" t="s">
        <v>61</v>
      </c>
      <c r="C24" s="134" t="s">
        <v>95</v>
      </c>
      <c r="D24" s="134" t="s">
        <v>199</v>
      </c>
      <c r="E24" s="136" t="s">
        <v>169</v>
      </c>
      <c r="F24" s="38"/>
      <c r="G24" s="70" t="s">
        <v>199</v>
      </c>
      <c r="H24" s="94" t="s">
        <v>169</v>
      </c>
      <c r="I24" s="216" t="s">
        <v>16</v>
      </c>
      <c r="J24" s="62" t="s">
        <v>201</v>
      </c>
      <c r="K24" s="248">
        <v>951</v>
      </c>
      <c r="L24" s="85">
        <v>951</v>
      </c>
      <c r="M24" s="85"/>
      <c r="N24" s="205"/>
      <c r="O24" s="205"/>
      <c r="P24" s="248">
        <v>0</v>
      </c>
      <c r="Q24" s="205"/>
      <c r="R24" s="205"/>
      <c r="S24" s="205"/>
      <c r="T24" s="205"/>
      <c r="U24" s="205"/>
      <c r="V24" s="249">
        <v>951</v>
      </c>
    </row>
    <row r="25" spans="1:22" s="11" customFormat="1" ht="111.75" customHeight="1">
      <c r="A25" s="63" t="s">
        <v>74</v>
      </c>
      <c r="B25" s="354" t="s">
        <v>61</v>
      </c>
      <c r="C25" s="134" t="s">
        <v>95</v>
      </c>
      <c r="D25" s="134" t="s">
        <v>200</v>
      </c>
      <c r="E25" s="136" t="s">
        <v>169</v>
      </c>
      <c r="F25" s="38"/>
      <c r="G25" s="70" t="s">
        <v>200</v>
      </c>
      <c r="H25" s="94" t="s">
        <v>169</v>
      </c>
      <c r="I25" s="213" t="s">
        <v>17</v>
      </c>
      <c r="J25" s="62" t="s">
        <v>305</v>
      </c>
      <c r="K25" s="248">
        <v>1919.6</v>
      </c>
      <c r="L25" s="205">
        <v>1919.6</v>
      </c>
      <c r="M25" s="205"/>
      <c r="N25" s="205"/>
      <c r="O25" s="205"/>
      <c r="P25" s="205">
        <v>4269.1670000000004</v>
      </c>
      <c r="Q25" s="205"/>
      <c r="R25" s="205"/>
      <c r="S25" s="205"/>
      <c r="T25" s="205">
        <v>4269.1670000000004</v>
      </c>
      <c r="U25" s="205">
        <v>4269.1670000000004</v>
      </c>
      <c r="V25" s="249">
        <v>6188.7669999999998</v>
      </c>
    </row>
    <row r="26" spans="1:22" s="19" customFormat="1" ht="87" customHeight="1">
      <c r="A26" s="189"/>
      <c r="B26" s="379"/>
      <c r="C26" s="137"/>
      <c r="D26" s="137"/>
      <c r="E26" s="138"/>
      <c r="F26" s="39"/>
      <c r="G26" s="71"/>
      <c r="H26" s="95"/>
      <c r="I26" s="214"/>
      <c r="J26" s="75" t="s">
        <v>296</v>
      </c>
      <c r="K26" s="251">
        <v>20</v>
      </c>
      <c r="L26" s="206">
        <v>20</v>
      </c>
      <c r="M26" s="206"/>
      <c r="N26" s="206"/>
      <c r="O26" s="206"/>
      <c r="P26" s="206">
        <v>60</v>
      </c>
      <c r="Q26" s="206"/>
      <c r="R26" s="206"/>
      <c r="S26" s="206"/>
      <c r="T26" s="206">
        <v>60</v>
      </c>
      <c r="U26" s="206">
        <v>60</v>
      </c>
      <c r="V26" s="252">
        <v>80</v>
      </c>
    </row>
    <row r="27" spans="1:22" s="11" customFormat="1" ht="60.75">
      <c r="A27" s="191" t="s">
        <v>124</v>
      </c>
      <c r="B27" s="354" t="s">
        <v>61</v>
      </c>
      <c r="C27" s="134" t="s">
        <v>95</v>
      </c>
      <c r="D27" s="134" t="s">
        <v>42</v>
      </c>
      <c r="E27" s="136" t="s">
        <v>169</v>
      </c>
      <c r="F27" s="40"/>
      <c r="G27" s="70" t="s">
        <v>42</v>
      </c>
      <c r="H27" s="94" t="s">
        <v>169</v>
      </c>
      <c r="I27" s="213" t="s">
        <v>18</v>
      </c>
      <c r="J27" s="69" t="s">
        <v>202</v>
      </c>
      <c r="K27" s="248">
        <v>360</v>
      </c>
      <c r="L27" s="205">
        <v>360</v>
      </c>
      <c r="M27" s="205"/>
      <c r="N27" s="205"/>
      <c r="O27" s="205"/>
      <c r="P27" s="248">
        <v>0</v>
      </c>
      <c r="Q27" s="205"/>
      <c r="R27" s="205"/>
      <c r="S27" s="205"/>
      <c r="T27" s="205"/>
      <c r="U27" s="205"/>
      <c r="V27" s="249">
        <v>360</v>
      </c>
    </row>
    <row r="28" spans="1:22" s="11" customFormat="1" ht="60.75">
      <c r="A28" s="192" t="s">
        <v>247</v>
      </c>
      <c r="B28" s="354" t="s">
        <v>61</v>
      </c>
      <c r="C28" s="134" t="s">
        <v>95</v>
      </c>
      <c r="D28" s="134" t="s">
        <v>140</v>
      </c>
      <c r="E28" s="136" t="s">
        <v>169</v>
      </c>
      <c r="F28" s="40"/>
      <c r="G28" s="70" t="s">
        <v>140</v>
      </c>
      <c r="H28" s="94" t="s">
        <v>169</v>
      </c>
      <c r="I28" s="213" t="s">
        <v>248</v>
      </c>
      <c r="J28" s="69" t="s">
        <v>277</v>
      </c>
      <c r="K28" s="248">
        <v>50</v>
      </c>
      <c r="L28" s="205">
        <v>50</v>
      </c>
      <c r="M28" s="205"/>
      <c r="N28" s="205"/>
      <c r="O28" s="205"/>
      <c r="P28" s="248">
        <v>0</v>
      </c>
      <c r="Q28" s="205"/>
      <c r="R28" s="205"/>
      <c r="S28" s="205"/>
      <c r="T28" s="205"/>
      <c r="U28" s="205"/>
      <c r="V28" s="249">
        <v>50</v>
      </c>
    </row>
    <row r="29" spans="1:22" s="11" customFormat="1" ht="60.75">
      <c r="A29" s="191" t="s">
        <v>125</v>
      </c>
      <c r="B29" s="354" t="s">
        <v>61</v>
      </c>
      <c r="C29" s="134" t="s">
        <v>95</v>
      </c>
      <c r="D29" s="134" t="s">
        <v>203</v>
      </c>
      <c r="E29" s="136" t="s">
        <v>169</v>
      </c>
      <c r="F29" s="40"/>
      <c r="G29" s="70" t="s">
        <v>203</v>
      </c>
      <c r="H29" s="94" t="s">
        <v>169</v>
      </c>
      <c r="I29" s="213" t="s">
        <v>19</v>
      </c>
      <c r="J29" s="69" t="s">
        <v>43</v>
      </c>
      <c r="K29" s="248">
        <v>35</v>
      </c>
      <c r="L29" s="205">
        <v>35</v>
      </c>
      <c r="M29" s="205"/>
      <c r="N29" s="205"/>
      <c r="O29" s="205"/>
      <c r="P29" s="248">
        <v>0</v>
      </c>
      <c r="Q29" s="205"/>
      <c r="R29" s="205"/>
      <c r="S29" s="205"/>
      <c r="T29" s="205"/>
      <c r="U29" s="205"/>
      <c r="V29" s="249">
        <v>35</v>
      </c>
    </row>
    <row r="30" spans="1:22" s="11" customFormat="1" ht="84" customHeight="1">
      <c r="A30" s="191" t="s">
        <v>131</v>
      </c>
      <c r="B30" s="354" t="s">
        <v>61</v>
      </c>
      <c r="C30" s="134" t="s">
        <v>95</v>
      </c>
      <c r="D30" s="134" t="s">
        <v>205</v>
      </c>
      <c r="E30" s="136" t="s">
        <v>169</v>
      </c>
      <c r="F30" s="40"/>
      <c r="G30" s="70" t="s">
        <v>205</v>
      </c>
      <c r="H30" s="94" t="s">
        <v>169</v>
      </c>
      <c r="I30" s="213" t="s">
        <v>17</v>
      </c>
      <c r="J30" s="69" t="s">
        <v>206</v>
      </c>
      <c r="K30" s="248">
        <v>0</v>
      </c>
      <c r="L30" s="205"/>
      <c r="M30" s="205"/>
      <c r="N30" s="205"/>
      <c r="O30" s="205"/>
      <c r="P30" s="248">
        <v>-7504.7669999999998</v>
      </c>
      <c r="Q30" s="205"/>
      <c r="R30" s="205"/>
      <c r="S30" s="205"/>
      <c r="T30" s="205">
        <v>-7504.7669999999998</v>
      </c>
      <c r="U30" s="205">
        <v>-7504.7669999999998</v>
      </c>
      <c r="V30" s="249">
        <v>-7504.7669999999998</v>
      </c>
    </row>
    <row r="31" spans="1:22" s="25" customFormat="1" ht="21.75">
      <c r="A31" s="45"/>
      <c r="B31" s="380"/>
      <c r="C31" s="139"/>
      <c r="D31" s="139"/>
      <c r="E31" s="140"/>
      <c r="F31" s="45"/>
      <c r="G31" s="44"/>
      <c r="H31" s="96"/>
      <c r="I31" s="213"/>
      <c r="J31" s="26" t="s">
        <v>119</v>
      </c>
      <c r="K31" s="253">
        <v>3415.6</v>
      </c>
      <c r="L31" s="253">
        <v>3415.6</v>
      </c>
      <c r="M31" s="253">
        <v>0</v>
      </c>
      <c r="N31" s="253">
        <v>0</v>
      </c>
      <c r="O31" s="253">
        <v>0</v>
      </c>
      <c r="P31" s="253">
        <v>-3235.5999999999995</v>
      </c>
      <c r="Q31" s="253">
        <v>0</v>
      </c>
      <c r="R31" s="253">
        <v>0</v>
      </c>
      <c r="S31" s="253">
        <v>0</v>
      </c>
      <c r="T31" s="253">
        <v>-3235.5999999999995</v>
      </c>
      <c r="U31" s="253">
        <v>-3235.5999999999995</v>
      </c>
      <c r="V31" s="253">
        <v>180</v>
      </c>
    </row>
    <row r="32" spans="1:22" s="16" customFormat="1" ht="69.75">
      <c r="A32" s="63" t="s">
        <v>68</v>
      </c>
      <c r="B32" s="354" t="s">
        <v>68</v>
      </c>
      <c r="C32" s="134" t="s">
        <v>169</v>
      </c>
      <c r="D32" s="134" t="s">
        <v>170</v>
      </c>
      <c r="E32" s="136" t="s">
        <v>169</v>
      </c>
      <c r="F32" s="45"/>
      <c r="G32" s="70"/>
      <c r="H32" s="94"/>
      <c r="I32" s="213"/>
      <c r="J32" s="17" t="s">
        <v>145</v>
      </c>
      <c r="K32" s="206"/>
      <c r="L32" s="206"/>
      <c r="M32" s="206"/>
      <c r="N32" s="206"/>
      <c r="O32" s="206"/>
      <c r="P32" s="248"/>
      <c r="Q32" s="206"/>
      <c r="R32" s="206"/>
      <c r="S32" s="206"/>
      <c r="T32" s="206"/>
      <c r="U32" s="206"/>
      <c r="V32" s="249"/>
    </row>
    <row r="33" spans="1:22" s="25" customFormat="1" ht="40.5">
      <c r="A33" s="63" t="s">
        <v>68</v>
      </c>
      <c r="B33" s="354" t="s">
        <v>68</v>
      </c>
      <c r="C33" s="134" t="s">
        <v>95</v>
      </c>
      <c r="D33" s="134" t="s">
        <v>170</v>
      </c>
      <c r="E33" s="136" t="s">
        <v>169</v>
      </c>
      <c r="F33" s="46"/>
      <c r="G33" s="70"/>
      <c r="H33" s="94"/>
      <c r="I33" s="213"/>
      <c r="J33" s="62" t="s">
        <v>145</v>
      </c>
      <c r="K33" s="206"/>
      <c r="L33" s="206"/>
      <c r="M33" s="206"/>
      <c r="N33" s="206"/>
      <c r="O33" s="206"/>
      <c r="P33" s="248"/>
      <c r="Q33" s="206"/>
      <c r="R33" s="206"/>
      <c r="S33" s="206"/>
      <c r="T33" s="206"/>
      <c r="U33" s="206"/>
      <c r="V33" s="249"/>
    </row>
    <row r="34" spans="1:22" s="12" customFormat="1" ht="40.5">
      <c r="A34" s="188" t="s">
        <v>105</v>
      </c>
      <c r="B34" s="354" t="s">
        <v>68</v>
      </c>
      <c r="C34" s="134" t="s">
        <v>95</v>
      </c>
      <c r="D34" s="135" t="s">
        <v>41</v>
      </c>
      <c r="E34" s="136" t="s">
        <v>169</v>
      </c>
      <c r="F34" s="38"/>
      <c r="G34" s="79" t="s">
        <v>41</v>
      </c>
      <c r="H34" s="94" t="s">
        <v>169</v>
      </c>
      <c r="I34" s="213" t="s">
        <v>10</v>
      </c>
      <c r="J34" s="149" t="s">
        <v>286</v>
      </c>
      <c r="K34" s="205">
        <v>80</v>
      </c>
      <c r="L34" s="205">
        <v>80</v>
      </c>
      <c r="M34" s="205"/>
      <c r="N34" s="205"/>
      <c r="O34" s="205"/>
      <c r="P34" s="248">
        <v>0</v>
      </c>
      <c r="Q34" s="205"/>
      <c r="R34" s="205"/>
      <c r="S34" s="205"/>
      <c r="T34" s="205"/>
      <c r="U34" s="205"/>
      <c r="V34" s="249">
        <v>80</v>
      </c>
    </row>
    <row r="35" spans="1:22" s="19" customFormat="1" ht="40.5">
      <c r="A35" s="189"/>
      <c r="B35" s="354" t="s">
        <v>68</v>
      </c>
      <c r="C35" s="134" t="s">
        <v>95</v>
      </c>
      <c r="D35" s="134" t="s">
        <v>278</v>
      </c>
      <c r="E35" s="136" t="s">
        <v>169</v>
      </c>
      <c r="F35" s="38"/>
      <c r="G35" s="70" t="s">
        <v>278</v>
      </c>
      <c r="H35" s="94" t="s">
        <v>169</v>
      </c>
      <c r="I35" s="213"/>
      <c r="J35" s="62" t="s">
        <v>279</v>
      </c>
      <c r="K35" s="205">
        <v>829.5</v>
      </c>
      <c r="L35" s="205">
        <v>829.5</v>
      </c>
      <c r="M35" s="205">
        <v>0</v>
      </c>
      <c r="N35" s="205">
        <v>0</v>
      </c>
      <c r="O35" s="205">
        <v>0</v>
      </c>
      <c r="P35" s="248">
        <v>-6429.7070000000003</v>
      </c>
      <c r="Q35" s="205">
        <v>0</v>
      </c>
      <c r="R35" s="205">
        <v>0</v>
      </c>
      <c r="S35" s="205">
        <v>0</v>
      </c>
      <c r="T35" s="205">
        <v>-6429.7070000000003</v>
      </c>
      <c r="U35" s="205">
        <v>-6429.7070000000003</v>
      </c>
      <c r="V35" s="249">
        <v>-5600.2070000000003</v>
      </c>
    </row>
    <row r="36" spans="1:22" s="19" customFormat="1" ht="60.75">
      <c r="A36" s="189"/>
      <c r="B36" s="379" t="s">
        <v>68</v>
      </c>
      <c r="C36" s="137" t="s">
        <v>95</v>
      </c>
      <c r="D36" s="137" t="s">
        <v>278</v>
      </c>
      <c r="E36" s="138" t="s">
        <v>95</v>
      </c>
      <c r="F36" s="39"/>
      <c r="G36" s="137" t="s">
        <v>278</v>
      </c>
      <c r="H36" s="138" t="s">
        <v>95</v>
      </c>
      <c r="I36" s="214" t="s">
        <v>13</v>
      </c>
      <c r="J36" s="72" t="s">
        <v>243</v>
      </c>
      <c r="K36" s="251">
        <v>829.5</v>
      </c>
      <c r="L36" s="206">
        <v>829.5</v>
      </c>
      <c r="M36" s="206"/>
      <c r="N36" s="206"/>
      <c r="O36" s="206"/>
      <c r="P36" s="251">
        <v>-6659.7070000000003</v>
      </c>
      <c r="Q36" s="206"/>
      <c r="R36" s="206"/>
      <c r="S36" s="206"/>
      <c r="T36" s="206">
        <v>-6659.7070000000003</v>
      </c>
      <c r="U36" s="206">
        <v>-6659.7070000000003</v>
      </c>
      <c r="V36" s="252">
        <v>-5830.2070000000003</v>
      </c>
    </row>
    <row r="37" spans="1:22" s="19" customFormat="1" ht="87.75" customHeight="1">
      <c r="A37" s="189"/>
      <c r="B37" s="379"/>
      <c r="C37" s="137"/>
      <c r="D37" s="137"/>
      <c r="E37" s="138"/>
      <c r="F37" s="39"/>
      <c r="G37" s="71"/>
      <c r="H37" s="95"/>
      <c r="I37" s="214"/>
      <c r="J37" s="75" t="s">
        <v>296</v>
      </c>
      <c r="K37" s="251">
        <v>14.5</v>
      </c>
      <c r="L37" s="206">
        <v>14.5</v>
      </c>
      <c r="M37" s="206"/>
      <c r="N37" s="206"/>
      <c r="O37" s="206"/>
      <c r="P37" s="206">
        <v>84</v>
      </c>
      <c r="Q37" s="206"/>
      <c r="R37" s="206"/>
      <c r="S37" s="206"/>
      <c r="T37" s="206">
        <v>84</v>
      </c>
      <c r="U37" s="206">
        <v>84</v>
      </c>
      <c r="V37" s="252">
        <v>98.5</v>
      </c>
    </row>
    <row r="38" spans="1:22" s="19" customFormat="1" ht="66" customHeight="1">
      <c r="A38" s="189"/>
      <c r="B38" s="379" t="s">
        <v>68</v>
      </c>
      <c r="C38" s="137" t="s">
        <v>95</v>
      </c>
      <c r="D38" s="137" t="s">
        <v>278</v>
      </c>
      <c r="E38" s="138" t="s">
        <v>176</v>
      </c>
      <c r="F38" s="39"/>
      <c r="G38" s="137" t="s">
        <v>278</v>
      </c>
      <c r="H38" s="138" t="s">
        <v>176</v>
      </c>
      <c r="I38" s="214" t="s">
        <v>13</v>
      </c>
      <c r="J38" s="72" t="s">
        <v>194</v>
      </c>
      <c r="K38" s="251">
        <v>0</v>
      </c>
      <c r="L38" s="206"/>
      <c r="M38" s="206"/>
      <c r="N38" s="206"/>
      <c r="O38" s="206"/>
      <c r="P38" s="251">
        <v>230</v>
      </c>
      <c r="Q38" s="206"/>
      <c r="R38" s="206"/>
      <c r="S38" s="206"/>
      <c r="T38" s="206">
        <v>230</v>
      </c>
      <c r="U38" s="206">
        <v>230</v>
      </c>
      <c r="V38" s="252">
        <v>230</v>
      </c>
    </row>
    <row r="39" spans="1:22" s="19" customFormat="1" ht="40.5">
      <c r="A39" s="189"/>
      <c r="B39" s="354" t="s">
        <v>68</v>
      </c>
      <c r="C39" s="134" t="s">
        <v>95</v>
      </c>
      <c r="D39" s="134" t="s">
        <v>280</v>
      </c>
      <c r="E39" s="136" t="s">
        <v>169</v>
      </c>
      <c r="F39" s="38"/>
      <c r="G39" s="70" t="s">
        <v>280</v>
      </c>
      <c r="H39" s="94" t="s">
        <v>169</v>
      </c>
      <c r="I39" s="213"/>
      <c r="J39" s="73" t="s">
        <v>281</v>
      </c>
      <c r="K39" s="248">
        <v>209.3</v>
      </c>
      <c r="L39" s="248">
        <v>209.3</v>
      </c>
      <c r="M39" s="248">
        <v>0</v>
      </c>
      <c r="N39" s="248">
        <v>0</v>
      </c>
      <c r="O39" s="248">
        <v>0</v>
      </c>
      <c r="P39" s="248">
        <v>3217.1869999999999</v>
      </c>
      <c r="Q39" s="248">
        <v>0</v>
      </c>
      <c r="R39" s="248">
        <v>0</v>
      </c>
      <c r="S39" s="248">
        <v>0</v>
      </c>
      <c r="T39" s="248">
        <v>3217.1869999999999</v>
      </c>
      <c r="U39" s="248">
        <v>3217.1869999999999</v>
      </c>
      <c r="V39" s="249">
        <v>3426.4870000000001</v>
      </c>
    </row>
    <row r="40" spans="1:22" s="19" customFormat="1">
      <c r="A40" s="189"/>
      <c r="B40" s="379" t="s">
        <v>68</v>
      </c>
      <c r="C40" s="137" t="s">
        <v>95</v>
      </c>
      <c r="D40" s="137" t="s">
        <v>280</v>
      </c>
      <c r="E40" s="138" t="s">
        <v>95</v>
      </c>
      <c r="F40" s="39"/>
      <c r="G40" s="71" t="s">
        <v>280</v>
      </c>
      <c r="H40" s="95" t="s">
        <v>95</v>
      </c>
      <c r="I40" s="214" t="s">
        <v>13</v>
      </c>
      <c r="J40" s="5" t="s">
        <v>285</v>
      </c>
      <c r="K40" s="206">
        <v>209.3</v>
      </c>
      <c r="L40" s="206">
        <v>209.3</v>
      </c>
      <c r="M40" s="206"/>
      <c r="N40" s="206"/>
      <c r="O40" s="206"/>
      <c r="P40" s="206">
        <v>3217.1869999999999</v>
      </c>
      <c r="Q40" s="206"/>
      <c r="R40" s="206"/>
      <c r="S40" s="206"/>
      <c r="T40" s="206">
        <v>3217.1869999999999</v>
      </c>
      <c r="U40" s="206">
        <v>3217.1869999999999</v>
      </c>
      <c r="V40" s="252">
        <v>3426.4870000000001</v>
      </c>
    </row>
    <row r="41" spans="1:22" s="12" customFormat="1" ht="40.5">
      <c r="A41" s="63"/>
      <c r="B41" s="354" t="s">
        <v>68</v>
      </c>
      <c r="C41" s="134" t="s">
        <v>95</v>
      </c>
      <c r="D41" s="134" t="s">
        <v>282</v>
      </c>
      <c r="E41" s="136" t="s">
        <v>169</v>
      </c>
      <c r="F41" s="38"/>
      <c r="G41" s="70" t="s">
        <v>282</v>
      </c>
      <c r="H41" s="94" t="s">
        <v>169</v>
      </c>
      <c r="I41" s="213"/>
      <c r="J41" s="73" t="s">
        <v>283</v>
      </c>
      <c r="K41" s="205">
        <v>3500</v>
      </c>
      <c r="L41" s="205">
        <v>3500</v>
      </c>
      <c r="M41" s="205">
        <v>0</v>
      </c>
      <c r="N41" s="205">
        <v>0</v>
      </c>
      <c r="O41" s="205">
        <v>0</v>
      </c>
      <c r="P41" s="248">
        <v>0</v>
      </c>
      <c r="Q41" s="205">
        <v>0</v>
      </c>
      <c r="R41" s="205">
        <v>0</v>
      </c>
      <c r="S41" s="205">
        <v>0</v>
      </c>
      <c r="T41" s="205">
        <v>0</v>
      </c>
      <c r="U41" s="205">
        <v>0</v>
      </c>
      <c r="V41" s="249">
        <v>3500</v>
      </c>
    </row>
    <row r="42" spans="1:22" s="12" customFormat="1" ht="60.75">
      <c r="A42" s="63"/>
      <c r="B42" s="354" t="s">
        <v>68</v>
      </c>
      <c r="C42" s="134" t="s">
        <v>95</v>
      </c>
      <c r="D42" s="134" t="s">
        <v>282</v>
      </c>
      <c r="E42" s="136" t="s">
        <v>189</v>
      </c>
      <c r="F42" s="38"/>
      <c r="G42" s="70" t="s">
        <v>282</v>
      </c>
      <c r="H42" s="136" t="s">
        <v>189</v>
      </c>
      <c r="I42" s="213" t="s">
        <v>13</v>
      </c>
      <c r="J42" s="72" t="s">
        <v>284</v>
      </c>
      <c r="K42" s="251">
        <v>3500</v>
      </c>
      <c r="L42" s="206">
        <v>3500</v>
      </c>
      <c r="M42" s="206"/>
      <c r="N42" s="206"/>
      <c r="O42" s="206"/>
      <c r="P42" s="251">
        <v>0</v>
      </c>
      <c r="Q42" s="206"/>
      <c r="R42" s="206"/>
      <c r="S42" s="206"/>
      <c r="T42" s="206"/>
      <c r="U42" s="206"/>
      <c r="V42" s="252">
        <v>3500</v>
      </c>
    </row>
    <row r="43" spans="1:22" s="12" customFormat="1" ht="40.5">
      <c r="A43" s="63" t="s">
        <v>117</v>
      </c>
      <c r="B43" s="354" t="s">
        <v>68</v>
      </c>
      <c r="C43" s="134" t="s">
        <v>95</v>
      </c>
      <c r="D43" s="134" t="s">
        <v>178</v>
      </c>
      <c r="E43" s="136" t="s">
        <v>169</v>
      </c>
      <c r="F43" s="38"/>
      <c r="G43" s="70" t="s">
        <v>178</v>
      </c>
      <c r="H43" s="94" t="s">
        <v>169</v>
      </c>
      <c r="I43" s="213" t="s">
        <v>33</v>
      </c>
      <c r="J43" s="62" t="s">
        <v>179</v>
      </c>
      <c r="K43" s="248">
        <v>0</v>
      </c>
      <c r="L43" s="205"/>
      <c r="M43" s="205"/>
      <c r="N43" s="205"/>
      <c r="O43" s="205"/>
      <c r="P43" s="248">
        <v>3669.1239999999998</v>
      </c>
      <c r="Q43" s="205"/>
      <c r="R43" s="205"/>
      <c r="S43" s="205"/>
      <c r="T43" s="85">
        <v>3669.1239999999998</v>
      </c>
      <c r="U43" s="85">
        <v>3669.1239999999998</v>
      </c>
      <c r="V43" s="249">
        <v>3669.1239999999998</v>
      </c>
    </row>
    <row r="44" spans="1:22" s="12" customFormat="1">
      <c r="A44" s="76">
        <v>250380</v>
      </c>
      <c r="B44" s="354" t="s">
        <v>68</v>
      </c>
      <c r="C44" s="134" t="s">
        <v>95</v>
      </c>
      <c r="D44" s="134" t="s">
        <v>240</v>
      </c>
      <c r="E44" s="136" t="s">
        <v>169</v>
      </c>
      <c r="F44" s="40"/>
      <c r="G44" s="70" t="s">
        <v>240</v>
      </c>
      <c r="H44" s="94" t="s">
        <v>169</v>
      </c>
      <c r="I44" s="213" t="s">
        <v>39</v>
      </c>
      <c r="J44" s="57" t="s">
        <v>239</v>
      </c>
      <c r="K44" s="248">
        <v>655</v>
      </c>
      <c r="L44" s="205">
        <v>655</v>
      </c>
      <c r="M44" s="205"/>
      <c r="N44" s="205"/>
      <c r="O44" s="205"/>
      <c r="P44" s="248">
        <v>0</v>
      </c>
      <c r="Q44" s="205"/>
      <c r="R44" s="205"/>
      <c r="S44" s="205"/>
      <c r="T44" s="85"/>
      <c r="U44" s="85"/>
      <c r="V44" s="249">
        <v>655</v>
      </c>
    </row>
    <row r="45" spans="1:22" s="25" customFormat="1" ht="21.75">
      <c r="A45" s="45"/>
      <c r="B45" s="380"/>
      <c r="C45" s="139"/>
      <c r="D45" s="139"/>
      <c r="E45" s="140"/>
      <c r="F45" s="45"/>
      <c r="G45" s="44"/>
      <c r="H45" s="96"/>
      <c r="I45" s="213"/>
      <c r="J45" s="26" t="s">
        <v>119</v>
      </c>
      <c r="K45" s="253">
        <v>5273.8000000000011</v>
      </c>
      <c r="L45" s="253">
        <v>5273.8000000000011</v>
      </c>
      <c r="M45" s="253">
        <v>0</v>
      </c>
      <c r="N45" s="253">
        <v>0</v>
      </c>
      <c r="O45" s="253">
        <v>0</v>
      </c>
      <c r="P45" s="253">
        <v>456.60399999999936</v>
      </c>
      <c r="Q45" s="253">
        <v>0</v>
      </c>
      <c r="R45" s="253">
        <v>0</v>
      </c>
      <c r="S45" s="253">
        <v>0</v>
      </c>
      <c r="T45" s="253">
        <v>456.60399999999936</v>
      </c>
      <c r="U45" s="253">
        <v>456.60399999999936</v>
      </c>
      <c r="V45" s="253">
        <v>5730.4039999999986</v>
      </c>
    </row>
    <row r="46" spans="1:22" s="16" customFormat="1" ht="46.5">
      <c r="A46" s="45" t="s">
        <v>70</v>
      </c>
      <c r="B46" s="380" t="s">
        <v>70</v>
      </c>
      <c r="C46" s="139" t="s">
        <v>169</v>
      </c>
      <c r="D46" s="139" t="s">
        <v>170</v>
      </c>
      <c r="E46" s="140" t="s">
        <v>169</v>
      </c>
      <c r="F46" s="45"/>
      <c r="G46" s="44"/>
      <c r="H46" s="96"/>
      <c r="I46" s="213"/>
      <c r="J46" s="17" t="s">
        <v>147</v>
      </c>
      <c r="K46" s="395"/>
      <c r="L46" s="395"/>
      <c r="M46" s="395"/>
      <c r="N46" s="395"/>
      <c r="O46" s="395"/>
      <c r="P46" s="396"/>
      <c r="Q46" s="395"/>
      <c r="R46" s="395"/>
      <c r="S46" s="395"/>
      <c r="T46" s="395"/>
      <c r="U46" s="395"/>
      <c r="V46" s="397"/>
    </row>
    <row r="47" spans="1:22" s="25" customFormat="1" ht="43.5">
      <c r="A47" s="45" t="s">
        <v>70</v>
      </c>
      <c r="B47" s="380" t="s">
        <v>70</v>
      </c>
      <c r="C47" s="139" t="s">
        <v>95</v>
      </c>
      <c r="D47" s="139" t="s">
        <v>170</v>
      </c>
      <c r="E47" s="140" t="s">
        <v>169</v>
      </c>
      <c r="F47" s="46"/>
      <c r="G47" s="44"/>
      <c r="H47" s="96"/>
      <c r="I47" s="213"/>
      <c r="J47" s="26" t="s">
        <v>147</v>
      </c>
      <c r="K47" s="398"/>
      <c r="L47" s="398"/>
      <c r="M47" s="398"/>
      <c r="N47" s="398"/>
      <c r="O47" s="398"/>
      <c r="P47" s="254"/>
      <c r="Q47" s="398"/>
      <c r="R47" s="398"/>
      <c r="S47" s="398"/>
      <c r="T47" s="398"/>
      <c r="U47" s="398"/>
      <c r="V47" s="253"/>
    </row>
    <row r="48" spans="1:22" s="11" customFormat="1" ht="46.5" customHeight="1">
      <c r="A48" s="188" t="s">
        <v>105</v>
      </c>
      <c r="B48" s="354" t="s">
        <v>70</v>
      </c>
      <c r="C48" s="134" t="s">
        <v>95</v>
      </c>
      <c r="D48" s="135" t="s">
        <v>41</v>
      </c>
      <c r="E48" s="136" t="s">
        <v>169</v>
      </c>
      <c r="F48" s="38"/>
      <c r="G48" s="79" t="s">
        <v>41</v>
      </c>
      <c r="H48" s="94" t="s">
        <v>169</v>
      </c>
      <c r="I48" s="213" t="s">
        <v>10</v>
      </c>
      <c r="J48" s="149" t="s">
        <v>286</v>
      </c>
      <c r="K48" s="205">
        <v>38</v>
      </c>
      <c r="L48" s="205">
        <v>38</v>
      </c>
      <c r="M48" s="205"/>
      <c r="N48" s="205"/>
      <c r="O48" s="205"/>
      <c r="P48" s="248">
        <v>0</v>
      </c>
      <c r="Q48" s="205"/>
      <c r="R48" s="205"/>
      <c r="S48" s="205"/>
      <c r="T48" s="205"/>
      <c r="U48" s="205"/>
      <c r="V48" s="249">
        <v>38</v>
      </c>
    </row>
    <row r="49" spans="1:22" s="11" customFormat="1">
      <c r="A49" s="63" t="s">
        <v>108</v>
      </c>
      <c r="B49" s="354" t="s">
        <v>70</v>
      </c>
      <c r="C49" s="134" t="s">
        <v>95</v>
      </c>
      <c r="D49" s="134" t="s">
        <v>207</v>
      </c>
      <c r="E49" s="136" t="s">
        <v>169</v>
      </c>
      <c r="F49" s="38"/>
      <c r="G49" s="70" t="s">
        <v>207</v>
      </c>
      <c r="H49" s="94" t="s">
        <v>169</v>
      </c>
      <c r="I49" s="213"/>
      <c r="J49" s="62" t="s">
        <v>109</v>
      </c>
      <c r="K49" s="248">
        <v>12029.716999999999</v>
      </c>
      <c r="L49" s="248">
        <v>12029.716999999999</v>
      </c>
      <c r="M49" s="248">
        <v>0</v>
      </c>
      <c r="N49" s="248">
        <v>0</v>
      </c>
      <c r="O49" s="248">
        <v>0</v>
      </c>
      <c r="P49" s="248">
        <v>3547.4520000000007</v>
      </c>
      <c r="Q49" s="248">
        <v>0</v>
      </c>
      <c r="R49" s="248">
        <v>0</v>
      </c>
      <c r="S49" s="248">
        <v>0</v>
      </c>
      <c r="T49" s="248">
        <v>3547.4520000000007</v>
      </c>
      <c r="U49" s="248">
        <v>3547.4520000000007</v>
      </c>
      <c r="V49" s="248">
        <v>15577.169000000002</v>
      </c>
    </row>
    <row r="50" spans="1:22" s="19" customFormat="1" ht="93" customHeight="1">
      <c r="A50" s="189"/>
      <c r="B50" s="379"/>
      <c r="C50" s="137"/>
      <c r="D50" s="137"/>
      <c r="E50" s="138"/>
      <c r="F50" s="39"/>
      <c r="G50" s="71"/>
      <c r="H50" s="95"/>
      <c r="I50" s="214"/>
      <c r="J50" s="75" t="s">
        <v>319</v>
      </c>
      <c r="K50" s="251">
        <v>4310.3</v>
      </c>
      <c r="L50" s="206">
        <v>4310.3</v>
      </c>
      <c r="M50" s="206">
        <v>0</v>
      </c>
      <c r="N50" s="206">
        <v>0</v>
      </c>
      <c r="O50" s="206">
        <v>0</v>
      </c>
      <c r="P50" s="206">
        <v>0</v>
      </c>
      <c r="Q50" s="206">
        <v>0</v>
      </c>
      <c r="R50" s="206">
        <v>0</v>
      </c>
      <c r="S50" s="206">
        <v>0</v>
      </c>
      <c r="T50" s="206">
        <v>0</v>
      </c>
      <c r="U50" s="206">
        <v>0</v>
      </c>
      <c r="V50" s="252">
        <v>4310.3</v>
      </c>
    </row>
    <row r="51" spans="1:22" s="19" customFormat="1" ht="93" customHeight="1">
      <c r="A51" s="189"/>
      <c r="B51" s="379"/>
      <c r="C51" s="137"/>
      <c r="D51" s="137"/>
      <c r="E51" s="138"/>
      <c r="F51" s="39"/>
      <c r="G51" s="71"/>
      <c r="H51" s="95"/>
      <c r="I51" s="214"/>
      <c r="J51" s="75" t="s">
        <v>296</v>
      </c>
      <c r="K51" s="251">
        <v>81.94</v>
      </c>
      <c r="L51" s="206">
        <v>81.94</v>
      </c>
      <c r="M51" s="206">
        <v>0</v>
      </c>
      <c r="N51" s="206">
        <v>0</v>
      </c>
      <c r="O51" s="206">
        <v>0</v>
      </c>
      <c r="P51" s="206">
        <v>371.06</v>
      </c>
      <c r="Q51" s="206">
        <v>0</v>
      </c>
      <c r="R51" s="206">
        <v>0</v>
      </c>
      <c r="S51" s="206">
        <v>0</v>
      </c>
      <c r="T51" s="206">
        <v>371.06</v>
      </c>
      <c r="U51" s="206">
        <v>371.06</v>
      </c>
      <c r="V51" s="252">
        <v>453</v>
      </c>
    </row>
    <row r="52" spans="1:22" s="19" customFormat="1" ht="81">
      <c r="A52" s="189"/>
      <c r="B52" s="379"/>
      <c r="C52" s="137"/>
      <c r="D52" s="137"/>
      <c r="E52" s="138"/>
      <c r="F52" s="39"/>
      <c r="G52" s="71"/>
      <c r="H52" s="95"/>
      <c r="I52" s="214"/>
      <c r="J52" s="75" t="s">
        <v>307</v>
      </c>
      <c r="K52" s="251">
        <v>0</v>
      </c>
      <c r="L52" s="206">
        <v>0</v>
      </c>
      <c r="M52" s="206">
        <v>0</v>
      </c>
      <c r="N52" s="206">
        <v>0</v>
      </c>
      <c r="O52" s="206">
        <v>0</v>
      </c>
      <c r="P52" s="206">
        <v>2661.3919999999998</v>
      </c>
      <c r="Q52" s="206">
        <v>0</v>
      </c>
      <c r="R52" s="206">
        <v>0</v>
      </c>
      <c r="S52" s="206">
        <v>0</v>
      </c>
      <c r="T52" s="206">
        <v>2661.3919999999998</v>
      </c>
      <c r="U52" s="206">
        <v>2661.3919999999998</v>
      </c>
      <c r="V52" s="252">
        <v>2661.3919999999998</v>
      </c>
    </row>
    <row r="53" spans="1:22" s="11" customFormat="1" ht="40.5">
      <c r="A53" s="63" t="s">
        <v>77</v>
      </c>
      <c r="B53" s="354" t="s">
        <v>70</v>
      </c>
      <c r="C53" s="134" t="s">
        <v>95</v>
      </c>
      <c r="D53" s="134" t="s">
        <v>208</v>
      </c>
      <c r="E53" s="136" t="s">
        <v>169</v>
      </c>
      <c r="F53" s="38"/>
      <c r="G53" s="70" t="s">
        <v>208</v>
      </c>
      <c r="H53" s="94" t="s">
        <v>169</v>
      </c>
      <c r="I53" s="213" t="s">
        <v>20</v>
      </c>
      <c r="J53" s="62" t="s">
        <v>44</v>
      </c>
      <c r="K53" s="248">
        <v>6514.1970000000001</v>
      </c>
      <c r="L53" s="205">
        <v>6514.1970000000001</v>
      </c>
      <c r="M53" s="205"/>
      <c r="N53" s="205"/>
      <c r="O53" s="205"/>
      <c r="P53" s="248">
        <v>1032</v>
      </c>
      <c r="Q53" s="205"/>
      <c r="R53" s="205"/>
      <c r="S53" s="205"/>
      <c r="T53" s="205">
        <v>1032</v>
      </c>
      <c r="U53" s="205">
        <v>1032</v>
      </c>
      <c r="V53" s="249">
        <v>7546.1970000000001</v>
      </c>
    </row>
    <row r="54" spans="1:22" s="19" customFormat="1" ht="93" customHeight="1">
      <c r="A54" s="189"/>
      <c r="B54" s="379"/>
      <c r="C54" s="137"/>
      <c r="D54" s="137"/>
      <c r="E54" s="138"/>
      <c r="F54" s="39"/>
      <c r="G54" s="71"/>
      <c r="H54" s="95"/>
      <c r="I54" s="214"/>
      <c r="J54" s="75" t="s">
        <v>296</v>
      </c>
      <c r="K54" s="251">
        <v>73</v>
      </c>
      <c r="L54" s="206">
        <v>73</v>
      </c>
      <c r="M54" s="206"/>
      <c r="N54" s="206"/>
      <c r="O54" s="206"/>
      <c r="P54" s="206">
        <v>180</v>
      </c>
      <c r="Q54" s="206"/>
      <c r="R54" s="206"/>
      <c r="S54" s="206"/>
      <c r="T54" s="206">
        <v>180</v>
      </c>
      <c r="U54" s="206">
        <v>180</v>
      </c>
      <c r="V54" s="252">
        <v>253</v>
      </c>
    </row>
    <row r="55" spans="1:22" s="19" customFormat="1" ht="81">
      <c r="A55" s="189"/>
      <c r="B55" s="379"/>
      <c r="C55" s="137"/>
      <c r="D55" s="137"/>
      <c r="E55" s="138"/>
      <c r="F55" s="39"/>
      <c r="G55" s="71"/>
      <c r="H55" s="95"/>
      <c r="I55" s="214"/>
      <c r="J55" s="75" t="s">
        <v>307</v>
      </c>
      <c r="K55" s="251">
        <v>0</v>
      </c>
      <c r="L55" s="206"/>
      <c r="M55" s="206"/>
      <c r="N55" s="206"/>
      <c r="O55" s="206"/>
      <c r="P55" s="206">
        <v>352</v>
      </c>
      <c r="Q55" s="206"/>
      <c r="R55" s="206"/>
      <c r="S55" s="206"/>
      <c r="T55" s="206">
        <v>352</v>
      </c>
      <c r="U55" s="206">
        <v>352</v>
      </c>
      <c r="V55" s="252">
        <v>352</v>
      </c>
    </row>
    <row r="56" spans="1:22" s="11" customFormat="1" ht="40.5">
      <c r="A56" s="63" t="s">
        <v>78</v>
      </c>
      <c r="B56" s="354" t="s">
        <v>70</v>
      </c>
      <c r="C56" s="134" t="s">
        <v>95</v>
      </c>
      <c r="D56" s="134" t="s">
        <v>209</v>
      </c>
      <c r="E56" s="136" t="s">
        <v>169</v>
      </c>
      <c r="F56" s="38"/>
      <c r="G56" s="70" t="s">
        <v>209</v>
      </c>
      <c r="H56" s="94" t="s">
        <v>169</v>
      </c>
      <c r="I56" s="213" t="s">
        <v>21</v>
      </c>
      <c r="J56" s="62" t="s">
        <v>212</v>
      </c>
      <c r="K56" s="248">
        <v>1298</v>
      </c>
      <c r="L56" s="248">
        <v>1298</v>
      </c>
      <c r="M56" s="248"/>
      <c r="N56" s="248"/>
      <c r="O56" s="248"/>
      <c r="P56" s="248">
        <v>2309.3919999999998</v>
      </c>
      <c r="Q56" s="248"/>
      <c r="R56" s="248"/>
      <c r="S56" s="248"/>
      <c r="T56" s="248">
        <v>2309.3919999999998</v>
      </c>
      <c r="U56" s="248">
        <v>2309.3919999999998</v>
      </c>
      <c r="V56" s="249">
        <v>3607.3919999999998</v>
      </c>
    </row>
    <row r="57" spans="1:22" s="19" customFormat="1" ht="81">
      <c r="A57" s="189"/>
      <c r="B57" s="379"/>
      <c r="C57" s="137"/>
      <c r="D57" s="137"/>
      <c r="E57" s="138"/>
      <c r="F57" s="39"/>
      <c r="G57" s="71"/>
      <c r="H57" s="95"/>
      <c r="I57" s="214"/>
      <c r="J57" s="75" t="s">
        <v>317</v>
      </c>
      <c r="K57" s="251">
        <v>0</v>
      </c>
      <c r="L57" s="206"/>
      <c r="M57" s="206"/>
      <c r="N57" s="206"/>
      <c r="O57" s="206"/>
      <c r="P57" s="206">
        <v>2309.3919999999998</v>
      </c>
      <c r="Q57" s="206"/>
      <c r="R57" s="206"/>
      <c r="S57" s="206"/>
      <c r="T57" s="206">
        <v>2309.3919999999998</v>
      </c>
      <c r="U57" s="206">
        <v>2309.3919999999998</v>
      </c>
      <c r="V57" s="252">
        <v>2309.3919999999998</v>
      </c>
    </row>
    <row r="58" spans="1:22" s="19" customFormat="1" ht="81">
      <c r="A58" s="189"/>
      <c r="B58" s="379"/>
      <c r="C58" s="137"/>
      <c r="D58" s="137"/>
      <c r="E58" s="138"/>
      <c r="F58" s="39"/>
      <c r="G58" s="71"/>
      <c r="H58" s="95"/>
      <c r="I58" s="214"/>
      <c r="J58" s="75" t="s">
        <v>319</v>
      </c>
      <c r="K58" s="251">
        <v>1098</v>
      </c>
      <c r="L58" s="206">
        <v>1098</v>
      </c>
      <c r="M58" s="206"/>
      <c r="N58" s="206"/>
      <c r="O58" s="206"/>
      <c r="P58" s="206">
        <v>0</v>
      </c>
      <c r="Q58" s="206"/>
      <c r="R58" s="206"/>
      <c r="S58" s="206"/>
      <c r="T58" s="206"/>
      <c r="U58" s="206"/>
      <c r="V58" s="252">
        <v>1098</v>
      </c>
    </row>
    <row r="59" spans="1:22" s="11" customFormat="1" ht="40.5">
      <c r="A59" s="63" t="s">
        <v>79</v>
      </c>
      <c r="B59" s="354" t="s">
        <v>70</v>
      </c>
      <c r="C59" s="134" t="s">
        <v>95</v>
      </c>
      <c r="D59" s="134" t="s">
        <v>210</v>
      </c>
      <c r="E59" s="136" t="s">
        <v>169</v>
      </c>
      <c r="F59" s="38"/>
      <c r="G59" s="70" t="s">
        <v>210</v>
      </c>
      <c r="H59" s="94" t="s">
        <v>169</v>
      </c>
      <c r="I59" s="213" t="s">
        <v>22</v>
      </c>
      <c r="J59" s="62" t="s">
        <v>45</v>
      </c>
      <c r="K59" s="248">
        <v>890.6</v>
      </c>
      <c r="L59" s="205">
        <v>890.6</v>
      </c>
      <c r="M59" s="205"/>
      <c r="N59" s="205"/>
      <c r="O59" s="205"/>
      <c r="P59" s="248">
        <v>0</v>
      </c>
      <c r="Q59" s="205"/>
      <c r="R59" s="205"/>
      <c r="S59" s="205"/>
      <c r="T59" s="205"/>
      <c r="U59" s="205"/>
      <c r="V59" s="249">
        <v>890.6</v>
      </c>
    </row>
    <row r="60" spans="1:22" s="11" customFormat="1" ht="40.5">
      <c r="A60" s="192" t="s">
        <v>126</v>
      </c>
      <c r="B60" s="354" t="s">
        <v>70</v>
      </c>
      <c r="C60" s="134" t="s">
        <v>95</v>
      </c>
      <c r="D60" s="134" t="s">
        <v>211</v>
      </c>
      <c r="E60" s="136" t="s">
        <v>169</v>
      </c>
      <c r="F60" s="40"/>
      <c r="G60" s="70" t="s">
        <v>211</v>
      </c>
      <c r="H60" s="94" t="s">
        <v>169</v>
      </c>
      <c r="I60" s="213" t="s">
        <v>23</v>
      </c>
      <c r="J60" s="73" t="s">
        <v>213</v>
      </c>
      <c r="K60" s="248">
        <v>85</v>
      </c>
      <c r="L60" s="205">
        <v>85</v>
      </c>
      <c r="M60" s="205"/>
      <c r="N60" s="205"/>
      <c r="O60" s="205"/>
      <c r="P60" s="248">
        <v>0</v>
      </c>
      <c r="Q60" s="205"/>
      <c r="R60" s="205"/>
      <c r="S60" s="205"/>
      <c r="T60" s="205"/>
      <c r="U60" s="205"/>
      <c r="V60" s="249">
        <v>85</v>
      </c>
    </row>
    <row r="61" spans="1:22" s="11" customFormat="1">
      <c r="A61" s="63" t="s">
        <v>6</v>
      </c>
      <c r="B61" s="354" t="s">
        <v>70</v>
      </c>
      <c r="C61" s="134" t="s">
        <v>95</v>
      </c>
      <c r="D61" s="134" t="s">
        <v>3</v>
      </c>
      <c r="E61" s="136" t="s">
        <v>169</v>
      </c>
      <c r="F61" s="39"/>
      <c r="G61" s="70" t="s">
        <v>3</v>
      </c>
      <c r="H61" s="94" t="s">
        <v>169</v>
      </c>
      <c r="I61" s="213" t="s">
        <v>24</v>
      </c>
      <c r="J61" s="5" t="s">
        <v>237</v>
      </c>
      <c r="K61" s="248">
        <v>3119.92</v>
      </c>
      <c r="L61" s="205">
        <v>3119.92</v>
      </c>
      <c r="M61" s="205"/>
      <c r="N61" s="205"/>
      <c r="O61" s="205"/>
      <c r="P61" s="248">
        <v>206.06</v>
      </c>
      <c r="Q61" s="205"/>
      <c r="R61" s="205"/>
      <c r="S61" s="205"/>
      <c r="T61" s="205">
        <v>206.06</v>
      </c>
      <c r="U61" s="205">
        <v>206.06</v>
      </c>
      <c r="V61" s="249">
        <v>3325.98</v>
      </c>
    </row>
    <row r="62" spans="1:22" s="19" customFormat="1" ht="81">
      <c r="A62" s="189"/>
      <c r="B62" s="379"/>
      <c r="C62" s="137"/>
      <c r="D62" s="137"/>
      <c r="E62" s="138"/>
      <c r="F62" s="39"/>
      <c r="G62" s="71"/>
      <c r="H62" s="95"/>
      <c r="I62" s="214"/>
      <c r="J62" s="75" t="s">
        <v>319</v>
      </c>
      <c r="K62" s="251">
        <v>2518.5320000000002</v>
      </c>
      <c r="L62" s="206">
        <v>2518.5320000000002</v>
      </c>
      <c r="M62" s="206"/>
      <c r="N62" s="206"/>
      <c r="O62" s="206"/>
      <c r="P62" s="206">
        <v>0</v>
      </c>
      <c r="Q62" s="206"/>
      <c r="R62" s="206"/>
      <c r="S62" s="206"/>
      <c r="T62" s="206"/>
      <c r="U62" s="206"/>
      <c r="V62" s="252">
        <v>2518.5320000000002</v>
      </c>
    </row>
    <row r="63" spans="1:22" s="19" customFormat="1" ht="93" customHeight="1">
      <c r="A63" s="189"/>
      <c r="B63" s="379"/>
      <c r="C63" s="137"/>
      <c r="D63" s="137"/>
      <c r="E63" s="138"/>
      <c r="F63" s="39"/>
      <c r="G63" s="71"/>
      <c r="H63" s="95"/>
      <c r="I63" s="214"/>
      <c r="J63" s="75" t="s">
        <v>296</v>
      </c>
      <c r="K63" s="251">
        <v>8.94</v>
      </c>
      <c r="L63" s="206">
        <v>8.94</v>
      </c>
      <c r="M63" s="206"/>
      <c r="N63" s="206"/>
      <c r="O63" s="206"/>
      <c r="P63" s="206">
        <v>191.06</v>
      </c>
      <c r="Q63" s="206"/>
      <c r="R63" s="206"/>
      <c r="S63" s="206"/>
      <c r="T63" s="206">
        <v>191.06</v>
      </c>
      <c r="U63" s="206">
        <v>191.06</v>
      </c>
      <c r="V63" s="252">
        <v>200</v>
      </c>
    </row>
    <row r="64" spans="1:22" s="11" customFormat="1" ht="40.5">
      <c r="A64" s="63" t="s">
        <v>80</v>
      </c>
      <c r="B64" s="354" t="s">
        <v>70</v>
      </c>
      <c r="C64" s="134" t="s">
        <v>95</v>
      </c>
      <c r="D64" s="134" t="s">
        <v>46</v>
      </c>
      <c r="E64" s="136" t="s">
        <v>169</v>
      </c>
      <c r="F64" s="39"/>
      <c r="G64" s="70" t="s">
        <v>46</v>
      </c>
      <c r="H64" s="94" t="s">
        <v>169</v>
      </c>
      <c r="I64" s="213" t="s">
        <v>25</v>
      </c>
      <c r="J64" s="67" t="s">
        <v>214</v>
      </c>
      <c r="K64" s="248">
        <v>122</v>
      </c>
      <c r="L64" s="205">
        <v>122</v>
      </c>
      <c r="M64" s="205"/>
      <c r="N64" s="205"/>
      <c r="O64" s="205"/>
      <c r="P64" s="248">
        <v>0</v>
      </c>
      <c r="Q64" s="205"/>
      <c r="R64" s="205"/>
      <c r="S64" s="205"/>
      <c r="T64" s="205"/>
      <c r="U64" s="205"/>
      <c r="V64" s="249">
        <v>122</v>
      </c>
    </row>
    <row r="65" spans="1:22" s="12" customFormat="1" ht="40.5">
      <c r="A65" s="63" t="s">
        <v>117</v>
      </c>
      <c r="B65" s="354" t="s">
        <v>70</v>
      </c>
      <c r="C65" s="70" t="s">
        <v>95</v>
      </c>
      <c r="D65" s="134" t="s">
        <v>178</v>
      </c>
      <c r="E65" s="94" t="s">
        <v>169</v>
      </c>
      <c r="F65" s="38"/>
      <c r="G65" s="70" t="s">
        <v>178</v>
      </c>
      <c r="H65" s="94" t="s">
        <v>169</v>
      </c>
      <c r="I65" s="213" t="s">
        <v>33</v>
      </c>
      <c r="J65" s="62" t="s">
        <v>179</v>
      </c>
      <c r="K65" s="248">
        <v>0</v>
      </c>
      <c r="L65" s="205"/>
      <c r="M65" s="205"/>
      <c r="N65" s="205"/>
      <c r="O65" s="205"/>
      <c r="P65" s="248">
        <v>-664.80400000000009</v>
      </c>
      <c r="Q65" s="205"/>
      <c r="R65" s="205"/>
      <c r="S65" s="205"/>
      <c r="T65" s="205">
        <v>-664.80400000000009</v>
      </c>
      <c r="U65" s="205">
        <v>-664.80400000000009</v>
      </c>
      <c r="V65" s="249">
        <v>-664.80400000000009</v>
      </c>
    </row>
    <row r="66" spans="1:22" s="12" customFormat="1" ht="222.75">
      <c r="A66" s="93" t="s">
        <v>315</v>
      </c>
      <c r="B66" s="354" t="s">
        <v>70</v>
      </c>
      <c r="C66" s="70" t="s">
        <v>95</v>
      </c>
      <c r="D66" s="134" t="s">
        <v>314</v>
      </c>
      <c r="E66" s="94" t="s">
        <v>169</v>
      </c>
      <c r="F66" s="40"/>
      <c r="G66" s="70" t="s">
        <v>314</v>
      </c>
      <c r="H66" s="94" t="s">
        <v>169</v>
      </c>
      <c r="I66" s="215" t="s">
        <v>39</v>
      </c>
      <c r="J66" s="393" t="s">
        <v>316</v>
      </c>
      <c r="K66" s="248">
        <v>1416.547</v>
      </c>
      <c r="L66" s="205">
        <v>1416.547</v>
      </c>
      <c r="M66" s="205"/>
      <c r="N66" s="205"/>
      <c r="O66" s="205"/>
      <c r="P66" s="248"/>
      <c r="Q66" s="205"/>
      <c r="R66" s="205"/>
      <c r="S66" s="205"/>
      <c r="T66" s="205"/>
      <c r="U66" s="205"/>
      <c r="V66" s="249">
        <v>1416.547</v>
      </c>
    </row>
    <row r="67" spans="1:22" s="12" customFormat="1" ht="162">
      <c r="A67" s="76">
        <v>250339</v>
      </c>
      <c r="B67" s="354" t="s">
        <v>70</v>
      </c>
      <c r="C67" s="134" t="s">
        <v>95</v>
      </c>
      <c r="D67" s="134" t="s">
        <v>0</v>
      </c>
      <c r="E67" s="136" t="s">
        <v>169</v>
      </c>
      <c r="F67" s="40"/>
      <c r="G67" s="70" t="s">
        <v>0</v>
      </c>
      <c r="H67" s="94" t="s">
        <v>169</v>
      </c>
      <c r="I67" s="213" t="s">
        <v>39</v>
      </c>
      <c r="J67" s="57" t="s">
        <v>269</v>
      </c>
      <c r="K67" s="248">
        <v>693.76800000000003</v>
      </c>
      <c r="L67" s="205">
        <v>693.76800000000003</v>
      </c>
      <c r="M67" s="205"/>
      <c r="N67" s="205"/>
      <c r="O67" s="255"/>
      <c r="P67" s="248">
        <v>0</v>
      </c>
      <c r="Q67" s="205"/>
      <c r="R67" s="205"/>
      <c r="S67" s="205"/>
      <c r="T67" s="255"/>
      <c r="U67" s="205"/>
      <c r="V67" s="249">
        <v>693.76800000000003</v>
      </c>
    </row>
    <row r="68" spans="1:22" s="19" customFormat="1" ht="81">
      <c r="A68" s="189"/>
      <c r="B68" s="379"/>
      <c r="C68" s="137"/>
      <c r="D68" s="137"/>
      <c r="E68" s="138"/>
      <c r="F68" s="39"/>
      <c r="G68" s="71"/>
      <c r="H68" s="95"/>
      <c r="I68" s="214"/>
      <c r="J68" s="75" t="s">
        <v>319</v>
      </c>
      <c r="K68" s="251">
        <v>693.76800000000003</v>
      </c>
      <c r="L68" s="206">
        <v>693.76800000000003</v>
      </c>
      <c r="M68" s="206"/>
      <c r="N68" s="206"/>
      <c r="O68" s="206"/>
      <c r="P68" s="206">
        <v>0</v>
      </c>
      <c r="Q68" s="206"/>
      <c r="R68" s="206"/>
      <c r="S68" s="206"/>
      <c r="T68" s="206"/>
      <c r="U68" s="206"/>
      <c r="V68" s="252">
        <v>693.76800000000003</v>
      </c>
    </row>
    <row r="69" spans="1:22" s="25" customFormat="1" ht="21.75">
      <c r="A69" s="45"/>
      <c r="B69" s="380"/>
      <c r="C69" s="139"/>
      <c r="D69" s="139"/>
      <c r="E69" s="140"/>
      <c r="F69" s="45"/>
      <c r="G69" s="44"/>
      <c r="H69" s="96"/>
      <c r="I69" s="213"/>
      <c r="J69" s="27" t="s">
        <v>81</v>
      </c>
      <c r="K69" s="254">
        <v>14178.031999999999</v>
      </c>
      <c r="L69" s="254">
        <v>14178.031999999999</v>
      </c>
      <c r="M69" s="254">
        <v>0</v>
      </c>
      <c r="N69" s="254">
        <v>0</v>
      </c>
      <c r="O69" s="254">
        <v>0</v>
      </c>
      <c r="P69" s="254">
        <v>2882.6480000000006</v>
      </c>
      <c r="Q69" s="254">
        <v>0</v>
      </c>
      <c r="R69" s="254">
        <v>0</v>
      </c>
      <c r="S69" s="254">
        <v>0</v>
      </c>
      <c r="T69" s="254">
        <v>2882.6480000000006</v>
      </c>
      <c r="U69" s="254">
        <v>2882.6480000000006</v>
      </c>
      <c r="V69" s="254">
        <v>17060.68</v>
      </c>
    </row>
    <row r="70" spans="1:22" s="16" customFormat="1" ht="89.25" customHeight="1">
      <c r="A70" s="45" t="s">
        <v>60</v>
      </c>
      <c r="B70" s="380" t="s">
        <v>60</v>
      </c>
      <c r="C70" s="139" t="s">
        <v>169</v>
      </c>
      <c r="D70" s="139" t="s">
        <v>170</v>
      </c>
      <c r="E70" s="140" t="s">
        <v>169</v>
      </c>
      <c r="F70" s="45"/>
      <c r="G70" s="44"/>
      <c r="H70" s="96"/>
      <c r="I70" s="213"/>
      <c r="J70" s="17" t="s">
        <v>138</v>
      </c>
      <c r="K70" s="395"/>
      <c r="L70" s="395"/>
      <c r="M70" s="395"/>
      <c r="N70" s="395"/>
      <c r="O70" s="395"/>
      <c r="P70" s="396"/>
      <c r="Q70" s="395"/>
      <c r="R70" s="395"/>
      <c r="S70" s="395"/>
      <c r="T70" s="395"/>
      <c r="U70" s="395"/>
      <c r="V70" s="397"/>
    </row>
    <row r="71" spans="1:22" s="25" customFormat="1" ht="72.75" customHeight="1">
      <c r="A71" s="45" t="s">
        <v>60</v>
      </c>
      <c r="B71" s="380" t="s">
        <v>60</v>
      </c>
      <c r="C71" s="139" t="s">
        <v>95</v>
      </c>
      <c r="D71" s="139" t="s">
        <v>170</v>
      </c>
      <c r="E71" s="140" t="s">
        <v>169</v>
      </c>
      <c r="F71" s="46"/>
      <c r="G71" s="44"/>
      <c r="H71" s="96"/>
      <c r="I71" s="213"/>
      <c r="J71" s="26" t="s">
        <v>138</v>
      </c>
      <c r="K71" s="398"/>
      <c r="L71" s="398"/>
      <c r="M71" s="398"/>
      <c r="N71" s="398"/>
      <c r="O71" s="398"/>
      <c r="P71" s="254"/>
      <c r="Q71" s="398"/>
      <c r="R71" s="398"/>
      <c r="S71" s="398"/>
      <c r="T71" s="398"/>
      <c r="U71" s="398"/>
      <c r="V71" s="253"/>
    </row>
    <row r="72" spans="1:22" s="11" customFormat="1" ht="60" customHeight="1">
      <c r="A72" s="188" t="s">
        <v>105</v>
      </c>
      <c r="B72" s="354" t="s">
        <v>60</v>
      </c>
      <c r="C72" s="134" t="s">
        <v>95</v>
      </c>
      <c r="D72" s="135" t="s">
        <v>41</v>
      </c>
      <c r="E72" s="136" t="s">
        <v>169</v>
      </c>
      <c r="F72" s="38"/>
      <c r="G72" s="79" t="s">
        <v>41</v>
      </c>
      <c r="H72" s="94" t="s">
        <v>169</v>
      </c>
      <c r="I72" s="213" t="s">
        <v>10</v>
      </c>
      <c r="J72" s="149" t="s">
        <v>286</v>
      </c>
      <c r="K72" s="205">
        <v>90</v>
      </c>
      <c r="L72" s="205">
        <v>90</v>
      </c>
      <c r="M72" s="205"/>
      <c r="N72" s="205"/>
      <c r="O72" s="205"/>
      <c r="P72" s="248">
        <v>0</v>
      </c>
      <c r="Q72" s="205"/>
      <c r="R72" s="205"/>
      <c r="S72" s="205"/>
      <c r="T72" s="205"/>
      <c r="U72" s="205"/>
      <c r="V72" s="249">
        <v>90</v>
      </c>
    </row>
    <row r="73" spans="1:22" s="12" customFormat="1" ht="298.5" customHeight="1">
      <c r="A73" s="191"/>
      <c r="B73" s="354" t="s">
        <v>60</v>
      </c>
      <c r="C73" s="134" t="s">
        <v>95</v>
      </c>
      <c r="D73" s="134" t="s">
        <v>1</v>
      </c>
      <c r="E73" s="136" t="s">
        <v>169</v>
      </c>
      <c r="F73" s="40"/>
      <c r="G73" s="70" t="s">
        <v>1</v>
      </c>
      <c r="H73" s="94" t="s">
        <v>169</v>
      </c>
      <c r="I73" s="213"/>
      <c r="J73" s="73" t="s">
        <v>323</v>
      </c>
      <c r="K73" s="205">
        <v>3150</v>
      </c>
      <c r="L73" s="205">
        <v>3150</v>
      </c>
      <c r="M73" s="205">
        <v>0</v>
      </c>
      <c r="N73" s="205">
        <v>0</v>
      </c>
      <c r="O73" s="205">
        <v>0</v>
      </c>
      <c r="P73" s="248">
        <v>-59.158000000000001</v>
      </c>
      <c r="Q73" s="205">
        <v>0</v>
      </c>
      <c r="R73" s="205">
        <v>0</v>
      </c>
      <c r="S73" s="205">
        <v>0</v>
      </c>
      <c r="T73" s="205">
        <v>-59.158000000000001</v>
      </c>
      <c r="U73" s="205">
        <v>-59.158000000000001</v>
      </c>
      <c r="V73" s="249">
        <v>3090.8420000000001</v>
      </c>
    </row>
    <row r="74" spans="1:22" s="13" customFormat="1" ht="344.25">
      <c r="A74" s="190" t="s">
        <v>127</v>
      </c>
      <c r="B74" s="379" t="s">
        <v>60</v>
      </c>
      <c r="C74" s="137" t="s">
        <v>95</v>
      </c>
      <c r="D74" s="137" t="s">
        <v>1</v>
      </c>
      <c r="E74" s="138" t="s">
        <v>95</v>
      </c>
      <c r="F74" s="370"/>
      <c r="G74" s="71" t="s">
        <v>1</v>
      </c>
      <c r="H74" s="95" t="s">
        <v>95</v>
      </c>
      <c r="I74" s="214" t="s">
        <v>26</v>
      </c>
      <c r="J74" s="72" t="s">
        <v>47</v>
      </c>
      <c r="K74" s="206">
        <v>0</v>
      </c>
      <c r="L74" s="206"/>
      <c r="M74" s="206"/>
      <c r="N74" s="206"/>
      <c r="O74" s="206"/>
      <c r="P74" s="251">
        <v>-59.158000000000001</v>
      </c>
      <c r="Q74" s="206"/>
      <c r="R74" s="206"/>
      <c r="S74" s="206"/>
      <c r="T74" s="206">
        <v>-59.158000000000001</v>
      </c>
      <c r="U74" s="206">
        <v>-59.158000000000001</v>
      </c>
      <c r="V74" s="252">
        <v>-59.158000000000001</v>
      </c>
    </row>
    <row r="75" spans="1:22" s="13" customFormat="1" ht="60.75">
      <c r="A75" s="189" t="s">
        <v>87</v>
      </c>
      <c r="B75" s="379" t="s">
        <v>60</v>
      </c>
      <c r="C75" s="137" t="s">
        <v>95</v>
      </c>
      <c r="D75" s="137" t="s">
        <v>1</v>
      </c>
      <c r="E75" s="138" t="s">
        <v>183</v>
      </c>
      <c r="F75" s="39" t="s">
        <v>167</v>
      </c>
      <c r="G75" s="71" t="s">
        <v>1</v>
      </c>
      <c r="H75" s="95" t="s">
        <v>183</v>
      </c>
      <c r="I75" s="214" t="s">
        <v>14</v>
      </c>
      <c r="J75" s="80" t="s">
        <v>2</v>
      </c>
      <c r="K75" s="206">
        <v>3150</v>
      </c>
      <c r="L75" s="206">
        <v>3150</v>
      </c>
      <c r="M75" s="206"/>
      <c r="N75" s="206"/>
      <c r="O75" s="206"/>
      <c r="P75" s="251">
        <v>0</v>
      </c>
      <c r="Q75" s="206"/>
      <c r="R75" s="206"/>
      <c r="S75" s="206"/>
      <c r="T75" s="206"/>
      <c r="U75" s="206"/>
      <c r="V75" s="252">
        <v>3150</v>
      </c>
    </row>
    <row r="76" spans="1:22" s="12" customFormat="1" ht="88.5" customHeight="1">
      <c r="A76" s="191"/>
      <c r="B76" s="354" t="s">
        <v>60</v>
      </c>
      <c r="C76" s="134" t="s">
        <v>95</v>
      </c>
      <c r="D76" s="134" t="s">
        <v>182</v>
      </c>
      <c r="E76" s="136" t="s">
        <v>169</v>
      </c>
      <c r="F76" s="40"/>
      <c r="G76" s="70" t="s">
        <v>182</v>
      </c>
      <c r="H76" s="94" t="s">
        <v>169</v>
      </c>
      <c r="I76" s="213"/>
      <c r="J76" s="69" t="s">
        <v>184</v>
      </c>
      <c r="K76" s="205">
        <v>199</v>
      </c>
      <c r="L76" s="205">
        <v>199</v>
      </c>
      <c r="M76" s="205">
        <v>0</v>
      </c>
      <c r="N76" s="205">
        <v>0</v>
      </c>
      <c r="O76" s="205">
        <v>0</v>
      </c>
      <c r="P76" s="248">
        <v>-110</v>
      </c>
      <c r="Q76" s="205">
        <v>0</v>
      </c>
      <c r="R76" s="205">
        <v>0</v>
      </c>
      <c r="S76" s="205">
        <v>0</v>
      </c>
      <c r="T76" s="205">
        <v>-110</v>
      </c>
      <c r="U76" s="205">
        <v>-110</v>
      </c>
      <c r="V76" s="249">
        <v>89</v>
      </c>
    </row>
    <row r="77" spans="1:22" s="13" customFormat="1" ht="84" customHeight="1">
      <c r="A77" s="190" t="s">
        <v>128</v>
      </c>
      <c r="B77" s="379" t="s">
        <v>60</v>
      </c>
      <c r="C77" s="137" t="s">
        <v>95</v>
      </c>
      <c r="D77" s="137" t="s">
        <v>182</v>
      </c>
      <c r="E77" s="138" t="s">
        <v>172</v>
      </c>
      <c r="F77" s="370"/>
      <c r="G77" s="71" t="s">
        <v>182</v>
      </c>
      <c r="H77" s="95" t="s">
        <v>172</v>
      </c>
      <c r="I77" s="214" t="s">
        <v>30</v>
      </c>
      <c r="J77" s="74" t="s">
        <v>185</v>
      </c>
      <c r="K77" s="206">
        <v>0</v>
      </c>
      <c r="L77" s="206"/>
      <c r="M77" s="206"/>
      <c r="N77" s="206"/>
      <c r="O77" s="206"/>
      <c r="P77" s="251">
        <v>-110</v>
      </c>
      <c r="Q77" s="206"/>
      <c r="R77" s="206"/>
      <c r="S77" s="206"/>
      <c r="T77" s="206">
        <v>-110</v>
      </c>
      <c r="U77" s="206">
        <v>-110</v>
      </c>
      <c r="V77" s="252">
        <v>-110</v>
      </c>
    </row>
    <row r="78" spans="1:22" s="13" customFormat="1" ht="40.5">
      <c r="A78" s="193" t="s">
        <v>137</v>
      </c>
      <c r="B78" s="379" t="s">
        <v>60</v>
      </c>
      <c r="C78" s="137" t="s">
        <v>95</v>
      </c>
      <c r="D78" s="137" t="s">
        <v>182</v>
      </c>
      <c r="E78" s="138" t="s">
        <v>183</v>
      </c>
      <c r="F78" s="370"/>
      <c r="G78" s="71" t="s">
        <v>182</v>
      </c>
      <c r="H78" s="95" t="s">
        <v>183</v>
      </c>
      <c r="I78" s="214" t="s">
        <v>29</v>
      </c>
      <c r="J78" s="74" t="s">
        <v>186</v>
      </c>
      <c r="K78" s="206">
        <v>199</v>
      </c>
      <c r="L78" s="206">
        <v>199</v>
      </c>
      <c r="M78" s="206"/>
      <c r="N78" s="206"/>
      <c r="O78" s="206"/>
      <c r="P78" s="251">
        <v>0</v>
      </c>
      <c r="Q78" s="206"/>
      <c r="R78" s="206"/>
      <c r="S78" s="206"/>
      <c r="T78" s="206"/>
      <c r="U78" s="206"/>
      <c r="V78" s="252">
        <v>199</v>
      </c>
    </row>
    <row r="79" spans="1:22" s="12" customFormat="1">
      <c r="A79" s="188"/>
      <c r="B79" s="354" t="s">
        <v>60</v>
      </c>
      <c r="C79" s="134" t="s">
        <v>95</v>
      </c>
      <c r="D79" s="134" t="s">
        <v>187</v>
      </c>
      <c r="E79" s="136" t="s">
        <v>169</v>
      </c>
      <c r="F79" s="38"/>
      <c r="G79" s="70" t="s">
        <v>187</v>
      </c>
      <c r="H79" s="94" t="s">
        <v>169</v>
      </c>
      <c r="I79" s="213"/>
      <c r="J79" s="73" t="s">
        <v>188</v>
      </c>
      <c r="K79" s="205">
        <v>70</v>
      </c>
      <c r="L79" s="205">
        <v>70</v>
      </c>
      <c r="M79" s="205">
        <v>0</v>
      </c>
      <c r="N79" s="205">
        <v>0</v>
      </c>
      <c r="O79" s="205">
        <v>0</v>
      </c>
      <c r="P79" s="248">
        <v>0</v>
      </c>
      <c r="Q79" s="205">
        <v>0</v>
      </c>
      <c r="R79" s="205">
        <v>0</v>
      </c>
      <c r="S79" s="205">
        <v>0</v>
      </c>
      <c r="T79" s="205">
        <v>0</v>
      </c>
      <c r="U79" s="205">
        <v>0</v>
      </c>
      <c r="V79" s="249">
        <v>70</v>
      </c>
    </row>
    <row r="80" spans="1:22" s="13" customFormat="1" ht="60.75">
      <c r="A80" s="194" t="s">
        <v>112</v>
      </c>
      <c r="B80" s="379" t="s">
        <v>60</v>
      </c>
      <c r="C80" s="137" t="s">
        <v>95</v>
      </c>
      <c r="D80" s="137" t="s">
        <v>187</v>
      </c>
      <c r="E80" s="138" t="s">
        <v>189</v>
      </c>
      <c r="F80" s="38"/>
      <c r="G80" s="71" t="s">
        <v>187</v>
      </c>
      <c r="H80" s="95" t="s">
        <v>189</v>
      </c>
      <c r="I80" s="214" t="s">
        <v>26</v>
      </c>
      <c r="J80" s="72" t="s">
        <v>192</v>
      </c>
      <c r="K80" s="206">
        <v>70</v>
      </c>
      <c r="L80" s="206">
        <v>70</v>
      </c>
      <c r="M80" s="206"/>
      <c r="N80" s="206"/>
      <c r="O80" s="206"/>
      <c r="P80" s="251">
        <v>0</v>
      </c>
      <c r="Q80" s="206"/>
      <c r="R80" s="206"/>
      <c r="S80" s="206"/>
      <c r="T80" s="206"/>
      <c r="U80" s="206"/>
      <c r="V80" s="252">
        <v>70</v>
      </c>
    </row>
    <row r="81" spans="1:22" s="12" customFormat="1">
      <c r="A81" s="188" t="s">
        <v>113</v>
      </c>
      <c r="B81" s="354" t="s">
        <v>60</v>
      </c>
      <c r="C81" s="134" t="s">
        <v>95</v>
      </c>
      <c r="D81" s="134" t="s">
        <v>190</v>
      </c>
      <c r="E81" s="136" t="s">
        <v>169</v>
      </c>
      <c r="F81" s="38"/>
      <c r="G81" s="70" t="s">
        <v>190</v>
      </c>
      <c r="H81" s="94" t="s">
        <v>169</v>
      </c>
      <c r="I81" s="213" t="s">
        <v>28</v>
      </c>
      <c r="J81" s="62" t="s">
        <v>114</v>
      </c>
      <c r="K81" s="205">
        <v>57</v>
      </c>
      <c r="L81" s="255">
        <v>57</v>
      </c>
      <c r="M81" s="255"/>
      <c r="N81" s="255"/>
      <c r="O81" s="255"/>
      <c r="P81" s="248">
        <v>-256</v>
      </c>
      <c r="Q81" s="255"/>
      <c r="R81" s="255"/>
      <c r="S81" s="255"/>
      <c r="T81" s="255">
        <v>-256</v>
      </c>
      <c r="U81" s="255">
        <v>-256</v>
      </c>
      <c r="V81" s="249">
        <v>-199</v>
      </c>
    </row>
    <row r="82" spans="1:22" s="11" customFormat="1" ht="40.5">
      <c r="A82" s="188" t="s">
        <v>110</v>
      </c>
      <c r="B82" s="354" t="s">
        <v>60</v>
      </c>
      <c r="C82" s="134" t="s">
        <v>95</v>
      </c>
      <c r="D82" s="134" t="s">
        <v>191</v>
      </c>
      <c r="E82" s="136" t="s">
        <v>169</v>
      </c>
      <c r="F82" s="39"/>
      <c r="G82" s="70" t="s">
        <v>191</v>
      </c>
      <c r="H82" s="94" t="s">
        <v>169</v>
      </c>
      <c r="I82" s="213" t="s">
        <v>28</v>
      </c>
      <c r="J82" s="81" t="s">
        <v>193</v>
      </c>
      <c r="K82" s="205">
        <v>48</v>
      </c>
      <c r="L82" s="205">
        <v>48</v>
      </c>
      <c r="M82" s="205"/>
      <c r="N82" s="205"/>
      <c r="O82" s="205"/>
      <c r="P82" s="248">
        <v>0</v>
      </c>
      <c r="Q82" s="205"/>
      <c r="R82" s="205"/>
      <c r="S82" s="205"/>
      <c r="T82" s="205"/>
      <c r="U82" s="205"/>
      <c r="V82" s="249">
        <v>48</v>
      </c>
    </row>
    <row r="83" spans="1:22" s="12" customFormat="1" ht="40.5">
      <c r="A83" s="63" t="s">
        <v>244</v>
      </c>
      <c r="B83" s="354" t="s">
        <v>60</v>
      </c>
      <c r="C83" s="134" t="s">
        <v>95</v>
      </c>
      <c r="D83" s="134" t="s">
        <v>166</v>
      </c>
      <c r="E83" s="136" t="s">
        <v>169</v>
      </c>
      <c r="F83" s="38"/>
      <c r="G83" s="70" t="s">
        <v>166</v>
      </c>
      <c r="H83" s="94" t="s">
        <v>169</v>
      </c>
      <c r="I83" s="213" t="s">
        <v>246</v>
      </c>
      <c r="J83" s="62" t="s">
        <v>245</v>
      </c>
      <c r="K83" s="248">
        <v>-118</v>
      </c>
      <c r="L83" s="205">
        <v>-118</v>
      </c>
      <c r="M83" s="205">
        <v>-96.721000000000004</v>
      </c>
      <c r="N83" s="205"/>
      <c r="O83" s="205"/>
      <c r="P83" s="248">
        <v>0</v>
      </c>
      <c r="Q83" s="205"/>
      <c r="R83" s="205"/>
      <c r="S83" s="205"/>
      <c r="T83" s="205"/>
      <c r="U83" s="205"/>
      <c r="V83" s="249">
        <v>-118</v>
      </c>
    </row>
    <row r="84" spans="1:22" s="12" customFormat="1" ht="339.75" customHeight="1">
      <c r="A84" s="63"/>
      <c r="B84" s="354" t="s">
        <v>60</v>
      </c>
      <c r="C84" s="134" t="s">
        <v>95</v>
      </c>
      <c r="D84" s="134" t="s">
        <v>299</v>
      </c>
      <c r="E84" s="136" t="s">
        <v>169</v>
      </c>
      <c r="F84" s="38"/>
      <c r="G84" s="70" t="s">
        <v>299</v>
      </c>
      <c r="H84" s="94" t="s">
        <v>169</v>
      </c>
      <c r="I84" s="213" t="s">
        <v>246</v>
      </c>
      <c r="J84" s="62" t="s">
        <v>318</v>
      </c>
      <c r="K84" s="248">
        <v>0</v>
      </c>
      <c r="L84" s="205"/>
      <c r="M84" s="205"/>
      <c r="N84" s="205"/>
      <c r="O84" s="205"/>
      <c r="P84" s="248">
        <v>910.77800000000002</v>
      </c>
      <c r="Q84" s="205"/>
      <c r="R84" s="205"/>
      <c r="S84" s="205"/>
      <c r="T84" s="205">
        <v>910.77800000000002</v>
      </c>
      <c r="U84" s="205">
        <v>910.77800000000002</v>
      </c>
      <c r="V84" s="249">
        <v>910.77800000000002</v>
      </c>
    </row>
    <row r="85" spans="1:22" s="25" customFormat="1" ht="21.75">
      <c r="A85" s="45"/>
      <c r="B85" s="380"/>
      <c r="C85" s="139"/>
      <c r="D85" s="139"/>
      <c r="E85" s="140"/>
      <c r="F85" s="45"/>
      <c r="G85" s="44"/>
      <c r="H85" s="96"/>
      <c r="I85" s="213"/>
      <c r="J85" s="26" t="s">
        <v>119</v>
      </c>
      <c r="K85" s="253">
        <v>3496</v>
      </c>
      <c r="L85" s="253">
        <v>3496</v>
      </c>
      <c r="M85" s="253">
        <v>-96.721000000000004</v>
      </c>
      <c r="N85" s="253">
        <v>0</v>
      </c>
      <c r="O85" s="253">
        <v>0</v>
      </c>
      <c r="P85" s="253">
        <v>485.62</v>
      </c>
      <c r="Q85" s="253">
        <v>0</v>
      </c>
      <c r="R85" s="253">
        <v>0</v>
      </c>
      <c r="S85" s="253">
        <v>0</v>
      </c>
      <c r="T85" s="253">
        <v>485.62</v>
      </c>
      <c r="U85" s="253">
        <v>485.62</v>
      </c>
      <c r="V85" s="253">
        <v>3981.6200000000008</v>
      </c>
    </row>
    <row r="86" spans="1:22" s="16" customFormat="1" ht="69.75">
      <c r="A86" s="45" t="s">
        <v>62</v>
      </c>
      <c r="B86" s="380" t="s">
        <v>62</v>
      </c>
      <c r="C86" s="139" t="s">
        <v>169</v>
      </c>
      <c r="D86" s="139" t="s">
        <v>170</v>
      </c>
      <c r="E86" s="140" t="s">
        <v>169</v>
      </c>
      <c r="F86" s="45"/>
      <c r="G86" s="44"/>
      <c r="H86" s="96"/>
      <c r="I86" s="213"/>
      <c r="J86" s="17" t="s">
        <v>57</v>
      </c>
      <c r="K86" s="395"/>
      <c r="L86" s="395"/>
      <c r="M86" s="395"/>
      <c r="N86" s="395"/>
      <c r="O86" s="395"/>
      <c r="P86" s="396"/>
      <c r="Q86" s="395"/>
      <c r="R86" s="395"/>
      <c r="S86" s="395"/>
      <c r="T86" s="395"/>
      <c r="U86" s="395"/>
      <c r="V86" s="397"/>
    </row>
    <row r="87" spans="1:22" s="25" customFormat="1" ht="65.25">
      <c r="A87" s="45" t="s">
        <v>62</v>
      </c>
      <c r="B87" s="380" t="s">
        <v>62</v>
      </c>
      <c r="C87" s="139" t="s">
        <v>95</v>
      </c>
      <c r="D87" s="139" t="s">
        <v>170</v>
      </c>
      <c r="E87" s="140" t="s">
        <v>169</v>
      </c>
      <c r="F87" s="46"/>
      <c r="G87" s="44"/>
      <c r="H87" s="96"/>
      <c r="I87" s="213"/>
      <c r="J87" s="26" t="s">
        <v>57</v>
      </c>
      <c r="K87" s="398"/>
      <c r="L87" s="398"/>
      <c r="M87" s="398"/>
      <c r="N87" s="398"/>
      <c r="O87" s="398"/>
      <c r="P87" s="254"/>
      <c r="Q87" s="398"/>
      <c r="R87" s="398"/>
      <c r="S87" s="398"/>
      <c r="T87" s="398"/>
      <c r="U87" s="398"/>
      <c r="V87" s="253"/>
    </row>
    <row r="88" spans="1:22" s="12" customFormat="1" ht="40.5">
      <c r="A88" s="188" t="s">
        <v>105</v>
      </c>
      <c r="B88" s="354" t="s">
        <v>62</v>
      </c>
      <c r="C88" s="134" t="s">
        <v>95</v>
      </c>
      <c r="D88" s="135" t="s">
        <v>41</v>
      </c>
      <c r="E88" s="136" t="s">
        <v>169</v>
      </c>
      <c r="F88" s="38"/>
      <c r="G88" s="79" t="s">
        <v>41</v>
      </c>
      <c r="H88" s="94" t="s">
        <v>169</v>
      </c>
      <c r="I88" s="213" t="s">
        <v>10</v>
      </c>
      <c r="J88" s="149" t="s">
        <v>286</v>
      </c>
      <c r="K88" s="205">
        <v>38</v>
      </c>
      <c r="L88" s="205">
        <v>38</v>
      </c>
      <c r="M88" s="205"/>
      <c r="N88" s="205"/>
      <c r="O88" s="205"/>
      <c r="P88" s="248">
        <v>0</v>
      </c>
      <c r="Q88" s="205"/>
      <c r="R88" s="205"/>
      <c r="S88" s="205"/>
      <c r="T88" s="205"/>
      <c r="U88" s="205"/>
      <c r="V88" s="249">
        <v>38</v>
      </c>
    </row>
    <row r="89" spans="1:22" s="11" customFormat="1">
      <c r="A89" s="63"/>
      <c r="B89" s="354" t="s">
        <v>62</v>
      </c>
      <c r="C89" s="70" t="s">
        <v>95</v>
      </c>
      <c r="D89" s="134" t="s">
        <v>224</v>
      </c>
      <c r="E89" s="136" t="s">
        <v>169</v>
      </c>
      <c r="F89" s="38"/>
      <c r="G89" s="70" t="s">
        <v>224</v>
      </c>
      <c r="H89" s="94" t="s">
        <v>169</v>
      </c>
      <c r="I89" s="213"/>
      <c r="J89" s="62" t="s">
        <v>227</v>
      </c>
      <c r="K89" s="205">
        <v>490.28499999999997</v>
      </c>
      <c r="L89" s="205">
        <v>490.28499999999997</v>
      </c>
      <c r="M89" s="205">
        <v>0</v>
      </c>
      <c r="N89" s="205">
        <v>24</v>
      </c>
      <c r="O89" s="205">
        <v>0</v>
      </c>
      <c r="P89" s="248">
        <v>-1007.2039999999998</v>
      </c>
      <c r="Q89" s="205">
        <v>0</v>
      </c>
      <c r="R89" s="205">
        <v>0</v>
      </c>
      <c r="S89" s="205">
        <v>0</v>
      </c>
      <c r="T89" s="205">
        <v>-1007.2039999999998</v>
      </c>
      <c r="U89" s="205">
        <v>-1007.2039999999998</v>
      </c>
      <c r="V89" s="205">
        <v>-516.91899999999976</v>
      </c>
    </row>
    <row r="90" spans="1:22" s="11" customFormat="1">
      <c r="A90" s="63" t="s">
        <v>75</v>
      </c>
      <c r="B90" s="354" t="s">
        <v>62</v>
      </c>
      <c r="C90" s="70" t="s">
        <v>95</v>
      </c>
      <c r="D90" s="134" t="s">
        <v>204</v>
      </c>
      <c r="E90" s="136" t="s">
        <v>169</v>
      </c>
      <c r="F90" s="38"/>
      <c r="G90" s="70" t="s">
        <v>204</v>
      </c>
      <c r="H90" s="94" t="s">
        <v>169</v>
      </c>
      <c r="I90" s="213" t="s">
        <v>40</v>
      </c>
      <c r="J90" s="62" t="s">
        <v>76</v>
      </c>
      <c r="K90" s="248">
        <v>423.4</v>
      </c>
      <c r="L90" s="205">
        <v>423.4</v>
      </c>
      <c r="M90" s="205"/>
      <c r="N90" s="205"/>
      <c r="O90" s="205"/>
      <c r="P90" s="248">
        <v>91.888000000000005</v>
      </c>
      <c r="Q90" s="205"/>
      <c r="R90" s="205"/>
      <c r="S90" s="205"/>
      <c r="T90" s="205">
        <v>91.888000000000005</v>
      </c>
      <c r="U90" s="205">
        <v>91.888000000000005</v>
      </c>
      <c r="V90" s="249">
        <v>515.28800000000001</v>
      </c>
    </row>
    <row r="91" spans="1:22" s="11" customFormat="1" ht="40.5">
      <c r="A91" s="63" t="s">
        <v>83</v>
      </c>
      <c r="B91" s="354" t="s">
        <v>62</v>
      </c>
      <c r="C91" s="70" t="s">
        <v>95</v>
      </c>
      <c r="D91" s="134" t="s">
        <v>225</v>
      </c>
      <c r="E91" s="136" t="s">
        <v>169</v>
      </c>
      <c r="F91" s="38"/>
      <c r="G91" s="70" t="s">
        <v>225</v>
      </c>
      <c r="H91" s="94" t="s">
        <v>169</v>
      </c>
      <c r="I91" s="213" t="s">
        <v>31</v>
      </c>
      <c r="J91" s="62" t="s">
        <v>228</v>
      </c>
      <c r="K91" s="248">
        <v>154.898</v>
      </c>
      <c r="L91" s="205">
        <v>154.898</v>
      </c>
      <c r="M91" s="205"/>
      <c r="N91" s="205">
        <v>24</v>
      </c>
      <c r="O91" s="205"/>
      <c r="P91" s="248">
        <v>411</v>
      </c>
      <c r="Q91" s="205"/>
      <c r="R91" s="205"/>
      <c r="S91" s="205"/>
      <c r="T91" s="205">
        <v>411</v>
      </c>
      <c r="U91" s="205">
        <v>411</v>
      </c>
      <c r="V91" s="249">
        <v>565.89800000000002</v>
      </c>
    </row>
    <row r="92" spans="1:22" s="12" customFormat="1">
      <c r="A92" s="63" t="s">
        <v>84</v>
      </c>
      <c r="B92" s="354" t="s">
        <v>62</v>
      </c>
      <c r="C92" s="70" t="s">
        <v>95</v>
      </c>
      <c r="D92" s="134" t="s">
        <v>226</v>
      </c>
      <c r="E92" s="136" t="s">
        <v>169</v>
      </c>
      <c r="F92" s="38"/>
      <c r="G92" s="70" t="s">
        <v>226</v>
      </c>
      <c r="H92" s="94" t="s">
        <v>169</v>
      </c>
      <c r="I92" s="213" t="s">
        <v>18</v>
      </c>
      <c r="J92" s="62" t="s">
        <v>229</v>
      </c>
      <c r="K92" s="248">
        <v>705.58699999999999</v>
      </c>
      <c r="L92" s="205">
        <v>705.58699999999999</v>
      </c>
      <c r="M92" s="205"/>
      <c r="N92" s="205"/>
      <c r="O92" s="205"/>
      <c r="P92" s="248">
        <v>-1520.0919999999999</v>
      </c>
      <c r="Q92" s="205"/>
      <c r="R92" s="205"/>
      <c r="S92" s="205"/>
      <c r="T92" s="205">
        <v>-1520.0919999999999</v>
      </c>
      <c r="U92" s="205">
        <v>-1520.0919999999999</v>
      </c>
      <c r="V92" s="249">
        <v>-814.50499999999988</v>
      </c>
    </row>
    <row r="93" spans="1:22" s="11" customFormat="1">
      <c r="A93" s="63" t="s">
        <v>85</v>
      </c>
      <c r="B93" s="354" t="s">
        <v>62</v>
      </c>
      <c r="C93" s="70" t="s">
        <v>95</v>
      </c>
      <c r="D93" s="134" t="s">
        <v>49</v>
      </c>
      <c r="E93" s="136" t="s">
        <v>169</v>
      </c>
      <c r="F93" s="39"/>
      <c r="G93" s="70" t="s">
        <v>49</v>
      </c>
      <c r="H93" s="94" t="s">
        <v>169</v>
      </c>
      <c r="I93" s="213" t="s">
        <v>32</v>
      </c>
      <c r="J93" s="57" t="s">
        <v>91</v>
      </c>
      <c r="K93" s="205">
        <v>-793.6</v>
      </c>
      <c r="L93" s="205">
        <v>-793.6</v>
      </c>
      <c r="M93" s="205"/>
      <c r="N93" s="205"/>
      <c r="O93" s="205"/>
      <c r="P93" s="248">
        <v>10</v>
      </c>
      <c r="Q93" s="205"/>
      <c r="R93" s="205"/>
      <c r="S93" s="205"/>
      <c r="T93" s="205">
        <v>10</v>
      </c>
      <c r="U93" s="205">
        <v>10</v>
      </c>
      <c r="V93" s="249">
        <v>-783.6</v>
      </c>
    </row>
    <row r="94" spans="1:22" s="12" customFormat="1" ht="40.5">
      <c r="A94" s="63" t="s">
        <v>117</v>
      </c>
      <c r="B94" s="354" t="s">
        <v>62</v>
      </c>
      <c r="C94" s="134" t="s">
        <v>95</v>
      </c>
      <c r="D94" s="134" t="s">
        <v>178</v>
      </c>
      <c r="E94" s="136" t="s">
        <v>169</v>
      </c>
      <c r="F94" s="38"/>
      <c r="G94" s="70" t="s">
        <v>178</v>
      </c>
      <c r="H94" s="94" t="s">
        <v>169</v>
      </c>
      <c r="I94" s="213" t="s">
        <v>33</v>
      </c>
      <c r="J94" s="62" t="s">
        <v>179</v>
      </c>
      <c r="K94" s="248">
        <v>0</v>
      </c>
      <c r="L94" s="205"/>
      <c r="M94" s="205"/>
      <c r="N94" s="205"/>
      <c r="O94" s="205"/>
      <c r="P94" s="248">
        <v>2421.9120000000003</v>
      </c>
      <c r="Q94" s="205"/>
      <c r="R94" s="205"/>
      <c r="S94" s="205"/>
      <c r="T94" s="205">
        <v>2421.9120000000003</v>
      </c>
      <c r="U94" s="205">
        <v>2421.9120000000003</v>
      </c>
      <c r="V94" s="249">
        <v>2421.9120000000003</v>
      </c>
    </row>
    <row r="95" spans="1:22" s="12" customFormat="1" ht="32.25" customHeight="1">
      <c r="A95" s="63"/>
      <c r="B95" s="354" t="s">
        <v>62</v>
      </c>
      <c r="C95" s="134" t="s">
        <v>95</v>
      </c>
      <c r="D95" s="134" t="s">
        <v>254</v>
      </c>
      <c r="E95" s="136" t="s">
        <v>169</v>
      </c>
      <c r="F95" s="38"/>
      <c r="G95" s="70" t="s">
        <v>254</v>
      </c>
      <c r="H95" s="94" t="s">
        <v>169</v>
      </c>
      <c r="I95" s="213"/>
      <c r="J95" s="62" t="s">
        <v>255</v>
      </c>
      <c r="K95" s="248">
        <v>0</v>
      </c>
      <c r="L95" s="205">
        <v>0</v>
      </c>
      <c r="M95" s="205">
        <v>0</v>
      </c>
      <c r="N95" s="205">
        <v>0</v>
      </c>
      <c r="O95" s="205">
        <v>0</v>
      </c>
      <c r="P95" s="248">
        <v>76</v>
      </c>
      <c r="Q95" s="205">
        <v>0</v>
      </c>
      <c r="R95" s="205">
        <v>0</v>
      </c>
      <c r="S95" s="205">
        <v>0</v>
      </c>
      <c r="T95" s="205">
        <v>76</v>
      </c>
      <c r="U95" s="205">
        <v>76</v>
      </c>
      <c r="V95" s="249">
        <v>76</v>
      </c>
    </row>
    <row r="96" spans="1:22" s="13" customFormat="1" ht="40.5">
      <c r="A96" s="189" t="s">
        <v>93</v>
      </c>
      <c r="B96" s="379" t="s">
        <v>62</v>
      </c>
      <c r="C96" s="137" t="s">
        <v>95</v>
      </c>
      <c r="D96" s="137" t="s">
        <v>254</v>
      </c>
      <c r="E96" s="138" t="s">
        <v>95</v>
      </c>
      <c r="F96" s="39"/>
      <c r="G96" s="71" t="s">
        <v>254</v>
      </c>
      <c r="H96" s="95" t="s">
        <v>95</v>
      </c>
      <c r="I96" s="214" t="s">
        <v>32</v>
      </c>
      <c r="J96" s="75" t="s">
        <v>253</v>
      </c>
      <c r="K96" s="251">
        <v>0</v>
      </c>
      <c r="L96" s="206"/>
      <c r="M96" s="206"/>
      <c r="N96" s="206"/>
      <c r="O96" s="206"/>
      <c r="P96" s="251">
        <v>76</v>
      </c>
      <c r="Q96" s="249"/>
      <c r="R96" s="249"/>
      <c r="S96" s="249"/>
      <c r="T96" s="252">
        <v>76</v>
      </c>
      <c r="U96" s="206">
        <v>76</v>
      </c>
      <c r="V96" s="252">
        <v>76</v>
      </c>
    </row>
    <row r="97" spans="1:22" s="25" customFormat="1" ht="21.75">
      <c r="A97" s="45"/>
      <c r="B97" s="380"/>
      <c r="C97" s="139"/>
      <c r="D97" s="139"/>
      <c r="E97" s="140"/>
      <c r="F97" s="45"/>
      <c r="G97" s="44"/>
      <c r="H97" s="96"/>
      <c r="I97" s="213"/>
      <c r="J97" s="28" t="s">
        <v>81</v>
      </c>
      <c r="K97" s="253">
        <v>528.28499999999985</v>
      </c>
      <c r="L97" s="253">
        <v>528.28499999999985</v>
      </c>
      <c r="M97" s="253">
        <v>0</v>
      </c>
      <c r="N97" s="253">
        <v>24</v>
      </c>
      <c r="O97" s="253">
        <v>0</v>
      </c>
      <c r="P97" s="253">
        <v>1490.7080000000005</v>
      </c>
      <c r="Q97" s="253">
        <v>0</v>
      </c>
      <c r="R97" s="253">
        <v>0</v>
      </c>
      <c r="S97" s="253">
        <v>0</v>
      </c>
      <c r="T97" s="253">
        <v>1490.7080000000005</v>
      </c>
      <c r="U97" s="253">
        <v>1490.7080000000005</v>
      </c>
      <c r="V97" s="253">
        <v>2018.9930000000004</v>
      </c>
    </row>
    <row r="98" spans="1:22" s="16" customFormat="1" ht="72.75" customHeight="1">
      <c r="A98" s="45" t="s">
        <v>63</v>
      </c>
      <c r="B98" s="380" t="s">
        <v>63</v>
      </c>
      <c r="C98" s="139" t="s">
        <v>169</v>
      </c>
      <c r="D98" s="139" t="s">
        <v>170</v>
      </c>
      <c r="E98" s="140" t="s">
        <v>169</v>
      </c>
      <c r="F98" s="45"/>
      <c r="G98" s="44"/>
      <c r="H98" s="96"/>
      <c r="I98" s="213"/>
      <c r="J98" s="17" t="s">
        <v>148</v>
      </c>
      <c r="K98" s="395"/>
      <c r="L98" s="395"/>
      <c r="M98" s="395"/>
      <c r="N98" s="395"/>
      <c r="O98" s="395"/>
      <c r="P98" s="396"/>
      <c r="Q98" s="395"/>
      <c r="R98" s="395"/>
      <c r="S98" s="395"/>
      <c r="T98" s="395"/>
      <c r="U98" s="395"/>
      <c r="V98" s="397"/>
    </row>
    <row r="99" spans="1:22" s="25" customFormat="1" ht="70.5" customHeight="1">
      <c r="A99" s="45" t="s">
        <v>63</v>
      </c>
      <c r="B99" s="380" t="s">
        <v>63</v>
      </c>
      <c r="C99" s="139" t="s">
        <v>95</v>
      </c>
      <c r="D99" s="139" t="s">
        <v>170</v>
      </c>
      <c r="E99" s="140" t="s">
        <v>169</v>
      </c>
      <c r="F99" s="45"/>
      <c r="G99" s="44"/>
      <c r="H99" s="96"/>
      <c r="I99" s="213"/>
      <c r="J99" s="26" t="s">
        <v>148</v>
      </c>
      <c r="K99" s="398"/>
      <c r="L99" s="398"/>
      <c r="M99" s="398"/>
      <c r="N99" s="398"/>
      <c r="O99" s="398"/>
      <c r="P99" s="254"/>
      <c r="Q99" s="398"/>
      <c r="R99" s="398"/>
      <c r="S99" s="398"/>
      <c r="T99" s="398"/>
      <c r="U99" s="398"/>
      <c r="V99" s="253"/>
    </row>
    <row r="100" spans="1:22" s="11" customFormat="1" ht="40.5">
      <c r="A100" s="188" t="s">
        <v>105</v>
      </c>
      <c r="B100" s="354" t="s">
        <v>63</v>
      </c>
      <c r="C100" s="134" t="s">
        <v>95</v>
      </c>
      <c r="D100" s="135" t="s">
        <v>41</v>
      </c>
      <c r="E100" s="136" t="s">
        <v>169</v>
      </c>
      <c r="F100" s="38"/>
      <c r="G100" s="79" t="s">
        <v>41</v>
      </c>
      <c r="H100" s="94" t="s">
        <v>169</v>
      </c>
      <c r="I100" s="213" t="s">
        <v>10</v>
      </c>
      <c r="J100" s="149" t="s">
        <v>286</v>
      </c>
      <c r="K100" s="205">
        <v>200</v>
      </c>
      <c r="L100" s="205">
        <v>200</v>
      </c>
      <c r="M100" s="205"/>
      <c r="N100" s="205"/>
      <c r="O100" s="205"/>
      <c r="P100" s="248">
        <v>0</v>
      </c>
      <c r="Q100" s="205"/>
      <c r="R100" s="205"/>
      <c r="S100" s="205"/>
      <c r="T100" s="205"/>
      <c r="U100" s="205"/>
      <c r="V100" s="249">
        <v>200</v>
      </c>
    </row>
    <row r="101" spans="1:22" s="11" customFormat="1" ht="60.75">
      <c r="A101" s="63" t="s">
        <v>102</v>
      </c>
      <c r="B101" s="354" t="s">
        <v>63</v>
      </c>
      <c r="C101" s="134" t="s">
        <v>95</v>
      </c>
      <c r="D101" s="134" t="s">
        <v>215</v>
      </c>
      <c r="E101" s="136" t="s">
        <v>169</v>
      </c>
      <c r="F101" s="38"/>
      <c r="G101" s="70" t="s">
        <v>215</v>
      </c>
      <c r="H101" s="94" t="s">
        <v>169</v>
      </c>
      <c r="I101" s="213" t="s">
        <v>11</v>
      </c>
      <c r="J101" s="62" t="s">
        <v>217</v>
      </c>
      <c r="K101" s="248">
        <v>5233.3424400000004</v>
      </c>
      <c r="L101" s="205">
        <v>5233.3424400000004</v>
      </c>
      <c r="M101" s="205"/>
      <c r="N101" s="205"/>
      <c r="O101" s="205"/>
      <c r="P101" s="248">
        <v>-835</v>
      </c>
      <c r="Q101" s="205"/>
      <c r="R101" s="205"/>
      <c r="S101" s="205"/>
      <c r="T101" s="205">
        <v>-835</v>
      </c>
      <c r="U101" s="205">
        <v>-835</v>
      </c>
      <c r="V101" s="249">
        <v>4398.3424400000004</v>
      </c>
    </row>
    <row r="102" spans="1:22" s="12" customFormat="1" ht="40.5">
      <c r="A102" s="63"/>
      <c r="B102" s="354" t="s">
        <v>63</v>
      </c>
      <c r="C102" s="134" t="s">
        <v>95</v>
      </c>
      <c r="D102" s="134" t="s">
        <v>216</v>
      </c>
      <c r="E102" s="136" t="s">
        <v>169</v>
      </c>
      <c r="F102" s="38"/>
      <c r="G102" s="70" t="s">
        <v>216</v>
      </c>
      <c r="H102" s="94" t="s">
        <v>169</v>
      </c>
      <c r="I102" s="213"/>
      <c r="J102" s="62" t="s">
        <v>218</v>
      </c>
      <c r="K102" s="205">
        <v>0</v>
      </c>
      <c r="L102" s="205">
        <v>0</v>
      </c>
      <c r="M102" s="205">
        <v>0</v>
      </c>
      <c r="N102" s="205">
        <v>0</v>
      </c>
      <c r="O102" s="205">
        <v>0</v>
      </c>
      <c r="P102" s="248">
        <v>7990.5650000000005</v>
      </c>
      <c r="Q102" s="205">
        <v>0</v>
      </c>
      <c r="R102" s="205">
        <v>0</v>
      </c>
      <c r="S102" s="205">
        <v>0</v>
      </c>
      <c r="T102" s="205">
        <v>7990.5650000000005</v>
      </c>
      <c r="U102" s="205">
        <v>7990.5650000000005</v>
      </c>
      <c r="V102" s="249">
        <v>7990.5650000000005</v>
      </c>
    </row>
    <row r="103" spans="1:22" s="19" customFormat="1">
      <c r="A103" s="189" t="s">
        <v>115</v>
      </c>
      <c r="B103" s="379" t="s">
        <v>63</v>
      </c>
      <c r="C103" s="137" t="s">
        <v>95</v>
      </c>
      <c r="D103" s="137" t="s">
        <v>216</v>
      </c>
      <c r="E103" s="138" t="s">
        <v>95</v>
      </c>
      <c r="F103" s="39"/>
      <c r="G103" s="71" t="s">
        <v>216</v>
      </c>
      <c r="H103" s="95" t="s">
        <v>95</v>
      </c>
      <c r="I103" s="214" t="s">
        <v>11</v>
      </c>
      <c r="J103" s="75" t="s">
        <v>219</v>
      </c>
      <c r="K103" s="251">
        <v>0</v>
      </c>
      <c r="L103" s="206"/>
      <c r="M103" s="206"/>
      <c r="N103" s="206"/>
      <c r="O103" s="206"/>
      <c r="P103" s="251">
        <v>7390.5650000000005</v>
      </c>
      <c r="Q103" s="206"/>
      <c r="R103" s="206"/>
      <c r="S103" s="206"/>
      <c r="T103" s="206">
        <v>7390.5650000000005</v>
      </c>
      <c r="U103" s="206">
        <v>7390.5650000000005</v>
      </c>
      <c r="V103" s="252">
        <v>7390.5650000000005</v>
      </c>
    </row>
    <row r="104" spans="1:22" s="19" customFormat="1" ht="81">
      <c r="A104" s="189"/>
      <c r="B104" s="379"/>
      <c r="C104" s="137"/>
      <c r="D104" s="137"/>
      <c r="E104" s="138"/>
      <c r="F104" s="39"/>
      <c r="G104" s="71"/>
      <c r="H104" s="95"/>
      <c r="I104" s="214"/>
      <c r="J104" s="75" t="s">
        <v>307</v>
      </c>
      <c r="K104" s="251">
        <v>0</v>
      </c>
      <c r="L104" s="206"/>
      <c r="M104" s="206"/>
      <c r="N104" s="206"/>
      <c r="O104" s="206"/>
      <c r="P104" s="206">
        <v>3121.4749999999999</v>
      </c>
      <c r="Q104" s="206"/>
      <c r="R104" s="206"/>
      <c r="S104" s="206"/>
      <c r="T104" s="206">
        <v>3121.4749999999999</v>
      </c>
      <c r="U104" s="206">
        <v>3121.4749999999999</v>
      </c>
      <c r="V104" s="252">
        <v>3121.4749999999999</v>
      </c>
    </row>
    <row r="105" spans="1:22" s="19" customFormat="1" ht="60.75">
      <c r="A105" s="189" t="s">
        <v>5</v>
      </c>
      <c r="B105" s="379" t="s">
        <v>63</v>
      </c>
      <c r="C105" s="137" t="s">
        <v>95</v>
      </c>
      <c r="D105" s="137" t="s">
        <v>216</v>
      </c>
      <c r="E105" s="138" t="s">
        <v>189</v>
      </c>
      <c r="F105" s="39"/>
      <c r="G105" s="71" t="s">
        <v>216</v>
      </c>
      <c r="H105" s="95" t="s">
        <v>189</v>
      </c>
      <c r="I105" s="214" t="s">
        <v>11</v>
      </c>
      <c r="J105" s="72" t="s">
        <v>4</v>
      </c>
      <c r="K105" s="206">
        <v>0</v>
      </c>
      <c r="L105" s="206"/>
      <c r="M105" s="206"/>
      <c r="N105" s="206"/>
      <c r="O105" s="206"/>
      <c r="P105" s="251">
        <v>600</v>
      </c>
      <c r="Q105" s="206"/>
      <c r="R105" s="206"/>
      <c r="S105" s="206"/>
      <c r="T105" s="256">
        <v>600</v>
      </c>
      <c r="U105" s="256">
        <v>600</v>
      </c>
      <c r="V105" s="252">
        <v>600</v>
      </c>
    </row>
    <row r="106" spans="1:22" s="11" customFormat="1">
      <c r="A106" s="63" t="s">
        <v>116</v>
      </c>
      <c r="B106" s="354" t="s">
        <v>63</v>
      </c>
      <c r="C106" s="134" t="s">
        <v>95</v>
      </c>
      <c r="D106" s="134" t="s">
        <v>177</v>
      </c>
      <c r="E106" s="136" t="s">
        <v>169</v>
      </c>
      <c r="F106" s="38"/>
      <c r="G106" s="70" t="s">
        <v>177</v>
      </c>
      <c r="H106" s="94" t="s">
        <v>169</v>
      </c>
      <c r="I106" s="213" t="s">
        <v>12</v>
      </c>
      <c r="J106" s="62" t="s">
        <v>88</v>
      </c>
      <c r="K106" s="248">
        <v>-2061</v>
      </c>
      <c r="L106" s="205">
        <v>-2061</v>
      </c>
      <c r="M106" s="205"/>
      <c r="N106" s="205">
        <v>-1022</v>
      </c>
      <c r="O106" s="205"/>
      <c r="P106" s="248">
        <v>5520.9649600000012</v>
      </c>
      <c r="Q106" s="205"/>
      <c r="R106" s="205"/>
      <c r="S106" s="205"/>
      <c r="T106" s="85">
        <v>5520.9649600000012</v>
      </c>
      <c r="U106" s="85">
        <v>5520.9649600000012</v>
      </c>
      <c r="V106" s="249">
        <v>3459.9649600000012</v>
      </c>
    </row>
    <row r="107" spans="1:22" s="19" customFormat="1" ht="81">
      <c r="A107" s="189"/>
      <c r="B107" s="379"/>
      <c r="C107" s="137"/>
      <c r="D107" s="137"/>
      <c r="E107" s="138"/>
      <c r="F107" s="39"/>
      <c r="G107" s="71"/>
      <c r="H107" s="95"/>
      <c r="I107" s="214"/>
      <c r="J107" s="75" t="s">
        <v>307</v>
      </c>
      <c r="K107" s="251">
        <v>0</v>
      </c>
      <c r="L107" s="206"/>
      <c r="M107" s="206"/>
      <c r="N107" s="206"/>
      <c r="O107" s="206"/>
      <c r="P107" s="206">
        <v>185.27</v>
      </c>
      <c r="Q107" s="206"/>
      <c r="R107" s="206"/>
      <c r="S107" s="206"/>
      <c r="T107" s="206">
        <v>185.27</v>
      </c>
      <c r="U107" s="206">
        <v>185.27</v>
      </c>
      <c r="V107" s="252">
        <v>185.27</v>
      </c>
    </row>
    <row r="108" spans="1:22" s="12" customFormat="1" ht="60.75">
      <c r="A108" s="63" t="s">
        <v>89</v>
      </c>
      <c r="B108" s="354" t="s">
        <v>63</v>
      </c>
      <c r="C108" s="134" t="s">
        <v>95</v>
      </c>
      <c r="D108" s="134" t="s">
        <v>220</v>
      </c>
      <c r="E108" s="136" t="s">
        <v>169</v>
      </c>
      <c r="F108" s="38"/>
      <c r="G108" s="70" t="s">
        <v>220</v>
      </c>
      <c r="H108" s="94" t="s">
        <v>169</v>
      </c>
      <c r="I108" s="213" t="s">
        <v>12</v>
      </c>
      <c r="J108" s="62" t="s">
        <v>221</v>
      </c>
      <c r="K108" s="248">
        <v>-650</v>
      </c>
      <c r="L108" s="205">
        <v>-650</v>
      </c>
      <c r="M108" s="205"/>
      <c r="N108" s="205"/>
      <c r="O108" s="205"/>
      <c r="P108" s="248">
        <v>0</v>
      </c>
      <c r="Q108" s="205"/>
      <c r="R108" s="205"/>
      <c r="S108" s="205"/>
      <c r="T108" s="205"/>
      <c r="U108" s="205"/>
      <c r="V108" s="249">
        <v>-650</v>
      </c>
    </row>
    <row r="109" spans="1:22" s="12" customFormat="1" ht="108.75" customHeight="1">
      <c r="A109" s="191" t="s">
        <v>130</v>
      </c>
      <c r="B109" s="354" t="s">
        <v>63</v>
      </c>
      <c r="C109" s="134" t="s">
        <v>95</v>
      </c>
      <c r="D109" s="134" t="s">
        <v>222</v>
      </c>
      <c r="E109" s="136" t="s">
        <v>169</v>
      </c>
      <c r="F109" s="40"/>
      <c r="G109" s="70" t="s">
        <v>222</v>
      </c>
      <c r="H109" s="94" t="s">
        <v>169</v>
      </c>
      <c r="I109" s="213" t="s">
        <v>12</v>
      </c>
      <c r="J109" s="66" t="s">
        <v>223</v>
      </c>
      <c r="K109" s="248">
        <v>2511</v>
      </c>
      <c r="L109" s="205">
        <v>2511</v>
      </c>
      <c r="M109" s="205"/>
      <c r="N109" s="205">
        <v>2411</v>
      </c>
      <c r="O109" s="205"/>
      <c r="P109" s="248">
        <v>2327.9160300000003</v>
      </c>
      <c r="Q109" s="205"/>
      <c r="R109" s="205"/>
      <c r="S109" s="205"/>
      <c r="T109" s="205">
        <v>2327.9160300000003</v>
      </c>
      <c r="U109" s="205">
        <v>2327.9160300000003</v>
      </c>
      <c r="V109" s="249">
        <v>4838.9160300000003</v>
      </c>
    </row>
    <row r="110" spans="1:22" s="11" customFormat="1" ht="40.5">
      <c r="A110" s="63" t="s">
        <v>117</v>
      </c>
      <c r="B110" s="354" t="s">
        <v>63</v>
      </c>
      <c r="C110" s="134" t="s">
        <v>95</v>
      </c>
      <c r="D110" s="134" t="s">
        <v>178</v>
      </c>
      <c r="E110" s="136" t="s">
        <v>169</v>
      </c>
      <c r="F110" s="38"/>
      <c r="G110" s="70" t="s">
        <v>178</v>
      </c>
      <c r="H110" s="94" t="s">
        <v>169</v>
      </c>
      <c r="I110" s="213" t="s">
        <v>33</v>
      </c>
      <c r="J110" s="62" t="s">
        <v>179</v>
      </c>
      <c r="K110" s="205">
        <v>0</v>
      </c>
      <c r="L110" s="205"/>
      <c r="M110" s="205"/>
      <c r="N110" s="205"/>
      <c r="O110" s="205"/>
      <c r="P110" s="248">
        <v>-8582.4074300000011</v>
      </c>
      <c r="Q110" s="205"/>
      <c r="R110" s="205"/>
      <c r="S110" s="205"/>
      <c r="T110" s="248">
        <v>-8582.4074300000011</v>
      </c>
      <c r="U110" s="248">
        <v>-8582.4074300000011</v>
      </c>
      <c r="V110" s="249">
        <v>-8582.4074300000011</v>
      </c>
    </row>
    <row r="111" spans="1:22" s="11" customFormat="1">
      <c r="A111" s="191" t="s">
        <v>133</v>
      </c>
      <c r="B111" s="354" t="s">
        <v>63</v>
      </c>
      <c r="C111" s="134" t="s">
        <v>95</v>
      </c>
      <c r="D111" s="134" t="s">
        <v>180</v>
      </c>
      <c r="E111" s="136" t="s">
        <v>169</v>
      </c>
      <c r="F111" s="40"/>
      <c r="G111" s="70" t="s">
        <v>180</v>
      </c>
      <c r="H111" s="94" t="s">
        <v>169</v>
      </c>
      <c r="I111" s="213" t="s">
        <v>36</v>
      </c>
      <c r="J111" s="73" t="s">
        <v>181</v>
      </c>
      <c r="K111" s="248">
        <v>-837.28200000000004</v>
      </c>
      <c r="L111" s="205">
        <v>-837.28200000000004</v>
      </c>
      <c r="M111" s="205"/>
      <c r="N111" s="205"/>
      <c r="O111" s="205"/>
      <c r="P111" s="248">
        <v>-7800</v>
      </c>
      <c r="Q111" s="205"/>
      <c r="R111" s="205"/>
      <c r="S111" s="205"/>
      <c r="T111" s="205">
        <v>-7800</v>
      </c>
      <c r="U111" s="205">
        <v>-7800</v>
      </c>
      <c r="V111" s="249">
        <v>-8637.2819999999992</v>
      </c>
    </row>
    <row r="112" spans="1:22" s="11" customFormat="1">
      <c r="A112" s="191">
        <v>180107</v>
      </c>
      <c r="B112" s="354" t="s">
        <v>63</v>
      </c>
      <c r="C112" s="134" t="s">
        <v>95</v>
      </c>
      <c r="D112" s="134" t="s">
        <v>252</v>
      </c>
      <c r="E112" s="136" t="s">
        <v>169</v>
      </c>
      <c r="F112" s="40"/>
      <c r="G112" s="70" t="s">
        <v>252</v>
      </c>
      <c r="H112" s="94" t="s">
        <v>169</v>
      </c>
      <c r="I112" s="213" t="s">
        <v>250</v>
      </c>
      <c r="J112" s="73" t="s">
        <v>251</v>
      </c>
      <c r="K112" s="248">
        <v>0</v>
      </c>
      <c r="L112" s="205"/>
      <c r="M112" s="205"/>
      <c r="N112" s="205"/>
      <c r="O112" s="205"/>
      <c r="P112" s="248">
        <v>5000</v>
      </c>
      <c r="Q112" s="205"/>
      <c r="R112" s="205"/>
      <c r="S112" s="205"/>
      <c r="T112" s="205">
        <v>5000</v>
      </c>
      <c r="U112" s="205">
        <v>5000</v>
      </c>
      <c r="V112" s="249">
        <v>5000</v>
      </c>
    </row>
    <row r="113" spans="1:22" s="19" customFormat="1" ht="81">
      <c r="A113" s="189"/>
      <c r="B113" s="379"/>
      <c r="C113" s="137"/>
      <c r="D113" s="137"/>
      <c r="E113" s="138"/>
      <c r="F113" s="39"/>
      <c r="G113" s="71"/>
      <c r="H113" s="95"/>
      <c r="I113" s="214"/>
      <c r="J113" s="75" t="s">
        <v>307</v>
      </c>
      <c r="K113" s="251">
        <v>0</v>
      </c>
      <c r="L113" s="206"/>
      <c r="M113" s="206"/>
      <c r="N113" s="206"/>
      <c r="O113" s="206"/>
      <c r="P113" s="206">
        <v>5000</v>
      </c>
      <c r="Q113" s="206"/>
      <c r="R113" s="206"/>
      <c r="S113" s="206"/>
      <c r="T113" s="206">
        <v>5000</v>
      </c>
      <c r="U113" s="206">
        <v>5000</v>
      </c>
      <c r="V113" s="252">
        <v>5000</v>
      </c>
    </row>
    <row r="114" spans="1:22" s="11" customFormat="1" ht="40.5">
      <c r="A114" s="191" t="s">
        <v>92</v>
      </c>
      <c r="B114" s="354" t="s">
        <v>63</v>
      </c>
      <c r="C114" s="134" t="s">
        <v>95</v>
      </c>
      <c r="D114" s="134" t="s">
        <v>196</v>
      </c>
      <c r="E114" s="136" t="s">
        <v>169</v>
      </c>
      <c r="F114" s="40"/>
      <c r="G114" s="70" t="s">
        <v>196</v>
      </c>
      <c r="H114" s="94" t="s">
        <v>169</v>
      </c>
      <c r="I114" s="213" t="s">
        <v>33</v>
      </c>
      <c r="J114" s="73" t="s">
        <v>198</v>
      </c>
      <c r="K114" s="248">
        <v>-153.48599999999999</v>
      </c>
      <c r="L114" s="205">
        <v>-153.48599999999999</v>
      </c>
      <c r="M114" s="205"/>
      <c r="N114" s="205"/>
      <c r="O114" s="205"/>
      <c r="P114" s="248">
        <v>230.91</v>
      </c>
      <c r="Q114" s="205"/>
      <c r="R114" s="205"/>
      <c r="S114" s="205"/>
      <c r="T114" s="205">
        <v>230.91</v>
      </c>
      <c r="U114" s="205">
        <v>230.91</v>
      </c>
      <c r="V114" s="249">
        <v>77.424000000000007</v>
      </c>
    </row>
    <row r="115" spans="1:22" s="12" customFormat="1" ht="40.5">
      <c r="A115" s="191" t="s">
        <v>134</v>
      </c>
      <c r="B115" s="354" t="s">
        <v>63</v>
      </c>
      <c r="C115" s="134" t="s">
        <v>95</v>
      </c>
      <c r="D115" s="134" t="s">
        <v>50</v>
      </c>
      <c r="E115" s="136" t="s">
        <v>169</v>
      </c>
      <c r="F115" s="40"/>
      <c r="G115" s="70" t="s">
        <v>50</v>
      </c>
      <c r="H115" s="94" t="s">
        <v>169</v>
      </c>
      <c r="I115" s="216" t="s">
        <v>33</v>
      </c>
      <c r="J115" s="73" t="s">
        <v>174</v>
      </c>
      <c r="K115" s="248">
        <v>0</v>
      </c>
      <c r="L115" s="205"/>
      <c r="M115" s="205"/>
      <c r="N115" s="205"/>
      <c r="O115" s="205"/>
      <c r="P115" s="248">
        <v>2500</v>
      </c>
      <c r="Q115" s="205"/>
      <c r="R115" s="205"/>
      <c r="S115" s="205"/>
      <c r="T115" s="205">
        <v>2500</v>
      </c>
      <c r="U115" s="205">
        <v>2500</v>
      </c>
      <c r="V115" s="249">
        <v>2500</v>
      </c>
    </row>
    <row r="116" spans="1:22" s="25" customFormat="1" ht="21.75">
      <c r="A116" s="45"/>
      <c r="B116" s="380"/>
      <c r="C116" s="139"/>
      <c r="D116" s="139"/>
      <c r="E116" s="140"/>
      <c r="F116" s="45"/>
      <c r="G116" s="44"/>
      <c r="H116" s="96"/>
      <c r="I116" s="213"/>
      <c r="J116" s="26" t="s">
        <v>119</v>
      </c>
      <c r="K116" s="253">
        <v>4242.5744400000003</v>
      </c>
      <c r="L116" s="253">
        <v>4242.5744400000003</v>
      </c>
      <c r="M116" s="253">
        <v>0</v>
      </c>
      <c r="N116" s="253">
        <v>1389</v>
      </c>
      <c r="O116" s="253">
        <v>0</v>
      </c>
      <c r="P116" s="253">
        <v>6352.9485599999971</v>
      </c>
      <c r="Q116" s="253">
        <v>0</v>
      </c>
      <c r="R116" s="253">
        <v>0</v>
      </c>
      <c r="S116" s="253">
        <v>0</v>
      </c>
      <c r="T116" s="253">
        <v>6352.9485599999971</v>
      </c>
      <c r="U116" s="253">
        <v>6352.9485599999971</v>
      </c>
      <c r="V116" s="253">
        <v>10595.522999999996</v>
      </c>
    </row>
    <row r="117" spans="1:22" s="16" customFormat="1" ht="69.75">
      <c r="A117" s="45" t="s">
        <v>287</v>
      </c>
      <c r="B117" s="380" t="s">
        <v>287</v>
      </c>
      <c r="C117" s="139" t="s">
        <v>169</v>
      </c>
      <c r="D117" s="139" t="s">
        <v>170</v>
      </c>
      <c r="E117" s="140" t="s">
        <v>169</v>
      </c>
      <c r="F117" s="45"/>
      <c r="G117" s="44"/>
      <c r="H117" s="96"/>
      <c r="I117" s="213"/>
      <c r="J117" s="17" t="s">
        <v>288</v>
      </c>
      <c r="K117" s="395"/>
      <c r="L117" s="395"/>
      <c r="M117" s="395"/>
      <c r="N117" s="395"/>
      <c r="O117" s="395"/>
      <c r="P117" s="396"/>
      <c r="Q117" s="395"/>
      <c r="R117" s="395"/>
      <c r="S117" s="395"/>
      <c r="T117" s="395"/>
      <c r="U117" s="395"/>
      <c r="V117" s="397"/>
    </row>
    <row r="118" spans="1:22" s="25" customFormat="1" ht="65.25">
      <c r="A118" s="45" t="s">
        <v>287</v>
      </c>
      <c r="B118" s="380" t="s">
        <v>287</v>
      </c>
      <c r="C118" s="139" t="s">
        <v>95</v>
      </c>
      <c r="D118" s="139" t="s">
        <v>170</v>
      </c>
      <c r="E118" s="140" t="s">
        <v>169</v>
      </c>
      <c r="F118" s="46"/>
      <c r="G118" s="44"/>
      <c r="H118" s="96"/>
      <c r="I118" s="213"/>
      <c r="J118" s="26" t="s">
        <v>288</v>
      </c>
      <c r="K118" s="398"/>
      <c r="L118" s="398"/>
      <c r="M118" s="398"/>
      <c r="N118" s="398"/>
      <c r="O118" s="398"/>
      <c r="P118" s="254"/>
      <c r="Q118" s="398"/>
      <c r="R118" s="398"/>
      <c r="S118" s="398"/>
      <c r="T118" s="398"/>
      <c r="U118" s="398"/>
      <c r="V118" s="253"/>
    </row>
    <row r="119" spans="1:22" s="12" customFormat="1" ht="40.5">
      <c r="A119" s="188" t="s">
        <v>105</v>
      </c>
      <c r="B119" s="354" t="s">
        <v>287</v>
      </c>
      <c r="C119" s="134" t="s">
        <v>95</v>
      </c>
      <c r="D119" s="135" t="s">
        <v>41</v>
      </c>
      <c r="E119" s="136" t="s">
        <v>169</v>
      </c>
      <c r="F119" s="38"/>
      <c r="G119" s="79" t="s">
        <v>41</v>
      </c>
      <c r="H119" s="94" t="s">
        <v>169</v>
      </c>
      <c r="I119" s="213" t="s">
        <v>10</v>
      </c>
      <c r="J119" s="149" t="s">
        <v>286</v>
      </c>
      <c r="K119" s="205">
        <v>0</v>
      </c>
      <c r="L119" s="205"/>
      <c r="M119" s="205"/>
      <c r="N119" s="205">
        <v>-17.305</v>
      </c>
      <c r="O119" s="205"/>
      <c r="P119" s="248">
        <v>0</v>
      </c>
      <c r="Q119" s="205"/>
      <c r="R119" s="205"/>
      <c r="S119" s="205"/>
      <c r="T119" s="205"/>
      <c r="U119" s="205"/>
      <c r="V119" s="249">
        <v>0</v>
      </c>
    </row>
    <row r="120" spans="1:22" s="25" customFormat="1" ht="21.75">
      <c r="A120" s="45"/>
      <c r="B120" s="380"/>
      <c r="C120" s="139"/>
      <c r="D120" s="139"/>
      <c r="E120" s="140"/>
      <c r="F120" s="45"/>
      <c r="G120" s="44"/>
      <c r="H120" s="96"/>
      <c r="I120" s="213"/>
      <c r="J120" s="28" t="s">
        <v>81</v>
      </c>
      <c r="K120" s="253">
        <v>0</v>
      </c>
      <c r="L120" s="253">
        <v>0</v>
      </c>
      <c r="M120" s="253">
        <v>0</v>
      </c>
      <c r="N120" s="253">
        <v>-17.305</v>
      </c>
      <c r="O120" s="253">
        <v>0</v>
      </c>
      <c r="P120" s="254">
        <v>0</v>
      </c>
      <c r="Q120" s="253">
        <v>0</v>
      </c>
      <c r="R120" s="253">
        <v>0</v>
      </c>
      <c r="S120" s="253">
        <v>0</v>
      </c>
      <c r="T120" s="253">
        <v>0</v>
      </c>
      <c r="U120" s="253">
        <v>0</v>
      </c>
      <c r="V120" s="253">
        <v>0</v>
      </c>
    </row>
    <row r="121" spans="1:22" s="16" customFormat="1" ht="69.75">
      <c r="A121" s="45" t="s">
        <v>69</v>
      </c>
      <c r="B121" s="380" t="s">
        <v>69</v>
      </c>
      <c r="C121" s="139" t="s">
        <v>169</v>
      </c>
      <c r="D121" s="139" t="s">
        <v>170</v>
      </c>
      <c r="E121" s="140" t="s">
        <v>169</v>
      </c>
      <c r="F121" s="45"/>
      <c r="G121" s="44"/>
      <c r="H121" s="96"/>
      <c r="I121" s="213"/>
      <c r="J121" s="17" t="s">
        <v>304</v>
      </c>
      <c r="K121" s="395"/>
      <c r="L121" s="395"/>
      <c r="M121" s="395"/>
      <c r="N121" s="395"/>
      <c r="O121" s="395"/>
      <c r="P121" s="396"/>
      <c r="Q121" s="395"/>
      <c r="R121" s="395"/>
      <c r="S121" s="395"/>
      <c r="T121" s="395"/>
      <c r="U121" s="395"/>
      <c r="V121" s="397"/>
    </row>
    <row r="122" spans="1:22" s="25" customFormat="1" ht="43.5">
      <c r="A122" s="45" t="s">
        <v>69</v>
      </c>
      <c r="B122" s="380" t="s">
        <v>69</v>
      </c>
      <c r="C122" s="139" t="s">
        <v>95</v>
      </c>
      <c r="D122" s="139" t="s">
        <v>170</v>
      </c>
      <c r="E122" s="140" t="s">
        <v>169</v>
      </c>
      <c r="F122" s="46"/>
      <c r="G122" s="44"/>
      <c r="H122" s="96"/>
      <c r="I122" s="213"/>
      <c r="J122" s="26" t="s">
        <v>304</v>
      </c>
      <c r="K122" s="398"/>
      <c r="L122" s="398"/>
      <c r="M122" s="398"/>
      <c r="N122" s="398"/>
      <c r="O122" s="398"/>
      <c r="P122" s="254"/>
      <c r="Q122" s="398"/>
      <c r="R122" s="398"/>
      <c r="S122" s="398"/>
      <c r="T122" s="398"/>
      <c r="U122" s="398"/>
      <c r="V122" s="253"/>
    </row>
    <row r="123" spans="1:22" s="12" customFormat="1" ht="40.5">
      <c r="A123" s="63" t="s">
        <v>117</v>
      </c>
      <c r="B123" s="354" t="s">
        <v>69</v>
      </c>
      <c r="C123" s="134" t="s">
        <v>95</v>
      </c>
      <c r="D123" s="134" t="s">
        <v>178</v>
      </c>
      <c r="E123" s="136" t="s">
        <v>169</v>
      </c>
      <c r="F123" s="38"/>
      <c r="G123" s="70" t="s">
        <v>178</v>
      </c>
      <c r="H123" s="94" t="s">
        <v>169</v>
      </c>
      <c r="I123" s="213" t="s">
        <v>33</v>
      </c>
      <c r="J123" s="62" t="s">
        <v>179</v>
      </c>
      <c r="K123" s="248">
        <v>0</v>
      </c>
      <c r="L123" s="205"/>
      <c r="M123" s="205"/>
      <c r="N123" s="205"/>
      <c r="O123" s="205"/>
      <c r="P123" s="248">
        <v>-203.833</v>
      </c>
      <c r="Q123" s="205"/>
      <c r="R123" s="205"/>
      <c r="S123" s="205"/>
      <c r="T123" s="205">
        <v>-203.833</v>
      </c>
      <c r="U123" s="205">
        <v>-203.833</v>
      </c>
      <c r="V123" s="249">
        <v>-203.833</v>
      </c>
    </row>
    <row r="124" spans="1:22" s="12" customFormat="1" ht="40.5">
      <c r="A124" s="191" t="s">
        <v>135</v>
      </c>
      <c r="B124" s="354" t="s">
        <v>69</v>
      </c>
      <c r="C124" s="134" t="s">
        <v>95</v>
      </c>
      <c r="D124" s="134" t="s">
        <v>195</v>
      </c>
      <c r="E124" s="136" t="s">
        <v>169</v>
      </c>
      <c r="F124" s="40"/>
      <c r="G124" s="70" t="s">
        <v>195</v>
      </c>
      <c r="H124" s="94" t="s">
        <v>169</v>
      </c>
      <c r="I124" s="213" t="s">
        <v>34</v>
      </c>
      <c r="J124" s="69" t="s">
        <v>197</v>
      </c>
      <c r="K124" s="248">
        <v>0</v>
      </c>
      <c r="L124" s="205"/>
      <c r="M124" s="205"/>
      <c r="N124" s="205"/>
      <c r="O124" s="205"/>
      <c r="P124" s="248">
        <v>-4058.0219999999999</v>
      </c>
      <c r="Q124" s="205"/>
      <c r="R124" s="205"/>
      <c r="S124" s="205"/>
      <c r="T124" s="205">
        <v>-4058.0219999999999</v>
      </c>
      <c r="U124" s="205">
        <v>-4058.0219999999999</v>
      </c>
      <c r="V124" s="249">
        <v>-4058.0219999999999</v>
      </c>
    </row>
    <row r="125" spans="1:22" s="12" customFormat="1" ht="40.5">
      <c r="A125" s="191" t="s">
        <v>92</v>
      </c>
      <c r="B125" s="354" t="s">
        <v>69</v>
      </c>
      <c r="C125" s="134" t="s">
        <v>95</v>
      </c>
      <c r="D125" s="134" t="s">
        <v>196</v>
      </c>
      <c r="E125" s="136" t="s">
        <v>169</v>
      </c>
      <c r="F125" s="40"/>
      <c r="G125" s="70" t="s">
        <v>196</v>
      </c>
      <c r="H125" s="94" t="s">
        <v>169</v>
      </c>
      <c r="I125" s="213" t="s">
        <v>33</v>
      </c>
      <c r="J125" s="73" t="s">
        <v>198</v>
      </c>
      <c r="K125" s="248">
        <v>-1610</v>
      </c>
      <c r="L125" s="205">
        <v>-1610</v>
      </c>
      <c r="M125" s="205"/>
      <c r="N125" s="205"/>
      <c r="O125" s="205"/>
      <c r="P125" s="248">
        <v>-472.57799999999997</v>
      </c>
      <c r="Q125" s="205"/>
      <c r="R125" s="205"/>
      <c r="S125" s="205"/>
      <c r="T125" s="205">
        <v>-472.57799999999997</v>
      </c>
      <c r="U125" s="205">
        <v>-472.57799999999997</v>
      </c>
      <c r="V125" s="249">
        <v>-2082.578</v>
      </c>
    </row>
    <row r="126" spans="1:22" s="25" customFormat="1" ht="21.75">
      <c r="A126" s="45"/>
      <c r="B126" s="380"/>
      <c r="C126" s="139"/>
      <c r="D126" s="139"/>
      <c r="E126" s="140"/>
      <c r="F126" s="45"/>
      <c r="G126" s="44"/>
      <c r="H126" s="96"/>
      <c r="I126" s="213"/>
      <c r="J126" s="26" t="s">
        <v>119</v>
      </c>
      <c r="K126" s="254">
        <v>-1610</v>
      </c>
      <c r="L126" s="254">
        <v>-1610</v>
      </c>
      <c r="M126" s="254">
        <v>0</v>
      </c>
      <c r="N126" s="254">
        <v>0</v>
      </c>
      <c r="O126" s="254">
        <v>0</v>
      </c>
      <c r="P126" s="254">
        <v>-4734.4329999999991</v>
      </c>
      <c r="Q126" s="254">
        <v>0</v>
      </c>
      <c r="R126" s="254">
        <v>0</v>
      </c>
      <c r="S126" s="254">
        <v>0</v>
      </c>
      <c r="T126" s="254">
        <v>-4734.4329999999991</v>
      </c>
      <c r="U126" s="254">
        <v>-4734.4329999999991</v>
      </c>
      <c r="V126" s="253">
        <v>-6344.4329999999991</v>
      </c>
    </row>
    <row r="127" spans="1:22" s="16" customFormat="1" ht="93">
      <c r="A127" s="45" t="s">
        <v>71</v>
      </c>
      <c r="B127" s="380" t="s">
        <v>71</v>
      </c>
      <c r="C127" s="139" t="s">
        <v>169</v>
      </c>
      <c r="D127" s="139" t="s">
        <v>170</v>
      </c>
      <c r="E127" s="140" t="s">
        <v>169</v>
      </c>
      <c r="F127" s="45"/>
      <c r="G127" s="44"/>
      <c r="H127" s="96"/>
      <c r="I127" s="213"/>
      <c r="J127" s="17" t="s">
        <v>149</v>
      </c>
      <c r="K127" s="399"/>
      <c r="L127" s="399"/>
      <c r="M127" s="399"/>
      <c r="N127" s="399"/>
      <c r="O127" s="399"/>
      <c r="P127" s="396"/>
      <c r="Q127" s="399"/>
      <c r="R127" s="399"/>
      <c r="S127" s="399"/>
      <c r="T127" s="399"/>
      <c r="U127" s="399"/>
      <c r="V127" s="397"/>
    </row>
    <row r="128" spans="1:22" s="25" customFormat="1" ht="65.25">
      <c r="A128" s="45" t="s">
        <v>71</v>
      </c>
      <c r="B128" s="380" t="s">
        <v>71</v>
      </c>
      <c r="C128" s="139" t="s">
        <v>95</v>
      </c>
      <c r="D128" s="139" t="s">
        <v>170</v>
      </c>
      <c r="E128" s="140" t="s">
        <v>169</v>
      </c>
      <c r="F128" s="46"/>
      <c r="G128" s="44"/>
      <c r="H128" s="96"/>
      <c r="I128" s="213"/>
      <c r="J128" s="26" t="s">
        <v>149</v>
      </c>
      <c r="K128" s="257"/>
      <c r="L128" s="257"/>
      <c r="M128" s="257"/>
      <c r="N128" s="257"/>
      <c r="O128" s="257"/>
      <c r="P128" s="254"/>
      <c r="Q128" s="257"/>
      <c r="R128" s="257"/>
      <c r="S128" s="257"/>
      <c r="T128" s="257"/>
      <c r="U128" s="257"/>
      <c r="V128" s="253"/>
    </row>
    <row r="129" spans="1:22" s="11" customFormat="1" ht="40.5">
      <c r="A129" s="188" t="s">
        <v>105</v>
      </c>
      <c r="B129" s="354" t="s">
        <v>71</v>
      </c>
      <c r="C129" s="134" t="s">
        <v>95</v>
      </c>
      <c r="D129" s="135" t="s">
        <v>41</v>
      </c>
      <c r="E129" s="136" t="s">
        <v>169</v>
      </c>
      <c r="F129" s="38"/>
      <c r="G129" s="79" t="s">
        <v>41</v>
      </c>
      <c r="H129" s="94" t="s">
        <v>169</v>
      </c>
      <c r="I129" s="213" t="s">
        <v>10</v>
      </c>
      <c r="J129" s="149" t="s">
        <v>286</v>
      </c>
      <c r="K129" s="205">
        <v>70</v>
      </c>
      <c r="L129" s="205">
        <v>70</v>
      </c>
      <c r="M129" s="205"/>
      <c r="N129" s="205"/>
      <c r="O129" s="205"/>
      <c r="P129" s="248">
        <v>0</v>
      </c>
      <c r="Q129" s="205"/>
      <c r="R129" s="205"/>
      <c r="S129" s="205"/>
      <c r="T129" s="205"/>
      <c r="U129" s="205"/>
      <c r="V129" s="249">
        <v>70</v>
      </c>
    </row>
    <row r="130" spans="1:22" s="11" customFormat="1" ht="60.75">
      <c r="A130" s="191" t="s">
        <v>136</v>
      </c>
      <c r="B130" s="354" t="s">
        <v>71</v>
      </c>
      <c r="C130" s="134" t="s">
        <v>95</v>
      </c>
      <c r="D130" s="134" t="s">
        <v>230</v>
      </c>
      <c r="E130" s="136" t="s">
        <v>169</v>
      </c>
      <c r="F130" s="40"/>
      <c r="G130" s="70" t="s">
        <v>230</v>
      </c>
      <c r="H130" s="94" t="s">
        <v>169</v>
      </c>
      <c r="I130" s="213" t="s">
        <v>15</v>
      </c>
      <c r="J130" s="69" t="s">
        <v>231</v>
      </c>
      <c r="K130" s="248">
        <v>0</v>
      </c>
      <c r="L130" s="205"/>
      <c r="M130" s="205"/>
      <c r="N130" s="205"/>
      <c r="O130" s="205"/>
      <c r="P130" s="248">
        <v>-7.6989999999999998</v>
      </c>
      <c r="Q130" s="205"/>
      <c r="R130" s="205"/>
      <c r="S130" s="205"/>
      <c r="T130" s="205">
        <v>-7.6989999999999998</v>
      </c>
      <c r="U130" s="205">
        <v>-7.6989999999999998</v>
      </c>
      <c r="V130" s="249">
        <v>-7.6989999999999998</v>
      </c>
    </row>
    <row r="131" spans="1:22" s="25" customFormat="1" ht="21.75">
      <c r="A131" s="45"/>
      <c r="B131" s="380"/>
      <c r="C131" s="139"/>
      <c r="D131" s="139"/>
      <c r="E131" s="140"/>
      <c r="F131" s="45"/>
      <c r="G131" s="44"/>
      <c r="H131" s="96"/>
      <c r="I131" s="213"/>
      <c r="J131" s="26" t="s">
        <v>119</v>
      </c>
      <c r="K131" s="253">
        <v>70</v>
      </c>
      <c r="L131" s="253">
        <v>70</v>
      </c>
      <c r="M131" s="253">
        <v>0</v>
      </c>
      <c r="N131" s="253">
        <v>0</v>
      </c>
      <c r="O131" s="253">
        <v>0</v>
      </c>
      <c r="P131" s="254">
        <v>-7.6989999999999998</v>
      </c>
      <c r="Q131" s="253">
        <v>0</v>
      </c>
      <c r="R131" s="253">
        <v>0</v>
      </c>
      <c r="S131" s="253">
        <v>0</v>
      </c>
      <c r="T131" s="253">
        <v>-7.6989999999999998</v>
      </c>
      <c r="U131" s="253">
        <v>-7.6989999999999998</v>
      </c>
      <c r="V131" s="253">
        <v>62.301000000000002</v>
      </c>
    </row>
    <row r="132" spans="1:22" s="16" customFormat="1" ht="93">
      <c r="A132" s="45" t="s">
        <v>289</v>
      </c>
      <c r="B132" s="380" t="s">
        <v>289</v>
      </c>
      <c r="C132" s="139" t="s">
        <v>169</v>
      </c>
      <c r="D132" s="139" t="s">
        <v>170</v>
      </c>
      <c r="E132" s="140" t="s">
        <v>169</v>
      </c>
      <c r="F132" s="45"/>
      <c r="G132" s="44"/>
      <c r="H132" s="96"/>
      <c r="I132" s="213"/>
      <c r="J132" s="17" t="s">
        <v>290</v>
      </c>
      <c r="K132" s="395"/>
      <c r="L132" s="395"/>
      <c r="M132" s="395"/>
      <c r="N132" s="395"/>
      <c r="O132" s="395"/>
      <c r="P132" s="396"/>
      <c r="Q132" s="395"/>
      <c r="R132" s="395"/>
      <c r="S132" s="395"/>
      <c r="T132" s="395"/>
      <c r="U132" s="395"/>
      <c r="V132" s="397"/>
    </row>
    <row r="133" spans="1:22" s="25" customFormat="1" ht="87">
      <c r="A133" s="45" t="s">
        <v>289</v>
      </c>
      <c r="B133" s="380" t="s">
        <v>289</v>
      </c>
      <c r="C133" s="139" t="s">
        <v>95</v>
      </c>
      <c r="D133" s="139" t="s">
        <v>170</v>
      </c>
      <c r="E133" s="140" t="s">
        <v>169</v>
      </c>
      <c r="F133" s="46"/>
      <c r="G133" s="44"/>
      <c r="H133" s="96"/>
      <c r="I133" s="213"/>
      <c r="J133" s="26" t="s">
        <v>290</v>
      </c>
      <c r="K133" s="398"/>
      <c r="L133" s="398"/>
      <c r="M133" s="398"/>
      <c r="N133" s="398"/>
      <c r="O133" s="398"/>
      <c r="P133" s="254"/>
      <c r="Q133" s="398"/>
      <c r="R133" s="398"/>
      <c r="S133" s="398"/>
      <c r="T133" s="398"/>
      <c r="U133" s="398"/>
      <c r="V133" s="253"/>
    </row>
    <row r="134" spans="1:22" s="12" customFormat="1" ht="40.5">
      <c r="A134" s="65" t="s">
        <v>117</v>
      </c>
      <c r="B134" s="354" t="s">
        <v>289</v>
      </c>
      <c r="C134" s="134" t="s">
        <v>95</v>
      </c>
      <c r="D134" s="134" t="s">
        <v>178</v>
      </c>
      <c r="E134" s="136" t="s">
        <v>169</v>
      </c>
      <c r="F134" s="38"/>
      <c r="G134" s="70" t="s">
        <v>178</v>
      </c>
      <c r="H134" s="94" t="s">
        <v>169</v>
      </c>
      <c r="I134" s="213" t="s">
        <v>33</v>
      </c>
      <c r="J134" s="62" t="s">
        <v>179</v>
      </c>
      <c r="K134" s="248">
        <v>0</v>
      </c>
      <c r="L134" s="205"/>
      <c r="M134" s="205"/>
      <c r="N134" s="205"/>
      <c r="O134" s="205"/>
      <c r="P134" s="248">
        <v>-8339.1319999999996</v>
      </c>
      <c r="Q134" s="205"/>
      <c r="R134" s="205"/>
      <c r="S134" s="205"/>
      <c r="T134" s="205">
        <v>-8339.1319999999996</v>
      </c>
      <c r="U134" s="205">
        <v>-8339.1319999999996</v>
      </c>
      <c r="V134" s="249">
        <v>-8339.1319999999996</v>
      </c>
    </row>
    <row r="135" spans="1:22" s="11" customFormat="1" ht="60.75">
      <c r="A135" s="191" t="s">
        <v>131</v>
      </c>
      <c r="B135" s="354" t="s">
        <v>289</v>
      </c>
      <c r="C135" s="134" t="s">
        <v>95</v>
      </c>
      <c r="D135" s="134" t="s">
        <v>205</v>
      </c>
      <c r="E135" s="136" t="s">
        <v>169</v>
      </c>
      <c r="F135" s="40"/>
      <c r="G135" s="70" t="s">
        <v>205</v>
      </c>
      <c r="H135" s="94" t="s">
        <v>169</v>
      </c>
      <c r="I135" s="213" t="s">
        <v>17</v>
      </c>
      <c r="J135" s="69" t="s">
        <v>206</v>
      </c>
      <c r="K135" s="248">
        <v>0</v>
      </c>
      <c r="L135" s="205"/>
      <c r="M135" s="205"/>
      <c r="N135" s="205"/>
      <c r="O135" s="205"/>
      <c r="P135" s="248">
        <v>-9648.8070000000007</v>
      </c>
      <c r="Q135" s="205"/>
      <c r="R135" s="205"/>
      <c r="S135" s="205"/>
      <c r="T135" s="205">
        <v>-9648.8070000000007</v>
      </c>
      <c r="U135" s="205">
        <v>-9648.8070000000007</v>
      </c>
      <c r="V135" s="249">
        <v>-9648.8070000000007</v>
      </c>
    </row>
    <row r="136" spans="1:22" s="11" customFormat="1">
      <c r="A136" s="191">
        <v>180107</v>
      </c>
      <c r="B136" s="354" t="s">
        <v>289</v>
      </c>
      <c r="C136" s="134" t="s">
        <v>95</v>
      </c>
      <c r="D136" s="134" t="s">
        <v>252</v>
      </c>
      <c r="E136" s="136" t="s">
        <v>169</v>
      </c>
      <c r="F136" s="40"/>
      <c r="G136" s="70" t="s">
        <v>252</v>
      </c>
      <c r="H136" s="94" t="s">
        <v>169</v>
      </c>
      <c r="I136" s="213" t="s">
        <v>250</v>
      </c>
      <c r="J136" s="73" t="s">
        <v>251</v>
      </c>
      <c r="K136" s="248">
        <v>0</v>
      </c>
      <c r="L136" s="205"/>
      <c r="M136" s="205"/>
      <c r="N136" s="205"/>
      <c r="O136" s="205"/>
      <c r="P136" s="248">
        <v>-119.03400000000001</v>
      </c>
      <c r="Q136" s="205"/>
      <c r="R136" s="205"/>
      <c r="S136" s="205"/>
      <c r="T136" s="205">
        <v>-119.03400000000001</v>
      </c>
      <c r="U136" s="205">
        <v>-119.03400000000001</v>
      </c>
      <c r="V136" s="249">
        <v>-119.03400000000001</v>
      </c>
    </row>
    <row r="137" spans="1:22" s="12" customFormat="1">
      <c r="A137" s="63" t="s">
        <v>118</v>
      </c>
      <c r="B137" s="354" t="s">
        <v>289</v>
      </c>
      <c r="C137" s="134" t="s">
        <v>95</v>
      </c>
      <c r="D137" s="134" t="s">
        <v>175</v>
      </c>
      <c r="E137" s="136" t="s">
        <v>169</v>
      </c>
      <c r="F137" s="38"/>
      <c r="G137" s="70" t="s">
        <v>175</v>
      </c>
      <c r="H137" s="94" t="s">
        <v>169</v>
      </c>
      <c r="I137" s="213" t="s">
        <v>38</v>
      </c>
      <c r="J137" s="67" t="s">
        <v>111</v>
      </c>
      <c r="K137" s="248">
        <v>-1580</v>
      </c>
      <c r="L137" s="205">
        <v>-1580</v>
      </c>
      <c r="M137" s="205">
        <v>0</v>
      </c>
      <c r="N137" s="205">
        <v>0</v>
      </c>
      <c r="O137" s="205">
        <v>0</v>
      </c>
      <c r="P137" s="205">
        <v>-120</v>
      </c>
      <c r="Q137" s="205">
        <v>0</v>
      </c>
      <c r="R137" s="205">
        <v>0</v>
      </c>
      <c r="S137" s="205">
        <v>0</v>
      </c>
      <c r="T137" s="205">
        <v>-120</v>
      </c>
      <c r="U137" s="205">
        <v>-120</v>
      </c>
      <c r="V137" s="251">
        <v>-1700</v>
      </c>
    </row>
    <row r="138" spans="1:22" s="13" customFormat="1" ht="88.5" customHeight="1">
      <c r="A138" s="189" t="s">
        <v>118</v>
      </c>
      <c r="B138" s="379" t="s">
        <v>289</v>
      </c>
      <c r="C138" s="137" t="s">
        <v>95</v>
      </c>
      <c r="D138" s="137" t="s">
        <v>175</v>
      </c>
      <c r="E138" s="138" t="s">
        <v>169</v>
      </c>
      <c r="F138" s="39"/>
      <c r="G138" s="71" t="s">
        <v>175</v>
      </c>
      <c r="H138" s="95" t="s">
        <v>169</v>
      </c>
      <c r="I138" s="214" t="s">
        <v>38</v>
      </c>
      <c r="J138" s="80" t="s">
        <v>303</v>
      </c>
      <c r="K138" s="251">
        <v>-2192</v>
      </c>
      <c r="L138" s="206">
        <v>-2192</v>
      </c>
      <c r="M138" s="206"/>
      <c r="N138" s="206"/>
      <c r="O138" s="206"/>
      <c r="P138" s="206">
        <v>-308</v>
      </c>
      <c r="Q138" s="206"/>
      <c r="R138" s="206"/>
      <c r="S138" s="206"/>
      <c r="T138" s="206">
        <v>-308</v>
      </c>
      <c r="U138" s="206">
        <v>-308</v>
      </c>
      <c r="V138" s="251">
        <v>-2500</v>
      </c>
    </row>
    <row r="139" spans="1:22" s="13" customFormat="1" ht="88.5" customHeight="1">
      <c r="A139" s="189"/>
      <c r="B139" s="379"/>
      <c r="C139" s="137"/>
      <c r="D139" s="137"/>
      <c r="E139" s="138"/>
      <c r="F139" s="39"/>
      <c r="G139" s="71"/>
      <c r="H139" s="95"/>
      <c r="I139" s="214"/>
      <c r="J139" s="80" t="s">
        <v>313</v>
      </c>
      <c r="K139" s="251">
        <v>612</v>
      </c>
      <c r="L139" s="206">
        <v>612</v>
      </c>
      <c r="M139" s="206"/>
      <c r="N139" s="206"/>
      <c r="O139" s="206"/>
      <c r="P139" s="206">
        <v>188</v>
      </c>
      <c r="Q139" s="206"/>
      <c r="R139" s="206"/>
      <c r="S139" s="206"/>
      <c r="T139" s="206">
        <v>188</v>
      </c>
      <c r="U139" s="206">
        <v>188</v>
      </c>
      <c r="V139" s="251">
        <v>800</v>
      </c>
    </row>
    <row r="140" spans="1:22" s="25" customFormat="1" ht="21.75">
      <c r="A140" s="45"/>
      <c r="B140" s="380"/>
      <c r="C140" s="139"/>
      <c r="D140" s="139"/>
      <c r="E140" s="140"/>
      <c r="F140" s="45"/>
      <c r="G140" s="44"/>
      <c r="H140" s="96"/>
      <c r="I140" s="213"/>
      <c r="J140" s="28" t="s">
        <v>81</v>
      </c>
      <c r="K140" s="253">
        <v>-1580</v>
      </c>
      <c r="L140" s="253">
        <v>-1580</v>
      </c>
      <c r="M140" s="253">
        <v>0</v>
      </c>
      <c r="N140" s="253">
        <v>0</v>
      </c>
      <c r="O140" s="253">
        <v>0</v>
      </c>
      <c r="P140" s="254">
        <v>-18226.972999999998</v>
      </c>
      <c r="Q140" s="253">
        <v>0</v>
      </c>
      <c r="R140" s="253">
        <v>0</v>
      </c>
      <c r="S140" s="253">
        <v>0</v>
      </c>
      <c r="T140" s="253">
        <v>-18226.972999999998</v>
      </c>
      <c r="U140" s="253">
        <v>-18226.972999999998</v>
      </c>
      <c r="V140" s="253">
        <v>-19806.972999999998</v>
      </c>
    </row>
    <row r="141" spans="1:22" s="16" customFormat="1" ht="93">
      <c r="A141" s="45" t="s">
        <v>291</v>
      </c>
      <c r="B141" s="380" t="s">
        <v>291</v>
      </c>
      <c r="C141" s="139" t="s">
        <v>169</v>
      </c>
      <c r="D141" s="139" t="s">
        <v>170</v>
      </c>
      <c r="E141" s="140" t="s">
        <v>169</v>
      </c>
      <c r="F141" s="45"/>
      <c r="G141" s="44"/>
      <c r="H141" s="96"/>
      <c r="I141" s="213"/>
      <c r="J141" s="17" t="s">
        <v>292</v>
      </c>
      <c r="K141" s="395"/>
      <c r="L141" s="395"/>
      <c r="M141" s="395"/>
      <c r="N141" s="395"/>
      <c r="O141" s="395"/>
      <c r="P141" s="396"/>
      <c r="Q141" s="395"/>
      <c r="R141" s="395"/>
      <c r="S141" s="395"/>
      <c r="T141" s="395"/>
      <c r="U141" s="395"/>
      <c r="V141" s="397"/>
    </row>
    <row r="142" spans="1:22" s="25" customFormat="1" ht="65.25">
      <c r="A142" s="45" t="s">
        <v>291</v>
      </c>
      <c r="B142" s="380" t="s">
        <v>291</v>
      </c>
      <c r="C142" s="139" t="s">
        <v>95</v>
      </c>
      <c r="D142" s="139" t="s">
        <v>170</v>
      </c>
      <c r="E142" s="140" t="s">
        <v>169</v>
      </c>
      <c r="F142" s="46"/>
      <c r="G142" s="44"/>
      <c r="H142" s="96"/>
      <c r="I142" s="213"/>
      <c r="J142" s="26" t="s">
        <v>292</v>
      </c>
      <c r="K142" s="398"/>
      <c r="L142" s="398"/>
      <c r="M142" s="398"/>
      <c r="N142" s="398"/>
      <c r="O142" s="398"/>
      <c r="P142" s="254"/>
      <c r="Q142" s="398"/>
      <c r="R142" s="398"/>
      <c r="S142" s="398"/>
      <c r="T142" s="398"/>
      <c r="U142" s="398"/>
      <c r="V142" s="253"/>
    </row>
    <row r="143" spans="1:22" s="12" customFormat="1" ht="40.5">
      <c r="A143" s="188" t="s">
        <v>105</v>
      </c>
      <c r="B143" s="354" t="s">
        <v>291</v>
      </c>
      <c r="C143" s="134" t="s">
        <v>95</v>
      </c>
      <c r="D143" s="135" t="s">
        <v>41</v>
      </c>
      <c r="E143" s="136" t="s">
        <v>169</v>
      </c>
      <c r="F143" s="38"/>
      <c r="G143" s="79" t="s">
        <v>41</v>
      </c>
      <c r="H143" s="94" t="s">
        <v>169</v>
      </c>
      <c r="I143" s="213" t="s">
        <v>10</v>
      </c>
      <c r="J143" s="149" t="s">
        <v>286</v>
      </c>
      <c r="K143" s="205">
        <v>50</v>
      </c>
      <c r="L143" s="205">
        <v>50</v>
      </c>
      <c r="M143" s="205"/>
      <c r="N143" s="205"/>
      <c r="O143" s="205"/>
      <c r="P143" s="248">
        <v>0</v>
      </c>
      <c r="Q143" s="205"/>
      <c r="R143" s="205"/>
      <c r="S143" s="205"/>
      <c r="T143" s="205"/>
      <c r="U143" s="205"/>
      <c r="V143" s="249">
        <v>50</v>
      </c>
    </row>
    <row r="144" spans="1:22" s="12" customFormat="1" ht="101.25">
      <c r="A144" s="191" t="s">
        <v>130</v>
      </c>
      <c r="B144" s="354" t="s">
        <v>291</v>
      </c>
      <c r="C144" s="134" t="s">
        <v>95</v>
      </c>
      <c r="D144" s="134" t="s">
        <v>222</v>
      </c>
      <c r="E144" s="136" t="s">
        <v>169</v>
      </c>
      <c r="F144" s="40"/>
      <c r="G144" s="70" t="s">
        <v>222</v>
      </c>
      <c r="H144" s="94" t="s">
        <v>169</v>
      </c>
      <c r="I144" s="213" t="s">
        <v>12</v>
      </c>
      <c r="J144" s="66" t="s">
        <v>223</v>
      </c>
      <c r="K144" s="248">
        <v>-500</v>
      </c>
      <c r="L144" s="205">
        <v>-500</v>
      </c>
      <c r="M144" s="205"/>
      <c r="N144" s="205"/>
      <c r="O144" s="205"/>
      <c r="P144" s="248">
        <v>0</v>
      </c>
      <c r="Q144" s="205"/>
      <c r="R144" s="205"/>
      <c r="S144" s="205"/>
      <c r="T144" s="205"/>
      <c r="U144" s="205"/>
      <c r="V144" s="249">
        <v>-500</v>
      </c>
    </row>
    <row r="145" spans="1:22" s="25" customFormat="1" ht="21.75">
      <c r="A145" s="45"/>
      <c r="B145" s="380"/>
      <c r="C145" s="139"/>
      <c r="D145" s="139"/>
      <c r="E145" s="140"/>
      <c r="F145" s="45"/>
      <c r="G145" s="44"/>
      <c r="H145" s="96"/>
      <c r="I145" s="213"/>
      <c r="J145" s="28" t="s">
        <v>81</v>
      </c>
      <c r="K145" s="253">
        <v>-450</v>
      </c>
      <c r="L145" s="253">
        <v>-450</v>
      </c>
      <c r="M145" s="253">
        <v>0</v>
      </c>
      <c r="N145" s="253">
        <v>0</v>
      </c>
      <c r="O145" s="253">
        <v>0</v>
      </c>
      <c r="P145" s="253">
        <v>0</v>
      </c>
      <c r="Q145" s="253">
        <v>0</v>
      </c>
      <c r="R145" s="253">
        <v>0</v>
      </c>
      <c r="S145" s="253">
        <v>0</v>
      </c>
      <c r="T145" s="253">
        <v>0</v>
      </c>
      <c r="U145" s="253">
        <v>0</v>
      </c>
      <c r="V145" s="253">
        <v>-450</v>
      </c>
    </row>
    <row r="146" spans="1:22" s="16" customFormat="1" ht="46.5">
      <c r="A146" s="45" t="s">
        <v>65</v>
      </c>
      <c r="B146" s="380" t="s">
        <v>65</v>
      </c>
      <c r="C146" s="139" t="s">
        <v>169</v>
      </c>
      <c r="D146" s="139" t="s">
        <v>170</v>
      </c>
      <c r="E146" s="140" t="s">
        <v>169</v>
      </c>
      <c r="F146" s="45"/>
      <c r="G146" s="44"/>
      <c r="H146" s="96"/>
      <c r="I146" s="213"/>
      <c r="J146" s="17" t="s">
        <v>143</v>
      </c>
      <c r="K146" s="395"/>
      <c r="L146" s="395"/>
      <c r="M146" s="395"/>
      <c r="N146" s="395"/>
      <c r="O146" s="395"/>
      <c r="P146" s="396"/>
      <c r="Q146" s="395"/>
      <c r="R146" s="395"/>
      <c r="S146" s="395"/>
      <c r="T146" s="395"/>
      <c r="U146" s="395"/>
      <c r="V146" s="397"/>
    </row>
    <row r="147" spans="1:22" s="25" customFormat="1" ht="43.5">
      <c r="A147" s="45" t="s">
        <v>65</v>
      </c>
      <c r="B147" s="380" t="s">
        <v>65</v>
      </c>
      <c r="C147" s="139" t="s">
        <v>95</v>
      </c>
      <c r="D147" s="139" t="s">
        <v>170</v>
      </c>
      <c r="E147" s="140" t="s">
        <v>169</v>
      </c>
      <c r="F147" s="46"/>
      <c r="G147" s="44"/>
      <c r="H147" s="96"/>
      <c r="I147" s="213"/>
      <c r="J147" s="26" t="s">
        <v>143</v>
      </c>
      <c r="K147" s="398"/>
      <c r="L147" s="398"/>
      <c r="M147" s="398"/>
      <c r="N147" s="398"/>
      <c r="O147" s="398"/>
      <c r="P147" s="254"/>
      <c r="Q147" s="398"/>
      <c r="R147" s="398"/>
      <c r="S147" s="398"/>
      <c r="T147" s="398"/>
      <c r="U147" s="398"/>
      <c r="V147" s="253"/>
    </row>
    <row r="148" spans="1:22" s="11" customFormat="1" ht="40.5">
      <c r="A148" s="188" t="s">
        <v>105</v>
      </c>
      <c r="B148" s="354" t="s">
        <v>65</v>
      </c>
      <c r="C148" s="134" t="s">
        <v>95</v>
      </c>
      <c r="D148" s="135" t="s">
        <v>41</v>
      </c>
      <c r="E148" s="136" t="s">
        <v>169</v>
      </c>
      <c r="F148" s="38"/>
      <c r="G148" s="79" t="s">
        <v>41</v>
      </c>
      <c r="H148" s="94" t="s">
        <v>169</v>
      </c>
      <c r="I148" s="213" t="s">
        <v>10</v>
      </c>
      <c r="J148" s="149" t="s">
        <v>286</v>
      </c>
      <c r="K148" s="205">
        <v>228</v>
      </c>
      <c r="L148" s="205">
        <v>228</v>
      </c>
      <c r="M148" s="205"/>
      <c r="N148" s="205"/>
      <c r="O148" s="205"/>
      <c r="P148" s="248">
        <v>-298</v>
      </c>
      <c r="Q148" s="205"/>
      <c r="R148" s="205"/>
      <c r="S148" s="205"/>
      <c r="T148" s="205">
        <v>-298</v>
      </c>
      <c r="U148" s="205">
        <v>-298</v>
      </c>
      <c r="V148" s="249">
        <v>-70</v>
      </c>
    </row>
    <row r="149" spans="1:22" s="12" customFormat="1" ht="40.5">
      <c r="A149" s="63" t="s">
        <v>244</v>
      </c>
      <c r="B149" s="354" t="s">
        <v>65</v>
      </c>
      <c r="C149" s="134" t="s">
        <v>95</v>
      </c>
      <c r="D149" s="134" t="s">
        <v>166</v>
      </c>
      <c r="E149" s="136" t="s">
        <v>169</v>
      </c>
      <c r="F149" s="38"/>
      <c r="G149" s="70" t="s">
        <v>166</v>
      </c>
      <c r="H149" s="94" t="s">
        <v>169</v>
      </c>
      <c r="I149" s="213" t="s">
        <v>246</v>
      </c>
      <c r="J149" s="62" t="s">
        <v>245</v>
      </c>
      <c r="K149" s="248">
        <v>-347.63799999999998</v>
      </c>
      <c r="L149" s="205">
        <v>-347.63799999999998</v>
      </c>
      <c r="M149" s="205">
        <v>-273</v>
      </c>
      <c r="N149" s="205"/>
      <c r="O149" s="205"/>
      <c r="P149" s="248">
        <v>0</v>
      </c>
      <c r="Q149" s="205"/>
      <c r="R149" s="205"/>
      <c r="S149" s="205"/>
      <c r="T149" s="205"/>
      <c r="U149" s="205"/>
      <c r="V149" s="249">
        <v>-347.63799999999998</v>
      </c>
    </row>
    <row r="150" spans="1:22" s="12" customFormat="1" ht="60.75">
      <c r="A150" s="65" t="s">
        <v>102</v>
      </c>
      <c r="B150" s="354" t="s">
        <v>65</v>
      </c>
      <c r="C150" s="134" t="s">
        <v>95</v>
      </c>
      <c r="D150" s="134" t="s">
        <v>215</v>
      </c>
      <c r="E150" s="136" t="s">
        <v>169</v>
      </c>
      <c r="F150" s="39"/>
      <c r="G150" s="70" t="s">
        <v>215</v>
      </c>
      <c r="H150" s="94" t="s">
        <v>169</v>
      </c>
      <c r="I150" s="213" t="s">
        <v>11</v>
      </c>
      <c r="J150" s="62" t="s">
        <v>217</v>
      </c>
      <c r="K150" s="248">
        <v>500</v>
      </c>
      <c r="L150" s="205">
        <v>500</v>
      </c>
      <c r="M150" s="205"/>
      <c r="N150" s="205"/>
      <c r="O150" s="205"/>
      <c r="P150" s="248">
        <v>200</v>
      </c>
      <c r="Q150" s="205"/>
      <c r="R150" s="205"/>
      <c r="S150" s="205"/>
      <c r="T150" s="205">
        <v>200</v>
      </c>
      <c r="U150" s="205">
        <v>200</v>
      </c>
      <c r="V150" s="249">
        <v>700</v>
      </c>
    </row>
    <row r="151" spans="1:22" s="11" customFormat="1">
      <c r="A151" s="63" t="s">
        <v>116</v>
      </c>
      <c r="B151" s="354" t="s">
        <v>65</v>
      </c>
      <c r="C151" s="134" t="s">
        <v>95</v>
      </c>
      <c r="D151" s="134" t="s">
        <v>177</v>
      </c>
      <c r="E151" s="141" t="s">
        <v>169</v>
      </c>
      <c r="F151" s="38"/>
      <c r="G151" s="70" t="s">
        <v>177</v>
      </c>
      <c r="H151" s="94" t="s">
        <v>169</v>
      </c>
      <c r="I151" s="213" t="s">
        <v>12</v>
      </c>
      <c r="J151" s="62" t="s">
        <v>88</v>
      </c>
      <c r="K151" s="248">
        <v>294.66300000000001</v>
      </c>
      <c r="L151" s="205">
        <v>294.66300000000001</v>
      </c>
      <c r="M151" s="205"/>
      <c r="N151" s="205"/>
      <c r="O151" s="205"/>
      <c r="P151" s="248">
        <v>-110</v>
      </c>
      <c r="Q151" s="205"/>
      <c r="R151" s="205"/>
      <c r="S151" s="205"/>
      <c r="T151" s="205">
        <v>-110</v>
      </c>
      <c r="U151" s="205">
        <v>-110</v>
      </c>
      <c r="V151" s="249">
        <v>184.66300000000001</v>
      </c>
    </row>
    <row r="152" spans="1:22" s="32" customFormat="1">
      <c r="A152" s="191">
        <v>100209</v>
      </c>
      <c r="B152" s="354" t="s">
        <v>65</v>
      </c>
      <c r="C152" s="134" t="s">
        <v>95</v>
      </c>
      <c r="D152" s="134" t="s">
        <v>263</v>
      </c>
      <c r="E152" s="136" t="s">
        <v>169</v>
      </c>
      <c r="F152" s="40"/>
      <c r="G152" s="70" t="s">
        <v>263</v>
      </c>
      <c r="H152" s="94" t="s">
        <v>169</v>
      </c>
      <c r="I152" s="213" t="s">
        <v>12</v>
      </c>
      <c r="J152" s="66" t="s">
        <v>264</v>
      </c>
      <c r="K152" s="248">
        <v>47.637999999999998</v>
      </c>
      <c r="L152" s="205">
        <v>47.637999999999998</v>
      </c>
      <c r="M152" s="205"/>
      <c r="N152" s="205"/>
      <c r="O152" s="205"/>
      <c r="P152" s="248">
        <v>0</v>
      </c>
      <c r="Q152" s="205"/>
      <c r="R152" s="205"/>
      <c r="S152" s="205"/>
      <c r="T152" s="205"/>
      <c r="U152" s="205"/>
      <c r="V152" s="249">
        <v>47.637999999999998</v>
      </c>
    </row>
    <row r="153" spans="1:22" s="12" customFormat="1" ht="60.75">
      <c r="A153" s="191" t="s">
        <v>129</v>
      </c>
      <c r="B153" s="354" t="s">
        <v>65</v>
      </c>
      <c r="C153" s="134" t="s">
        <v>95</v>
      </c>
      <c r="D153" s="134" t="s">
        <v>234</v>
      </c>
      <c r="E153" s="136" t="s">
        <v>169</v>
      </c>
      <c r="F153" s="40"/>
      <c r="G153" s="70" t="s">
        <v>234</v>
      </c>
      <c r="H153" s="94" t="s">
        <v>169</v>
      </c>
      <c r="I153" s="213" t="s">
        <v>12</v>
      </c>
      <c r="J153" s="66" t="s">
        <v>235</v>
      </c>
      <c r="K153" s="248">
        <v>180</v>
      </c>
      <c r="L153" s="205">
        <v>180</v>
      </c>
      <c r="M153" s="205"/>
      <c r="N153" s="205"/>
      <c r="O153" s="205"/>
      <c r="P153" s="248">
        <v>0</v>
      </c>
      <c r="Q153" s="205"/>
      <c r="R153" s="205"/>
      <c r="S153" s="205"/>
      <c r="T153" s="205"/>
      <c r="U153" s="205"/>
      <c r="V153" s="249">
        <v>180</v>
      </c>
    </row>
    <row r="154" spans="1:22" s="32" customFormat="1" ht="101.25">
      <c r="A154" s="191" t="s">
        <v>130</v>
      </c>
      <c r="B154" s="354" t="s">
        <v>65</v>
      </c>
      <c r="C154" s="134" t="s">
        <v>95</v>
      </c>
      <c r="D154" s="134" t="s">
        <v>222</v>
      </c>
      <c r="E154" s="136" t="s">
        <v>169</v>
      </c>
      <c r="F154" s="40"/>
      <c r="G154" s="70" t="s">
        <v>222</v>
      </c>
      <c r="H154" s="94" t="s">
        <v>169</v>
      </c>
      <c r="I154" s="213" t="s">
        <v>12</v>
      </c>
      <c r="J154" s="66" t="s">
        <v>223</v>
      </c>
      <c r="K154" s="248">
        <v>150</v>
      </c>
      <c r="L154" s="205">
        <v>150</v>
      </c>
      <c r="M154" s="205"/>
      <c r="N154" s="205"/>
      <c r="O154" s="205"/>
      <c r="P154" s="248">
        <v>0</v>
      </c>
      <c r="Q154" s="205"/>
      <c r="R154" s="205"/>
      <c r="S154" s="205"/>
      <c r="T154" s="205"/>
      <c r="U154" s="205"/>
      <c r="V154" s="249">
        <v>150</v>
      </c>
    </row>
    <row r="155" spans="1:22" s="11" customFormat="1">
      <c r="A155" s="191" t="s">
        <v>133</v>
      </c>
      <c r="B155" s="354" t="s">
        <v>65</v>
      </c>
      <c r="C155" s="134" t="s">
        <v>95</v>
      </c>
      <c r="D155" s="134" t="s">
        <v>180</v>
      </c>
      <c r="E155" s="136" t="s">
        <v>169</v>
      </c>
      <c r="F155" s="40"/>
      <c r="G155" s="70" t="s">
        <v>180</v>
      </c>
      <c r="H155" s="94" t="s">
        <v>169</v>
      </c>
      <c r="I155" s="213" t="s">
        <v>36</v>
      </c>
      <c r="J155" s="73" t="s">
        <v>181</v>
      </c>
      <c r="K155" s="248">
        <v>319</v>
      </c>
      <c r="L155" s="205">
        <v>319</v>
      </c>
      <c r="M155" s="205"/>
      <c r="N155" s="205"/>
      <c r="O155" s="205"/>
      <c r="P155" s="248">
        <v>-1106.338</v>
      </c>
      <c r="Q155" s="205"/>
      <c r="R155" s="205"/>
      <c r="S155" s="205"/>
      <c r="T155" s="205">
        <v>-1106.338</v>
      </c>
      <c r="U155" s="205">
        <v>-1106.338</v>
      </c>
      <c r="V155" s="249">
        <v>-787.33799999999997</v>
      </c>
    </row>
    <row r="156" spans="1:22" s="11" customFormat="1">
      <c r="A156" s="191">
        <v>250404</v>
      </c>
      <c r="B156" s="354" t="s">
        <v>65</v>
      </c>
      <c r="C156" s="134" t="s">
        <v>95</v>
      </c>
      <c r="D156" s="134" t="s">
        <v>175</v>
      </c>
      <c r="E156" s="136" t="s">
        <v>169</v>
      </c>
      <c r="F156" s="40"/>
      <c r="G156" s="70" t="s">
        <v>175</v>
      </c>
      <c r="H156" s="94" t="s">
        <v>169</v>
      </c>
      <c r="I156" s="213" t="s">
        <v>38</v>
      </c>
      <c r="J156" s="73" t="s">
        <v>111</v>
      </c>
      <c r="K156" s="205">
        <v>162.67500000000001</v>
      </c>
      <c r="L156" s="205">
        <v>162.67500000000001</v>
      </c>
      <c r="M156" s="205">
        <v>0</v>
      </c>
      <c r="N156" s="205">
        <v>0</v>
      </c>
      <c r="O156" s="205">
        <v>0</v>
      </c>
      <c r="P156" s="248">
        <v>0</v>
      </c>
      <c r="Q156" s="205">
        <v>0</v>
      </c>
      <c r="R156" s="205">
        <v>0</v>
      </c>
      <c r="S156" s="205">
        <v>0</v>
      </c>
      <c r="T156" s="205">
        <v>0</v>
      </c>
      <c r="U156" s="205">
        <v>0</v>
      </c>
      <c r="V156" s="249">
        <v>162.67500000000001</v>
      </c>
    </row>
    <row r="157" spans="1:22" s="19" customFormat="1" ht="85.5" customHeight="1">
      <c r="A157" s="190">
        <v>250404</v>
      </c>
      <c r="B157" s="379" t="s">
        <v>65</v>
      </c>
      <c r="C157" s="137" t="s">
        <v>95</v>
      </c>
      <c r="D157" s="137" t="s">
        <v>175</v>
      </c>
      <c r="E157" s="138" t="s">
        <v>169</v>
      </c>
      <c r="F157" s="370"/>
      <c r="G157" s="71" t="s">
        <v>175</v>
      </c>
      <c r="H157" s="95" t="s">
        <v>169</v>
      </c>
      <c r="I157" s="214" t="s">
        <v>38</v>
      </c>
      <c r="J157" s="75" t="s">
        <v>310</v>
      </c>
      <c r="K157" s="206">
        <v>162.67500000000001</v>
      </c>
      <c r="L157" s="206">
        <v>162.67500000000001</v>
      </c>
      <c r="M157" s="206"/>
      <c r="N157" s="206"/>
      <c r="O157" s="206"/>
      <c r="P157" s="251">
        <v>0</v>
      </c>
      <c r="Q157" s="206"/>
      <c r="R157" s="206"/>
      <c r="S157" s="206"/>
      <c r="T157" s="206"/>
      <c r="U157" s="206"/>
      <c r="V157" s="252">
        <v>162.67500000000001</v>
      </c>
    </row>
    <row r="158" spans="1:22" s="25" customFormat="1" ht="21.75">
      <c r="A158" s="45"/>
      <c r="B158" s="380"/>
      <c r="C158" s="139"/>
      <c r="D158" s="139"/>
      <c r="E158" s="140"/>
      <c r="F158" s="45"/>
      <c r="G158" s="44"/>
      <c r="H158" s="96"/>
      <c r="I158" s="213"/>
      <c r="J158" s="26" t="s">
        <v>119</v>
      </c>
      <c r="K158" s="253">
        <v>1534.338</v>
      </c>
      <c r="L158" s="253">
        <v>1534.338</v>
      </c>
      <c r="M158" s="253">
        <v>-273</v>
      </c>
      <c r="N158" s="253">
        <v>0</v>
      </c>
      <c r="O158" s="253">
        <v>0</v>
      </c>
      <c r="P158" s="253">
        <v>-1314.338</v>
      </c>
      <c r="Q158" s="253">
        <v>0</v>
      </c>
      <c r="R158" s="253">
        <v>0</v>
      </c>
      <c r="S158" s="253">
        <v>0</v>
      </c>
      <c r="T158" s="253">
        <v>-1314.338</v>
      </c>
      <c r="U158" s="253">
        <v>-1314.338</v>
      </c>
      <c r="V158" s="253">
        <v>220.00000000000006</v>
      </c>
    </row>
    <row r="159" spans="1:22" s="16" customFormat="1" ht="46.5">
      <c r="A159" s="45" t="s">
        <v>67</v>
      </c>
      <c r="B159" s="380" t="s">
        <v>67</v>
      </c>
      <c r="C159" s="139" t="s">
        <v>169</v>
      </c>
      <c r="D159" s="139" t="s">
        <v>170</v>
      </c>
      <c r="E159" s="140" t="s">
        <v>169</v>
      </c>
      <c r="F159" s="45"/>
      <c r="G159" s="44"/>
      <c r="H159" s="96"/>
      <c r="I159" s="213"/>
      <c r="J159" s="17" t="s">
        <v>144</v>
      </c>
      <c r="K159" s="395"/>
      <c r="L159" s="395"/>
      <c r="M159" s="395"/>
      <c r="N159" s="395"/>
      <c r="O159" s="395"/>
      <c r="P159" s="396"/>
      <c r="Q159" s="395"/>
      <c r="R159" s="395"/>
      <c r="S159" s="395"/>
      <c r="T159" s="395"/>
      <c r="U159" s="395"/>
      <c r="V159" s="397"/>
    </row>
    <row r="160" spans="1:22" s="25" customFormat="1" ht="43.5">
      <c r="A160" s="45" t="s">
        <v>67</v>
      </c>
      <c r="B160" s="380" t="s">
        <v>67</v>
      </c>
      <c r="C160" s="139" t="s">
        <v>95</v>
      </c>
      <c r="D160" s="139" t="s">
        <v>170</v>
      </c>
      <c r="E160" s="140" t="s">
        <v>169</v>
      </c>
      <c r="F160" s="46"/>
      <c r="G160" s="44"/>
      <c r="H160" s="96"/>
      <c r="I160" s="213"/>
      <c r="J160" s="26" t="s">
        <v>144</v>
      </c>
      <c r="K160" s="398"/>
      <c r="L160" s="398"/>
      <c r="M160" s="398"/>
      <c r="N160" s="398"/>
      <c r="O160" s="398"/>
      <c r="P160" s="254"/>
      <c r="Q160" s="398"/>
      <c r="R160" s="398"/>
      <c r="S160" s="398"/>
      <c r="T160" s="398"/>
      <c r="U160" s="398"/>
      <c r="V160" s="253"/>
    </row>
    <row r="161" spans="1:22" s="11" customFormat="1" ht="40.5">
      <c r="A161" s="188" t="s">
        <v>105</v>
      </c>
      <c r="B161" s="354" t="s">
        <v>67</v>
      </c>
      <c r="C161" s="134" t="s">
        <v>95</v>
      </c>
      <c r="D161" s="135" t="s">
        <v>41</v>
      </c>
      <c r="E161" s="136" t="s">
        <v>169</v>
      </c>
      <c r="F161" s="38"/>
      <c r="G161" s="79" t="s">
        <v>41</v>
      </c>
      <c r="H161" s="94" t="s">
        <v>169</v>
      </c>
      <c r="I161" s="213" t="s">
        <v>10</v>
      </c>
      <c r="J161" s="149" t="s">
        <v>286</v>
      </c>
      <c r="K161" s="205">
        <v>150</v>
      </c>
      <c r="L161" s="205">
        <v>150</v>
      </c>
      <c r="M161" s="205"/>
      <c r="N161" s="205"/>
      <c r="O161" s="205"/>
      <c r="P161" s="248">
        <v>0</v>
      </c>
      <c r="Q161" s="205"/>
      <c r="R161" s="205"/>
      <c r="S161" s="205"/>
      <c r="T161" s="205"/>
      <c r="U161" s="205"/>
      <c r="V161" s="249">
        <v>150</v>
      </c>
    </row>
    <row r="162" spans="1:22" s="12" customFormat="1" ht="40.5">
      <c r="A162" s="63" t="s">
        <v>244</v>
      </c>
      <c r="B162" s="354" t="s">
        <v>67</v>
      </c>
      <c r="C162" s="134" t="s">
        <v>95</v>
      </c>
      <c r="D162" s="134" t="s">
        <v>166</v>
      </c>
      <c r="E162" s="136" t="s">
        <v>169</v>
      </c>
      <c r="F162" s="38"/>
      <c r="G162" s="70" t="s">
        <v>166</v>
      </c>
      <c r="H162" s="94" t="s">
        <v>169</v>
      </c>
      <c r="I162" s="213" t="s">
        <v>246</v>
      </c>
      <c r="J162" s="62" t="s">
        <v>245</v>
      </c>
      <c r="K162" s="248">
        <v>-110</v>
      </c>
      <c r="L162" s="205">
        <v>-110</v>
      </c>
      <c r="M162" s="205">
        <v>-90</v>
      </c>
      <c r="N162" s="205"/>
      <c r="O162" s="205"/>
      <c r="P162" s="248">
        <v>0</v>
      </c>
      <c r="Q162" s="205"/>
      <c r="R162" s="205"/>
      <c r="S162" s="205"/>
      <c r="T162" s="205"/>
      <c r="U162" s="205"/>
      <c r="V162" s="249">
        <v>-110</v>
      </c>
    </row>
    <row r="163" spans="1:22" s="12" customFormat="1" ht="40.5">
      <c r="A163" s="188" t="s">
        <v>110</v>
      </c>
      <c r="B163" s="354" t="s">
        <v>67</v>
      </c>
      <c r="C163" s="134" t="s">
        <v>95</v>
      </c>
      <c r="D163" s="134" t="s">
        <v>191</v>
      </c>
      <c r="E163" s="136" t="s">
        <v>169</v>
      </c>
      <c r="F163" s="39"/>
      <c r="G163" s="70" t="s">
        <v>191</v>
      </c>
      <c r="H163" s="94" t="s">
        <v>169</v>
      </c>
      <c r="I163" s="213" t="s">
        <v>28</v>
      </c>
      <c r="J163" s="81" t="s">
        <v>193</v>
      </c>
      <c r="K163" s="205">
        <v>-20</v>
      </c>
      <c r="L163" s="205">
        <v>-20</v>
      </c>
      <c r="M163" s="205"/>
      <c r="N163" s="205"/>
      <c r="O163" s="205"/>
      <c r="P163" s="248">
        <v>0</v>
      </c>
      <c r="Q163" s="205"/>
      <c r="R163" s="205"/>
      <c r="S163" s="205"/>
      <c r="T163" s="205"/>
      <c r="U163" s="205"/>
      <c r="V163" s="249">
        <v>-20</v>
      </c>
    </row>
    <row r="164" spans="1:22" s="12" customFormat="1">
      <c r="A164" s="65" t="s">
        <v>85</v>
      </c>
      <c r="B164" s="354" t="s">
        <v>67</v>
      </c>
      <c r="C164" s="134" t="s">
        <v>95</v>
      </c>
      <c r="D164" s="134" t="s">
        <v>49</v>
      </c>
      <c r="E164" s="136" t="s">
        <v>169</v>
      </c>
      <c r="F164" s="38"/>
      <c r="G164" s="70" t="s">
        <v>49</v>
      </c>
      <c r="H164" s="94" t="s">
        <v>169</v>
      </c>
      <c r="I164" s="213" t="s">
        <v>32</v>
      </c>
      <c r="J164" s="57" t="s">
        <v>173</v>
      </c>
      <c r="K164" s="248">
        <v>20</v>
      </c>
      <c r="L164" s="205">
        <v>20</v>
      </c>
      <c r="M164" s="205"/>
      <c r="N164" s="205"/>
      <c r="O164" s="205"/>
      <c r="P164" s="248">
        <v>0</v>
      </c>
      <c r="Q164" s="205"/>
      <c r="R164" s="205"/>
      <c r="S164" s="205"/>
      <c r="T164" s="205"/>
      <c r="U164" s="205"/>
      <c r="V164" s="249">
        <v>20</v>
      </c>
    </row>
    <row r="165" spans="1:22" s="12" customFormat="1" ht="60.75">
      <c r="A165" s="65" t="s">
        <v>102</v>
      </c>
      <c r="B165" s="354" t="s">
        <v>67</v>
      </c>
      <c r="C165" s="134" t="s">
        <v>95</v>
      </c>
      <c r="D165" s="134" t="s">
        <v>215</v>
      </c>
      <c r="E165" s="136" t="s">
        <v>169</v>
      </c>
      <c r="F165" s="39"/>
      <c r="G165" s="70" t="s">
        <v>215</v>
      </c>
      <c r="H165" s="94" t="s">
        <v>169</v>
      </c>
      <c r="I165" s="213" t="s">
        <v>11</v>
      </c>
      <c r="J165" s="62" t="s">
        <v>217</v>
      </c>
      <c r="K165" s="248">
        <v>0</v>
      </c>
      <c r="L165" s="205"/>
      <c r="M165" s="205"/>
      <c r="N165" s="205"/>
      <c r="O165" s="205"/>
      <c r="P165" s="248">
        <v>100</v>
      </c>
      <c r="Q165" s="205"/>
      <c r="R165" s="205"/>
      <c r="S165" s="205"/>
      <c r="T165" s="85">
        <v>100</v>
      </c>
      <c r="U165" s="85">
        <v>100</v>
      </c>
      <c r="V165" s="249">
        <v>100</v>
      </c>
    </row>
    <row r="166" spans="1:22" s="11" customFormat="1">
      <c r="A166" s="63" t="s">
        <v>116</v>
      </c>
      <c r="B166" s="354" t="s">
        <v>67</v>
      </c>
      <c r="C166" s="134" t="s">
        <v>95</v>
      </c>
      <c r="D166" s="134" t="s">
        <v>177</v>
      </c>
      <c r="E166" s="136" t="s">
        <v>169</v>
      </c>
      <c r="F166" s="38"/>
      <c r="G166" s="70" t="s">
        <v>177</v>
      </c>
      <c r="H166" s="94" t="s">
        <v>169</v>
      </c>
      <c r="I166" s="213" t="s">
        <v>12</v>
      </c>
      <c r="J166" s="62" t="s">
        <v>88</v>
      </c>
      <c r="K166" s="248">
        <v>705</v>
      </c>
      <c r="L166" s="205">
        <v>705</v>
      </c>
      <c r="M166" s="205"/>
      <c r="N166" s="205"/>
      <c r="O166" s="205"/>
      <c r="P166" s="248">
        <v>36.700000000000003</v>
      </c>
      <c r="Q166" s="205"/>
      <c r="R166" s="205"/>
      <c r="S166" s="205"/>
      <c r="T166" s="85">
        <v>36.700000000000003</v>
      </c>
      <c r="U166" s="85">
        <v>36.700000000000003</v>
      </c>
      <c r="V166" s="249">
        <v>741.7</v>
      </c>
    </row>
    <row r="167" spans="1:22" s="32" customFormat="1" ht="60.75">
      <c r="A167" s="191">
        <v>100301</v>
      </c>
      <c r="B167" s="354" t="s">
        <v>67</v>
      </c>
      <c r="C167" s="134" t="s">
        <v>95</v>
      </c>
      <c r="D167" s="134" t="s">
        <v>234</v>
      </c>
      <c r="E167" s="136" t="s">
        <v>169</v>
      </c>
      <c r="F167" s="40"/>
      <c r="G167" s="70" t="s">
        <v>234</v>
      </c>
      <c r="H167" s="94" t="s">
        <v>169</v>
      </c>
      <c r="I167" s="213" t="s">
        <v>12</v>
      </c>
      <c r="J167" s="66" t="s">
        <v>235</v>
      </c>
      <c r="K167" s="248">
        <v>65</v>
      </c>
      <c r="L167" s="205">
        <v>65</v>
      </c>
      <c r="M167" s="205"/>
      <c r="N167" s="205"/>
      <c r="O167" s="205"/>
      <c r="P167" s="248">
        <v>0</v>
      </c>
      <c r="Q167" s="205"/>
      <c r="R167" s="205"/>
      <c r="S167" s="205"/>
      <c r="T167" s="205"/>
      <c r="U167" s="205"/>
      <c r="V167" s="249">
        <v>65</v>
      </c>
    </row>
    <row r="168" spans="1:22" s="12" customFormat="1">
      <c r="A168" s="191" t="s">
        <v>133</v>
      </c>
      <c r="B168" s="354" t="s">
        <v>67</v>
      </c>
      <c r="C168" s="134" t="s">
        <v>95</v>
      </c>
      <c r="D168" s="134" t="s">
        <v>180</v>
      </c>
      <c r="E168" s="136" t="s">
        <v>169</v>
      </c>
      <c r="F168" s="40"/>
      <c r="G168" s="70" t="s">
        <v>180</v>
      </c>
      <c r="H168" s="94" t="s">
        <v>169</v>
      </c>
      <c r="I168" s="213" t="s">
        <v>36</v>
      </c>
      <c r="J168" s="73" t="s">
        <v>181</v>
      </c>
      <c r="K168" s="248">
        <v>230</v>
      </c>
      <c r="L168" s="205">
        <v>230</v>
      </c>
      <c r="M168" s="205"/>
      <c r="N168" s="205"/>
      <c r="O168" s="205"/>
      <c r="P168" s="248">
        <v>63.3</v>
      </c>
      <c r="Q168" s="205"/>
      <c r="R168" s="205"/>
      <c r="S168" s="205"/>
      <c r="T168" s="205">
        <v>63.3</v>
      </c>
      <c r="U168" s="205">
        <v>63.3</v>
      </c>
      <c r="V168" s="249">
        <v>293.3</v>
      </c>
    </row>
    <row r="169" spans="1:22" s="25" customFormat="1" ht="21.75">
      <c r="A169" s="45"/>
      <c r="B169" s="380"/>
      <c r="C169" s="139"/>
      <c r="D169" s="139"/>
      <c r="E169" s="140"/>
      <c r="F169" s="45"/>
      <c r="G169" s="44"/>
      <c r="H169" s="96"/>
      <c r="I169" s="213"/>
      <c r="J169" s="26" t="s">
        <v>119</v>
      </c>
      <c r="K169" s="253">
        <v>1040</v>
      </c>
      <c r="L169" s="253">
        <v>1040</v>
      </c>
      <c r="M169" s="253">
        <v>-90</v>
      </c>
      <c r="N169" s="253">
        <v>0</v>
      </c>
      <c r="O169" s="253">
        <v>0</v>
      </c>
      <c r="P169" s="253">
        <v>200</v>
      </c>
      <c r="Q169" s="253">
        <v>0</v>
      </c>
      <c r="R169" s="253">
        <v>0</v>
      </c>
      <c r="S169" s="253">
        <v>0</v>
      </c>
      <c r="T169" s="253">
        <v>200</v>
      </c>
      <c r="U169" s="253">
        <v>200</v>
      </c>
      <c r="V169" s="253">
        <v>1240</v>
      </c>
    </row>
    <row r="170" spans="1:22" s="16" customFormat="1" ht="46.5">
      <c r="A170" s="45" t="s">
        <v>66</v>
      </c>
      <c r="B170" s="380" t="s">
        <v>66</v>
      </c>
      <c r="C170" s="139" t="s">
        <v>169</v>
      </c>
      <c r="D170" s="139" t="s">
        <v>170</v>
      </c>
      <c r="E170" s="140" t="s">
        <v>169</v>
      </c>
      <c r="F170" s="45"/>
      <c r="G170" s="44"/>
      <c r="H170" s="96"/>
      <c r="I170" s="213"/>
      <c r="J170" s="17" t="s">
        <v>164</v>
      </c>
      <c r="K170" s="395"/>
      <c r="L170" s="395"/>
      <c r="M170" s="395"/>
      <c r="N170" s="395"/>
      <c r="O170" s="395"/>
      <c r="P170" s="396"/>
      <c r="Q170" s="395"/>
      <c r="R170" s="395"/>
      <c r="S170" s="395"/>
      <c r="T170" s="395"/>
      <c r="U170" s="395"/>
      <c r="V170" s="397"/>
    </row>
    <row r="171" spans="1:22" s="25" customFormat="1" ht="43.5">
      <c r="A171" s="45" t="s">
        <v>66</v>
      </c>
      <c r="B171" s="380" t="s">
        <v>66</v>
      </c>
      <c r="C171" s="139" t="s">
        <v>95</v>
      </c>
      <c r="D171" s="139" t="s">
        <v>170</v>
      </c>
      <c r="E171" s="140" t="s">
        <v>169</v>
      </c>
      <c r="F171" s="46"/>
      <c r="G171" s="44"/>
      <c r="H171" s="96"/>
      <c r="I171" s="213"/>
      <c r="J171" s="26" t="s">
        <v>164</v>
      </c>
      <c r="K171" s="398"/>
      <c r="L171" s="398"/>
      <c r="M171" s="398"/>
      <c r="N171" s="398"/>
      <c r="O171" s="398"/>
      <c r="P171" s="254"/>
      <c r="Q171" s="398"/>
      <c r="R171" s="398"/>
      <c r="S171" s="398"/>
      <c r="T171" s="398"/>
      <c r="U171" s="398"/>
      <c r="V171" s="253"/>
    </row>
    <row r="172" spans="1:22" s="11" customFormat="1" ht="40.5">
      <c r="A172" s="188" t="s">
        <v>105</v>
      </c>
      <c r="B172" s="354" t="s">
        <v>66</v>
      </c>
      <c r="C172" s="134" t="s">
        <v>95</v>
      </c>
      <c r="D172" s="135" t="s">
        <v>41</v>
      </c>
      <c r="E172" s="136" t="s">
        <v>169</v>
      </c>
      <c r="F172" s="38"/>
      <c r="G172" s="79" t="s">
        <v>41</v>
      </c>
      <c r="H172" s="94" t="s">
        <v>169</v>
      </c>
      <c r="I172" s="213" t="s">
        <v>10</v>
      </c>
      <c r="J172" s="149" t="s">
        <v>286</v>
      </c>
      <c r="K172" s="205">
        <v>58.5</v>
      </c>
      <c r="L172" s="205">
        <v>58.5</v>
      </c>
      <c r="M172" s="205"/>
      <c r="N172" s="205"/>
      <c r="O172" s="205"/>
      <c r="P172" s="248">
        <v>101.5</v>
      </c>
      <c r="Q172" s="205"/>
      <c r="R172" s="205"/>
      <c r="S172" s="205"/>
      <c r="T172" s="205">
        <v>101.5</v>
      </c>
      <c r="U172" s="205">
        <v>101.5</v>
      </c>
      <c r="V172" s="249">
        <v>160</v>
      </c>
    </row>
    <row r="173" spans="1:22" s="12" customFormat="1" ht="40.5">
      <c r="A173" s="63" t="s">
        <v>244</v>
      </c>
      <c r="B173" s="354" t="s">
        <v>66</v>
      </c>
      <c r="C173" s="134" t="s">
        <v>95</v>
      </c>
      <c r="D173" s="134" t="s">
        <v>166</v>
      </c>
      <c r="E173" s="136" t="s">
        <v>169</v>
      </c>
      <c r="F173" s="38"/>
      <c r="G173" s="70" t="s">
        <v>166</v>
      </c>
      <c r="H173" s="94" t="s">
        <v>169</v>
      </c>
      <c r="I173" s="213" t="s">
        <v>246</v>
      </c>
      <c r="J173" s="62" t="s">
        <v>245</v>
      </c>
      <c r="K173" s="248">
        <v>-230</v>
      </c>
      <c r="L173" s="205">
        <v>-230</v>
      </c>
      <c r="M173" s="205">
        <v>-185.37</v>
      </c>
      <c r="N173" s="205"/>
      <c r="O173" s="205"/>
      <c r="P173" s="248">
        <v>0</v>
      </c>
      <c r="Q173" s="205"/>
      <c r="R173" s="205"/>
      <c r="S173" s="205"/>
      <c r="T173" s="205"/>
      <c r="U173" s="205"/>
      <c r="V173" s="249">
        <v>-230</v>
      </c>
    </row>
    <row r="174" spans="1:22" s="12" customFormat="1">
      <c r="A174" s="65" t="s">
        <v>85</v>
      </c>
      <c r="B174" s="354" t="s">
        <v>66</v>
      </c>
      <c r="C174" s="70" t="s">
        <v>95</v>
      </c>
      <c r="D174" s="70" t="s">
        <v>49</v>
      </c>
      <c r="E174" s="136" t="s">
        <v>169</v>
      </c>
      <c r="F174" s="38"/>
      <c r="G174" s="70" t="s">
        <v>49</v>
      </c>
      <c r="H174" s="94" t="s">
        <v>169</v>
      </c>
      <c r="I174" s="213" t="s">
        <v>32</v>
      </c>
      <c r="J174" s="57" t="s">
        <v>173</v>
      </c>
      <c r="K174" s="248">
        <v>100</v>
      </c>
      <c r="L174" s="205">
        <v>100</v>
      </c>
      <c r="M174" s="205"/>
      <c r="N174" s="205"/>
      <c r="O174" s="205"/>
      <c r="P174" s="248">
        <v>0</v>
      </c>
      <c r="Q174" s="205"/>
      <c r="R174" s="205"/>
      <c r="S174" s="205"/>
      <c r="T174" s="205"/>
      <c r="U174" s="205"/>
      <c r="V174" s="249">
        <v>100</v>
      </c>
    </row>
    <row r="175" spans="1:22" s="12" customFormat="1" ht="60.75">
      <c r="A175" s="65" t="s">
        <v>102</v>
      </c>
      <c r="B175" s="354" t="s">
        <v>66</v>
      </c>
      <c r="C175" s="134" t="s">
        <v>95</v>
      </c>
      <c r="D175" s="134" t="s">
        <v>215</v>
      </c>
      <c r="E175" s="136" t="s">
        <v>169</v>
      </c>
      <c r="F175" s="39"/>
      <c r="G175" s="70" t="s">
        <v>215</v>
      </c>
      <c r="H175" s="94" t="s">
        <v>169</v>
      </c>
      <c r="I175" s="213" t="s">
        <v>11</v>
      </c>
      <c r="J175" s="62" t="s">
        <v>217</v>
      </c>
      <c r="K175" s="248">
        <v>1460</v>
      </c>
      <c r="L175" s="205">
        <v>1460</v>
      </c>
      <c r="M175" s="205"/>
      <c r="N175" s="205"/>
      <c r="O175" s="205"/>
      <c r="P175" s="248">
        <v>10</v>
      </c>
      <c r="Q175" s="205"/>
      <c r="R175" s="205"/>
      <c r="S175" s="205"/>
      <c r="T175" s="205">
        <v>10</v>
      </c>
      <c r="U175" s="205">
        <v>10</v>
      </c>
      <c r="V175" s="249">
        <v>1470</v>
      </c>
    </row>
    <row r="176" spans="1:22" s="12" customFormat="1">
      <c r="A176" s="63" t="s">
        <v>116</v>
      </c>
      <c r="B176" s="354" t="s">
        <v>66</v>
      </c>
      <c r="C176" s="134" t="s">
        <v>95</v>
      </c>
      <c r="D176" s="134" t="s">
        <v>177</v>
      </c>
      <c r="E176" s="136" t="s">
        <v>169</v>
      </c>
      <c r="F176" s="38"/>
      <c r="G176" s="70" t="s">
        <v>177</v>
      </c>
      <c r="H176" s="94" t="s">
        <v>169</v>
      </c>
      <c r="I176" s="213" t="s">
        <v>12</v>
      </c>
      <c r="J176" s="62" t="s">
        <v>88</v>
      </c>
      <c r="K176" s="248">
        <v>-1960</v>
      </c>
      <c r="L176" s="205">
        <v>-1960</v>
      </c>
      <c r="M176" s="205"/>
      <c r="N176" s="205"/>
      <c r="O176" s="205"/>
      <c r="P176" s="248">
        <v>-600</v>
      </c>
      <c r="Q176" s="205"/>
      <c r="R176" s="205"/>
      <c r="S176" s="205"/>
      <c r="T176" s="85">
        <v>-600</v>
      </c>
      <c r="U176" s="85">
        <v>-600</v>
      </c>
      <c r="V176" s="249">
        <v>-2560</v>
      </c>
    </row>
    <row r="177" spans="1:22" s="32" customFormat="1" ht="101.25">
      <c r="A177" s="191" t="s">
        <v>130</v>
      </c>
      <c r="B177" s="354" t="s">
        <v>66</v>
      </c>
      <c r="C177" s="134" t="s">
        <v>95</v>
      </c>
      <c r="D177" s="134" t="s">
        <v>222</v>
      </c>
      <c r="E177" s="136" t="s">
        <v>169</v>
      </c>
      <c r="F177" s="40"/>
      <c r="G177" s="70" t="s">
        <v>222</v>
      </c>
      <c r="H177" s="94" t="s">
        <v>169</v>
      </c>
      <c r="I177" s="213" t="s">
        <v>12</v>
      </c>
      <c r="J177" s="66" t="s">
        <v>223</v>
      </c>
      <c r="K177" s="248">
        <v>0</v>
      </c>
      <c r="L177" s="205"/>
      <c r="M177" s="205"/>
      <c r="N177" s="205"/>
      <c r="O177" s="205"/>
      <c r="P177" s="248">
        <v>-680</v>
      </c>
      <c r="Q177" s="205"/>
      <c r="R177" s="205"/>
      <c r="S177" s="205"/>
      <c r="T177" s="205">
        <v>-680</v>
      </c>
      <c r="U177" s="205">
        <v>-680</v>
      </c>
      <c r="V177" s="249">
        <v>-680</v>
      </c>
    </row>
    <row r="178" spans="1:22" s="32" customFormat="1" ht="40.5">
      <c r="A178" s="65" t="s">
        <v>117</v>
      </c>
      <c r="B178" s="354" t="s">
        <v>66</v>
      </c>
      <c r="C178" s="134" t="s">
        <v>95</v>
      </c>
      <c r="D178" s="134" t="s">
        <v>178</v>
      </c>
      <c r="E178" s="136" t="s">
        <v>169</v>
      </c>
      <c r="F178" s="38"/>
      <c r="G178" s="70" t="s">
        <v>178</v>
      </c>
      <c r="H178" s="94" t="s">
        <v>169</v>
      </c>
      <c r="I178" s="213" t="s">
        <v>33</v>
      </c>
      <c r="J178" s="62" t="s">
        <v>179</v>
      </c>
      <c r="K178" s="250">
        <v>0</v>
      </c>
      <c r="L178" s="205"/>
      <c r="M178" s="205"/>
      <c r="N178" s="205"/>
      <c r="O178" s="205"/>
      <c r="P178" s="248">
        <v>-1000</v>
      </c>
      <c r="Q178" s="205"/>
      <c r="R178" s="205"/>
      <c r="S178" s="205"/>
      <c r="T178" s="205">
        <v>-1000</v>
      </c>
      <c r="U178" s="205">
        <v>-1000</v>
      </c>
      <c r="V178" s="249">
        <v>-1000</v>
      </c>
    </row>
    <row r="179" spans="1:22" s="11" customFormat="1">
      <c r="A179" s="191" t="s">
        <v>133</v>
      </c>
      <c r="B179" s="354" t="s">
        <v>66</v>
      </c>
      <c r="C179" s="134" t="s">
        <v>95</v>
      </c>
      <c r="D179" s="134" t="s">
        <v>180</v>
      </c>
      <c r="E179" s="136" t="s">
        <v>169</v>
      </c>
      <c r="F179" s="40"/>
      <c r="G179" s="70" t="s">
        <v>180</v>
      </c>
      <c r="H179" s="94" t="s">
        <v>169</v>
      </c>
      <c r="I179" s="213" t="s">
        <v>36</v>
      </c>
      <c r="J179" s="73" t="s">
        <v>181</v>
      </c>
      <c r="K179" s="248">
        <v>0</v>
      </c>
      <c r="L179" s="205"/>
      <c r="M179" s="205"/>
      <c r="N179" s="205"/>
      <c r="O179" s="205"/>
      <c r="P179" s="248">
        <v>-3010</v>
      </c>
      <c r="Q179" s="205"/>
      <c r="R179" s="205"/>
      <c r="S179" s="205"/>
      <c r="T179" s="205">
        <v>-3010</v>
      </c>
      <c r="U179" s="205">
        <v>-3010</v>
      </c>
      <c r="V179" s="249">
        <v>-3010</v>
      </c>
    </row>
    <row r="180" spans="1:22" s="25" customFormat="1" ht="21.75">
      <c r="A180" s="45"/>
      <c r="B180" s="380"/>
      <c r="C180" s="139"/>
      <c r="D180" s="139"/>
      <c r="E180" s="140"/>
      <c r="F180" s="45"/>
      <c r="G180" s="44"/>
      <c r="H180" s="96"/>
      <c r="I180" s="213"/>
      <c r="J180" s="26" t="s">
        <v>119</v>
      </c>
      <c r="K180" s="253">
        <v>-571.5</v>
      </c>
      <c r="L180" s="253">
        <v>-571.5</v>
      </c>
      <c r="M180" s="253">
        <v>-185.37</v>
      </c>
      <c r="N180" s="253">
        <v>0</v>
      </c>
      <c r="O180" s="253">
        <v>0</v>
      </c>
      <c r="P180" s="253">
        <v>-5178.5</v>
      </c>
      <c r="Q180" s="253">
        <v>0</v>
      </c>
      <c r="R180" s="253">
        <v>0</v>
      </c>
      <c r="S180" s="253">
        <v>0</v>
      </c>
      <c r="T180" s="253">
        <v>-5178.5</v>
      </c>
      <c r="U180" s="253">
        <v>-5178.5</v>
      </c>
      <c r="V180" s="253">
        <v>-5750</v>
      </c>
    </row>
    <row r="181" spans="1:22" s="16" customFormat="1" ht="46.5">
      <c r="A181" s="45" t="s">
        <v>64</v>
      </c>
      <c r="B181" s="380" t="s">
        <v>64</v>
      </c>
      <c r="C181" s="139" t="s">
        <v>169</v>
      </c>
      <c r="D181" s="139" t="s">
        <v>170</v>
      </c>
      <c r="E181" s="140" t="s">
        <v>169</v>
      </c>
      <c r="F181" s="45"/>
      <c r="G181" s="44"/>
      <c r="H181" s="96"/>
      <c r="I181" s="213"/>
      <c r="J181" s="17" t="s">
        <v>142</v>
      </c>
      <c r="K181" s="395"/>
      <c r="L181" s="395"/>
      <c r="M181" s="395"/>
      <c r="N181" s="395"/>
      <c r="O181" s="395"/>
      <c r="P181" s="396"/>
      <c r="Q181" s="395"/>
      <c r="R181" s="395"/>
      <c r="S181" s="395"/>
      <c r="T181" s="395"/>
      <c r="U181" s="395"/>
      <c r="V181" s="397"/>
    </row>
    <row r="182" spans="1:22" s="16" customFormat="1" ht="46.5">
      <c r="A182" s="45" t="s">
        <v>64</v>
      </c>
      <c r="B182" s="380" t="s">
        <v>64</v>
      </c>
      <c r="C182" s="139" t="s">
        <v>95</v>
      </c>
      <c r="D182" s="139" t="s">
        <v>170</v>
      </c>
      <c r="E182" s="140" t="s">
        <v>169</v>
      </c>
      <c r="F182" s="46"/>
      <c r="G182" s="44"/>
      <c r="H182" s="96"/>
      <c r="I182" s="213"/>
      <c r="J182" s="17" t="s">
        <v>142</v>
      </c>
      <c r="K182" s="395"/>
      <c r="L182" s="395"/>
      <c r="M182" s="395"/>
      <c r="N182" s="395"/>
      <c r="O182" s="395"/>
      <c r="P182" s="396"/>
      <c r="Q182" s="395"/>
      <c r="R182" s="395"/>
      <c r="S182" s="395"/>
      <c r="T182" s="395"/>
      <c r="U182" s="395"/>
      <c r="V182" s="397"/>
    </row>
    <row r="183" spans="1:22" s="11" customFormat="1" ht="40.5">
      <c r="A183" s="188" t="s">
        <v>105</v>
      </c>
      <c r="B183" s="354" t="s">
        <v>64</v>
      </c>
      <c r="C183" s="134" t="s">
        <v>95</v>
      </c>
      <c r="D183" s="135" t="s">
        <v>41</v>
      </c>
      <c r="E183" s="136" t="s">
        <v>169</v>
      </c>
      <c r="F183" s="38"/>
      <c r="G183" s="79" t="s">
        <v>41</v>
      </c>
      <c r="H183" s="94" t="s">
        <v>169</v>
      </c>
      <c r="I183" s="213" t="s">
        <v>10</v>
      </c>
      <c r="J183" s="149" t="s">
        <v>286</v>
      </c>
      <c r="K183" s="205">
        <v>219</v>
      </c>
      <c r="L183" s="205">
        <v>219</v>
      </c>
      <c r="M183" s="205"/>
      <c r="N183" s="205"/>
      <c r="O183" s="205"/>
      <c r="P183" s="248">
        <v>0</v>
      </c>
      <c r="Q183" s="205"/>
      <c r="R183" s="205"/>
      <c r="S183" s="205"/>
      <c r="T183" s="85"/>
      <c r="U183" s="85"/>
      <c r="V183" s="249">
        <v>219</v>
      </c>
    </row>
    <row r="184" spans="1:22" s="12" customFormat="1" ht="40.5">
      <c r="A184" s="63" t="s">
        <v>244</v>
      </c>
      <c r="B184" s="354" t="s">
        <v>64</v>
      </c>
      <c r="C184" s="134" t="s">
        <v>95</v>
      </c>
      <c r="D184" s="134" t="s">
        <v>166</v>
      </c>
      <c r="E184" s="136" t="s">
        <v>169</v>
      </c>
      <c r="F184" s="38"/>
      <c r="G184" s="70" t="s">
        <v>166</v>
      </c>
      <c r="H184" s="94" t="s">
        <v>169</v>
      </c>
      <c r="I184" s="213" t="s">
        <v>246</v>
      </c>
      <c r="J184" s="62" t="s">
        <v>245</v>
      </c>
      <c r="K184" s="248">
        <v>-169</v>
      </c>
      <c r="L184" s="205">
        <v>-169</v>
      </c>
      <c r="M184" s="205">
        <v>-138</v>
      </c>
      <c r="N184" s="205"/>
      <c r="O184" s="205"/>
      <c r="P184" s="248">
        <v>0</v>
      </c>
      <c r="Q184" s="205"/>
      <c r="R184" s="205"/>
      <c r="S184" s="205"/>
      <c r="T184" s="205"/>
      <c r="U184" s="205"/>
      <c r="V184" s="249">
        <v>-169</v>
      </c>
    </row>
    <row r="185" spans="1:22" s="12" customFormat="1" ht="60.75">
      <c r="A185" s="65" t="s">
        <v>102</v>
      </c>
      <c r="B185" s="354" t="s">
        <v>64</v>
      </c>
      <c r="C185" s="134" t="s">
        <v>95</v>
      </c>
      <c r="D185" s="134" t="s">
        <v>215</v>
      </c>
      <c r="E185" s="136" t="s">
        <v>169</v>
      </c>
      <c r="F185" s="39"/>
      <c r="G185" s="70" t="s">
        <v>215</v>
      </c>
      <c r="H185" s="94" t="s">
        <v>169</v>
      </c>
      <c r="I185" s="213" t="s">
        <v>11</v>
      </c>
      <c r="J185" s="62" t="s">
        <v>48</v>
      </c>
      <c r="K185" s="248">
        <v>12.85</v>
      </c>
      <c r="L185" s="205">
        <v>12.85</v>
      </c>
      <c r="M185" s="205"/>
      <c r="N185" s="205"/>
      <c r="O185" s="205"/>
      <c r="P185" s="248">
        <v>-12.85</v>
      </c>
      <c r="Q185" s="205"/>
      <c r="R185" s="205"/>
      <c r="S185" s="205"/>
      <c r="T185" s="205">
        <v>-12.85</v>
      </c>
      <c r="U185" s="205">
        <v>-12.85</v>
      </c>
      <c r="V185" s="249">
        <v>0</v>
      </c>
    </row>
    <row r="186" spans="1:22" s="12" customFormat="1">
      <c r="A186" s="63" t="s">
        <v>116</v>
      </c>
      <c r="B186" s="354" t="s">
        <v>64</v>
      </c>
      <c r="C186" s="134" t="s">
        <v>95</v>
      </c>
      <c r="D186" s="134" t="s">
        <v>177</v>
      </c>
      <c r="E186" s="136" t="s">
        <v>169</v>
      </c>
      <c r="F186" s="38"/>
      <c r="G186" s="70" t="s">
        <v>177</v>
      </c>
      <c r="H186" s="94" t="s">
        <v>169</v>
      </c>
      <c r="I186" s="213" t="s">
        <v>12</v>
      </c>
      <c r="J186" s="62" t="s">
        <v>122</v>
      </c>
      <c r="K186" s="248">
        <v>267.10000000000002</v>
      </c>
      <c r="L186" s="205">
        <v>267.10000000000002</v>
      </c>
      <c r="M186" s="205"/>
      <c r="N186" s="205"/>
      <c r="O186" s="205"/>
      <c r="P186" s="248">
        <v>-22.100000000000023</v>
      </c>
      <c r="Q186" s="205"/>
      <c r="R186" s="205"/>
      <c r="S186" s="205"/>
      <c r="T186" s="205">
        <v>-22.100000000000023</v>
      </c>
      <c r="U186" s="205">
        <v>-22.100000000000023</v>
      </c>
      <c r="V186" s="249">
        <v>245</v>
      </c>
    </row>
    <row r="187" spans="1:22" s="19" customFormat="1" ht="81">
      <c r="A187" s="189"/>
      <c r="B187" s="379"/>
      <c r="C187" s="137"/>
      <c r="D187" s="137"/>
      <c r="E187" s="138"/>
      <c r="F187" s="39"/>
      <c r="G187" s="71"/>
      <c r="H187" s="95"/>
      <c r="I187" s="214"/>
      <c r="J187" s="75" t="s">
        <v>307</v>
      </c>
      <c r="K187" s="251">
        <v>0</v>
      </c>
      <c r="L187" s="206"/>
      <c r="M187" s="206"/>
      <c r="N187" s="206"/>
      <c r="O187" s="206"/>
      <c r="P187" s="206">
        <v>280</v>
      </c>
      <c r="Q187" s="206"/>
      <c r="R187" s="206"/>
      <c r="S187" s="206"/>
      <c r="T187" s="206">
        <v>280</v>
      </c>
      <c r="U187" s="206">
        <v>280</v>
      </c>
      <c r="V187" s="252">
        <v>280</v>
      </c>
    </row>
    <row r="188" spans="1:22" s="32" customFormat="1" ht="101.25">
      <c r="A188" s="191" t="s">
        <v>130</v>
      </c>
      <c r="B188" s="354" t="s">
        <v>64</v>
      </c>
      <c r="C188" s="134" t="s">
        <v>95</v>
      </c>
      <c r="D188" s="134" t="s">
        <v>222</v>
      </c>
      <c r="E188" s="136" t="s">
        <v>169</v>
      </c>
      <c r="F188" s="40"/>
      <c r="G188" s="70" t="s">
        <v>222</v>
      </c>
      <c r="H188" s="94" t="s">
        <v>169</v>
      </c>
      <c r="I188" s="213" t="s">
        <v>12</v>
      </c>
      <c r="J188" s="66" t="s">
        <v>223</v>
      </c>
      <c r="K188" s="248">
        <v>0</v>
      </c>
      <c r="L188" s="205"/>
      <c r="M188" s="205"/>
      <c r="N188" s="205"/>
      <c r="O188" s="205"/>
      <c r="P188" s="248">
        <v>455</v>
      </c>
      <c r="Q188" s="205"/>
      <c r="R188" s="205"/>
      <c r="S188" s="205"/>
      <c r="T188" s="205">
        <v>455</v>
      </c>
      <c r="U188" s="205">
        <v>455</v>
      </c>
      <c r="V188" s="249">
        <v>455</v>
      </c>
    </row>
    <row r="189" spans="1:22" s="19" customFormat="1" ht="81">
      <c r="A189" s="189"/>
      <c r="B189" s="379"/>
      <c r="C189" s="137"/>
      <c r="D189" s="137"/>
      <c r="E189" s="138"/>
      <c r="F189" s="39"/>
      <c r="G189" s="71"/>
      <c r="H189" s="95"/>
      <c r="I189" s="214"/>
      <c r="J189" s="75" t="s">
        <v>307</v>
      </c>
      <c r="K189" s="251">
        <v>0</v>
      </c>
      <c r="L189" s="206"/>
      <c r="M189" s="206"/>
      <c r="N189" s="206"/>
      <c r="O189" s="206"/>
      <c r="P189" s="206">
        <v>420</v>
      </c>
      <c r="Q189" s="206"/>
      <c r="R189" s="206"/>
      <c r="S189" s="206"/>
      <c r="T189" s="206">
        <v>420</v>
      </c>
      <c r="U189" s="206">
        <v>420</v>
      </c>
      <c r="V189" s="252">
        <v>420</v>
      </c>
    </row>
    <row r="190" spans="1:22" s="25" customFormat="1" ht="21.75">
      <c r="A190" s="45"/>
      <c r="B190" s="380"/>
      <c r="C190" s="139"/>
      <c r="D190" s="139"/>
      <c r="E190" s="140"/>
      <c r="F190" s="45"/>
      <c r="G190" s="44"/>
      <c r="H190" s="96"/>
      <c r="I190" s="218"/>
      <c r="J190" s="26" t="s">
        <v>119</v>
      </c>
      <c r="K190" s="253">
        <v>329.95000000000005</v>
      </c>
      <c r="L190" s="253">
        <v>329.95000000000005</v>
      </c>
      <c r="M190" s="253">
        <v>-138</v>
      </c>
      <c r="N190" s="253">
        <v>0</v>
      </c>
      <c r="O190" s="253">
        <v>0</v>
      </c>
      <c r="P190" s="253">
        <v>420.04999999999995</v>
      </c>
      <c r="Q190" s="253">
        <v>0</v>
      </c>
      <c r="R190" s="253">
        <v>0</v>
      </c>
      <c r="S190" s="253">
        <v>0</v>
      </c>
      <c r="T190" s="253">
        <v>420.04999999999995</v>
      </c>
      <c r="U190" s="253">
        <v>420.04999999999995</v>
      </c>
      <c r="V190" s="253">
        <v>750</v>
      </c>
    </row>
    <row r="191" spans="1:22" s="2" customFormat="1" ht="21" thickBot="1">
      <c r="A191" s="63"/>
      <c r="B191" s="379"/>
      <c r="C191" s="137"/>
      <c r="D191" s="137"/>
      <c r="E191" s="138"/>
      <c r="F191" s="370"/>
      <c r="G191" s="71"/>
      <c r="H191" s="95"/>
      <c r="I191" s="214"/>
      <c r="J191" s="62" t="s">
        <v>104</v>
      </c>
      <c r="K191" s="249">
        <v>36762.079440000001</v>
      </c>
      <c r="L191" s="249">
        <v>36762.079440000001</v>
      </c>
      <c r="M191" s="249">
        <v>-783.09100000000001</v>
      </c>
      <c r="N191" s="249">
        <v>1395.6949999999999</v>
      </c>
      <c r="O191" s="249">
        <v>0</v>
      </c>
      <c r="P191" s="249">
        <v>-19241.364439999998</v>
      </c>
      <c r="Q191" s="249">
        <v>0</v>
      </c>
      <c r="R191" s="249">
        <v>0</v>
      </c>
      <c r="S191" s="249">
        <v>0</v>
      </c>
      <c r="T191" s="249">
        <v>-19241.364439999998</v>
      </c>
      <c r="U191" s="249">
        <v>-19241.364439999998</v>
      </c>
      <c r="V191" s="249">
        <v>17520.715000000004</v>
      </c>
    </row>
    <row r="192" spans="1:22" s="11" customFormat="1" ht="38.25" thickBot="1">
      <c r="A192" s="38"/>
      <c r="B192" s="381"/>
      <c r="C192" s="359"/>
      <c r="D192" s="359"/>
      <c r="E192" s="359"/>
      <c r="F192" s="349"/>
      <c r="G192" s="198"/>
      <c r="H192" s="97"/>
      <c r="I192" s="219"/>
      <c r="J192" s="360" t="s">
        <v>103</v>
      </c>
      <c r="K192" s="372">
        <v>4310.3</v>
      </c>
      <c r="L192" s="372">
        <v>4310.3</v>
      </c>
      <c r="M192" s="372">
        <v>0</v>
      </c>
      <c r="N192" s="372">
        <v>0</v>
      </c>
      <c r="O192" s="372">
        <v>0</v>
      </c>
      <c r="P192" s="372">
        <v>12578.915000000001</v>
      </c>
      <c r="Q192" s="372">
        <v>0</v>
      </c>
      <c r="R192" s="372">
        <v>0</v>
      </c>
      <c r="S192" s="372">
        <v>0</v>
      </c>
      <c r="T192" s="372">
        <v>12578.915000000001</v>
      </c>
      <c r="U192" s="372">
        <v>12578.915000000001</v>
      </c>
      <c r="V192" s="372">
        <v>16889.215</v>
      </c>
    </row>
    <row r="193" spans="1:181" s="1" customFormat="1">
      <c r="A193" s="314"/>
      <c r="B193" s="315"/>
      <c r="C193" s="315"/>
      <c r="D193" s="315"/>
      <c r="E193" s="315"/>
      <c r="F193" s="41"/>
      <c r="G193" s="314"/>
      <c r="H193" s="314"/>
      <c r="I193" s="316"/>
      <c r="J193" s="298"/>
      <c r="K193" s="313"/>
      <c r="L193" s="313"/>
      <c r="M193" s="313"/>
      <c r="N193" s="313"/>
      <c r="O193" s="313"/>
      <c r="P193" s="313"/>
      <c r="Q193" s="313"/>
      <c r="R193" s="313"/>
      <c r="S193" s="313"/>
      <c r="T193" s="313"/>
      <c r="U193" s="313"/>
      <c r="V193" s="313"/>
    </row>
    <row r="194" spans="1:181" s="1" customFormat="1">
      <c r="A194" s="314"/>
      <c r="B194" s="315"/>
      <c r="C194" s="315"/>
      <c r="D194" s="315"/>
      <c r="E194" s="315"/>
      <c r="F194" s="41"/>
      <c r="G194" s="314"/>
      <c r="H194" s="314"/>
      <c r="I194" s="316"/>
      <c r="J194" s="298"/>
      <c r="K194" s="313"/>
      <c r="L194" s="313"/>
      <c r="M194" s="313"/>
      <c r="N194" s="313"/>
      <c r="O194" s="313"/>
      <c r="P194" s="313"/>
      <c r="Q194" s="313"/>
      <c r="R194" s="313"/>
      <c r="S194" s="313"/>
      <c r="T194" s="313"/>
      <c r="U194" s="313"/>
      <c r="V194" s="313"/>
    </row>
    <row r="195" spans="1:181" s="1" customFormat="1">
      <c r="A195" s="314"/>
      <c r="B195" s="315"/>
      <c r="C195" s="315"/>
      <c r="D195" s="315"/>
      <c r="E195" s="315"/>
      <c r="F195" s="41"/>
      <c r="G195" s="314"/>
      <c r="H195" s="314"/>
      <c r="I195" s="316"/>
      <c r="J195" s="298"/>
      <c r="K195" s="313"/>
      <c r="L195" s="313"/>
      <c r="M195" s="313"/>
      <c r="N195" s="313"/>
      <c r="O195" s="313"/>
      <c r="P195" s="313"/>
      <c r="Q195" s="313"/>
      <c r="R195" s="313"/>
      <c r="S195" s="313"/>
      <c r="T195" s="313"/>
      <c r="U195" s="313"/>
      <c r="V195" s="313"/>
    </row>
    <row r="196" spans="1:181" s="1" customFormat="1">
      <c r="A196" s="314"/>
      <c r="B196" s="315"/>
      <c r="C196" s="315"/>
      <c r="D196" s="315"/>
      <c r="E196" s="315"/>
      <c r="F196" s="41"/>
      <c r="G196" s="314"/>
      <c r="H196" s="314"/>
      <c r="I196" s="316"/>
      <c r="J196" s="298"/>
      <c r="K196" s="313"/>
      <c r="L196" s="313"/>
      <c r="M196" s="313"/>
      <c r="N196" s="313"/>
      <c r="O196" s="313"/>
      <c r="P196" s="313"/>
      <c r="Q196" s="313"/>
      <c r="R196" s="313"/>
      <c r="S196" s="313"/>
      <c r="T196" s="313"/>
      <c r="U196" s="313"/>
      <c r="V196" s="313"/>
    </row>
    <row r="197" spans="1:181" s="1" customFormat="1">
      <c r="A197" s="314"/>
      <c r="B197" s="315"/>
      <c r="C197" s="315"/>
      <c r="D197" s="315"/>
      <c r="E197" s="315"/>
      <c r="F197" s="41"/>
      <c r="G197" s="314"/>
      <c r="H197" s="314"/>
      <c r="I197" s="316"/>
      <c r="J197" s="298"/>
      <c r="K197" s="317"/>
      <c r="L197" s="317"/>
      <c r="M197" s="317"/>
      <c r="N197" s="317"/>
      <c r="O197" s="317"/>
      <c r="P197" s="317"/>
      <c r="Q197" s="317"/>
      <c r="R197" s="317"/>
      <c r="S197" s="317"/>
      <c r="T197" s="317"/>
      <c r="U197" s="317"/>
      <c r="V197" s="317"/>
    </row>
    <row r="198" spans="1:181" s="14" customFormat="1" ht="27.75">
      <c r="A198" s="42"/>
      <c r="B198" s="143"/>
      <c r="C198" s="143"/>
      <c r="D198" s="143"/>
      <c r="E198" s="143"/>
      <c r="F198" s="42"/>
      <c r="G198" s="42"/>
      <c r="H198" s="42"/>
      <c r="I198" s="221"/>
      <c r="J198" s="294" t="s">
        <v>301</v>
      </c>
      <c r="K198" s="90"/>
      <c r="L198" s="91"/>
      <c r="N198" s="91"/>
      <c r="O198" s="91"/>
      <c r="P198" s="2"/>
      <c r="Q198" s="294" t="s">
        <v>302</v>
      </c>
      <c r="R198" s="294"/>
      <c r="S198" s="23"/>
      <c r="T198" s="92"/>
      <c r="U198" s="92"/>
      <c r="V198" s="91"/>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row>
    <row r="199" spans="1:181" s="30" customFormat="1" ht="22.5">
      <c r="A199" s="41"/>
      <c r="B199" s="142"/>
      <c r="C199" s="142"/>
      <c r="D199" s="142"/>
      <c r="E199" s="142"/>
      <c r="F199" s="41"/>
      <c r="G199" s="41"/>
      <c r="H199" s="41"/>
      <c r="I199" s="220"/>
      <c r="J199" s="9"/>
      <c r="K199" s="34"/>
      <c r="L199" s="34"/>
      <c r="M199" s="34"/>
      <c r="N199" s="34"/>
      <c r="O199" s="34"/>
      <c r="P199" s="34"/>
      <c r="Q199" s="294"/>
      <c r="R199" s="34"/>
      <c r="S199" s="34"/>
      <c r="T199" s="34"/>
      <c r="U199" s="34"/>
      <c r="V199" s="34"/>
    </row>
    <row r="200" spans="1:181" s="30" customFormat="1">
      <c r="A200" s="41"/>
      <c r="B200" s="142"/>
      <c r="C200" s="142"/>
      <c r="D200" s="142"/>
      <c r="E200" s="142"/>
      <c r="F200" s="41"/>
      <c r="G200" s="41"/>
      <c r="H200" s="41"/>
      <c r="I200" s="220"/>
      <c r="J200" s="31"/>
      <c r="K200" s="33"/>
      <c r="L200" s="33"/>
      <c r="M200" s="33"/>
      <c r="N200" s="33"/>
      <c r="O200" s="33"/>
      <c r="P200" s="33"/>
      <c r="Q200" s="33"/>
      <c r="R200" s="33"/>
      <c r="S200" s="33"/>
      <c r="T200" s="33"/>
      <c r="U200" s="33"/>
      <c r="V200" s="33"/>
    </row>
    <row r="201" spans="1:181" s="30" customFormat="1">
      <c r="A201" s="41"/>
      <c r="B201" s="142"/>
      <c r="C201" s="142"/>
      <c r="D201" s="142"/>
      <c r="E201" s="142"/>
      <c r="F201" s="41"/>
      <c r="G201" s="41"/>
      <c r="H201" s="41"/>
      <c r="I201" s="220"/>
      <c r="J201" s="31"/>
      <c r="K201" s="33"/>
      <c r="L201" s="33"/>
      <c r="M201" s="33"/>
      <c r="N201" s="33"/>
      <c r="O201" s="33"/>
      <c r="P201" s="33"/>
      <c r="Q201" s="33"/>
      <c r="R201" s="33"/>
      <c r="S201" s="33"/>
      <c r="T201" s="33"/>
      <c r="U201" s="33"/>
      <c r="V201" s="33"/>
    </row>
    <row r="202" spans="1:181" s="30" customFormat="1">
      <c r="A202" s="41"/>
      <c r="B202" s="142"/>
      <c r="C202" s="142"/>
      <c r="D202" s="142"/>
      <c r="E202" s="142"/>
      <c r="F202" s="41"/>
      <c r="G202" s="41"/>
      <c r="H202" s="41"/>
      <c r="I202" s="220"/>
      <c r="J202" s="31"/>
      <c r="K202" s="33"/>
      <c r="L202" s="33"/>
      <c r="M202" s="33"/>
      <c r="N202" s="33"/>
      <c r="O202" s="33"/>
      <c r="P202" s="33"/>
      <c r="Q202" s="33"/>
      <c r="R202" s="33"/>
      <c r="S202" s="33"/>
      <c r="T202" s="33"/>
      <c r="U202" s="33"/>
      <c r="V202" s="33"/>
    </row>
    <row r="203" spans="1:181" s="30" customFormat="1">
      <c r="A203" s="41"/>
      <c r="B203" s="142"/>
      <c r="C203" s="142"/>
      <c r="D203" s="142"/>
      <c r="E203" s="142"/>
      <c r="F203" s="41"/>
      <c r="G203" s="41"/>
      <c r="H203" s="41"/>
      <c r="I203" s="220"/>
      <c r="J203" s="31"/>
      <c r="K203" s="82"/>
      <c r="L203" s="33"/>
      <c r="M203" s="33"/>
      <c r="N203" s="33"/>
      <c r="O203" s="33"/>
      <c r="P203" s="33"/>
      <c r="Q203" s="33"/>
      <c r="R203" s="33"/>
      <c r="S203" s="33"/>
      <c r="T203" s="33"/>
      <c r="U203" s="33"/>
      <c r="V203" s="33"/>
    </row>
    <row r="204" spans="1:181" s="30" customFormat="1">
      <c r="A204" s="41"/>
      <c r="B204" s="142"/>
      <c r="C204" s="142"/>
      <c r="D204" s="142"/>
      <c r="E204" s="142"/>
      <c r="F204" s="41"/>
      <c r="G204" s="41"/>
      <c r="H204" s="41"/>
      <c r="I204" s="220"/>
      <c r="J204" s="31"/>
      <c r="K204" s="82"/>
      <c r="L204" s="33"/>
      <c r="M204" s="33"/>
      <c r="N204" s="33"/>
      <c r="O204" s="33"/>
      <c r="P204" s="33"/>
      <c r="Q204" s="33"/>
      <c r="R204" s="33"/>
      <c r="S204" s="33"/>
      <c r="T204" s="33"/>
      <c r="U204" s="33"/>
      <c r="V204" s="33"/>
    </row>
    <row r="205" spans="1:181" s="30" customFormat="1">
      <c r="A205" s="41"/>
      <c r="B205" s="142"/>
      <c r="C205" s="142"/>
      <c r="D205" s="142"/>
      <c r="E205" s="142"/>
      <c r="F205" s="41"/>
      <c r="G205" s="41"/>
      <c r="H205" s="41"/>
      <c r="I205" s="220"/>
      <c r="J205" s="31"/>
      <c r="K205" s="82"/>
      <c r="L205" s="33"/>
      <c r="M205" s="33"/>
      <c r="N205" s="33"/>
      <c r="O205" s="33"/>
      <c r="P205" s="33"/>
      <c r="Q205" s="33"/>
      <c r="R205" s="33"/>
      <c r="S205" s="33"/>
      <c r="T205" s="33"/>
      <c r="U205" s="33"/>
      <c r="V205" s="33"/>
    </row>
    <row r="206" spans="1:181" s="30" customFormat="1">
      <c r="A206" s="41"/>
      <c r="B206" s="142"/>
      <c r="C206" s="142"/>
      <c r="D206" s="142"/>
      <c r="E206" s="142"/>
      <c r="F206" s="41"/>
      <c r="G206" s="41"/>
      <c r="H206" s="41"/>
      <c r="I206" s="220"/>
      <c r="J206" s="31"/>
      <c r="K206" s="82"/>
      <c r="L206" s="33"/>
      <c r="M206" s="33"/>
      <c r="N206" s="33"/>
      <c r="O206" s="33"/>
      <c r="P206" s="33"/>
      <c r="Q206" s="33"/>
      <c r="R206" s="33"/>
      <c r="S206" s="33"/>
      <c r="T206" s="33"/>
      <c r="U206" s="33"/>
      <c r="V206" s="33"/>
    </row>
    <row r="207" spans="1:181" s="30" customFormat="1">
      <c r="A207" s="41"/>
      <c r="B207" s="142"/>
      <c r="C207" s="142"/>
      <c r="D207" s="142"/>
      <c r="E207" s="142"/>
      <c r="F207" s="41"/>
      <c r="G207" s="41"/>
      <c r="H207" s="41"/>
      <c r="I207" s="220"/>
      <c r="J207" s="31"/>
      <c r="K207" s="82"/>
      <c r="L207" s="33"/>
      <c r="M207" s="33"/>
      <c r="N207" s="33"/>
      <c r="O207" s="33"/>
      <c r="P207" s="33"/>
      <c r="Q207" s="33"/>
      <c r="R207" s="33"/>
      <c r="S207" s="33"/>
      <c r="T207" s="33"/>
      <c r="U207" s="33"/>
      <c r="V207" s="33"/>
    </row>
    <row r="208" spans="1:181" s="30" customFormat="1">
      <c r="A208" s="41"/>
      <c r="B208" s="142"/>
      <c r="C208" s="142"/>
      <c r="D208" s="142"/>
      <c r="E208" s="142"/>
      <c r="F208" s="41"/>
      <c r="G208" s="41"/>
      <c r="H208" s="41"/>
      <c r="I208" s="220"/>
      <c r="J208" s="31"/>
      <c r="K208" s="82"/>
      <c r="L208" s="33"/>
      <c r="M208" s="33"/>
      <c r="N208" s="33"/>
      <c r="O208" s="33"/>
      <c r="P208" s="33"/>
      <c r="Q208" s="33"/>
      <c r="R208" s="33"/>
      <c r="S208" s="33"/>
      <c r="T208" s="33"/>
      <c r="U208" s="33"/>
      <c r="V208" s="33"/>
    </row>
    <row r="209" spans="1:22" s="30" customFormat="1">
      <c r="A209" s="41"/>
      <c r="B209" s="142"/>
      <c r="C209" s="142"/>
      <c r="D209" s="142"/>
      <c r="E209" s="142"/>
      <c r="F209" s="41"/>
      <c r="G209" s="41"/>
      <c r="H209" s="41"/>
      <c r="I209" s="220"/>
      <c r="J209" s="31"/>
      <c r="K209" s="82"/>
      <c r="L209" s="33"/>
      <c r="M209" s="33"/>
      <c r="N209" s="33"/>
      <c r="O209" s="33"/>
      <c r="P209" s="82"/>
      <c r="Q209" s="33"/>
      <c r="R209" s="33"/>
      <c r="S209" s="33"/>
      <c r="T209" s="33"/>
      <c r="U209" s="33"/>
      <c r="V209" s="33"/>
    </row>
    <row r="210" spans="1:22" s="30" customFormat="1">
      <c r="A210" s="41"/>
      <c r="B210" s="142"/>
      <c r="C210" s="142"/>
      <c r="D210" s="142"/>
      <c r="E210" s="142"/>
      <c r="F210" s="41"/>
      <c r="G210" s="41"/>
      <c r="H210" s="41"/>
      <c r="I210" s="220"/>
      <c r="J210" s="31"/>
      <c r="K210" s="82"/>
      <c r="L210" s="33"/>
      <c r="M210" s="33"/>
      <c r="N210" s="33"/>
      <c r="O210" s="33"/>
      <c r="P210" s="82"/>
      <c r="Q210" s="33"/>
      <c r="R210" s="33"/>
      <c r="S210" s="33"/>
      <c r="T210" s="33"/>
      <c r="U210" s="33"/>
      <c r="V210" s="33"/>
    </row>
    <row r="211" spans="1:22" s="30" customFormat="1">
      <c r="A211" s="41"/>
      <c r="B211" s="142"/>
      <c r="C211" s="142"/>
      <c r="D211" s="142"/>
      <c r="E211" s="142"/>
      <c r="F211" s="41"/>
      <c r="G211" s="41"/>
      <c r="H211" s="41"/>
      <c r="I211" s="220"/>
      <c r="J211" s="31"/>
      <c r="K211" s="82"/>
      <c r="L211" s="33"/>
      <c r="M211" s="33"/>
      <c r="N211" s="33"/>
      <c r="O211" s="33"/>
      <c r="P211" s="82"/>
      <c r="Q211" s="33"/>
      <c r="R211" s="33"/>
      <c r="S211" s="33"/>
      <c r="T211" s="33"/>
      <c r="U211" s="33"/>
      <c r="V211" s="33"/>
    </row>
    <row r="212" spans="1:22" s="30" customFormat="1">
      <c r="A212" s="41"/>
      <c r="B212" s="142"/>
      <c r="C212" s="142"/>
      <c r="D212" s="142"/>
      <c r="E212" s="142"/>
      <c r="F212" s="41"/>
      <c r="G212" s="41"/>
      <c r="H212" s="41"/>
      <c r="I212" s="220"/>
      <c r="J212" s="31"/>
      <c r="K212" s="82"/>
      <c r="L212" s="33"/>
      <c r="M212" s="33"/>
      <c r="N212" s="33"/>
      <c r="O212" s="33"/>
      <c r="P212" s="33"/>
      <c r="Q212" s="33"/>
      <c r="R212" s="33"/>
      <c r="S212" s="33"/>
      <c r="T212" s="33"/>
      <c r="U212" s="33"/>
      <c r="V212" s="33"/>
    </row>
    <row r="213" spans="1:22" s="30" customFormat="1">
      <c r="A213" s="41"/>
      <c r="B213" s="142"/>
      <c r="C213" s="142"/>
      <c r="D213" s="142"/>
      <c r="E213" s="142"/>
      <c r="F213" s="41"/>
      <c r="G213" s="41"/>
      <c r="H213" s="41"/>
      <c r="I213" s="220"/>
      <c r="J213" s="31"/>
      <c r="K213" s="82"/>
      <c r="L213" s="33"/>
      <c r="M213" s="33"/>
      <c r="N213" s="33"/>
      <c r="O213" s="33"/>
      <c r="P213" s="33"/>
      <c r="Q213" s="33"/>
      <c r="R213" s="33"/>
      <c r="S213" s="33"/>
      <c r="T213" s="33"/>
      <c r="U213" s="33"/>
      <c r="V213" s="33"/>
    </row>
    <row r="214" spans="1:22" s="30" customFormat="1">
      <c r="A214" s="41"/>
      <c r="B214" s="142"/>
      <c r="C214" s="142"/>
      <c r="D214" s="142"/>
      <c r="E214" s="142"/>
      <c r="F214" s="41"/>
      <c r="G214" s="41"/>
      <c r="H214" s="41"/>
      <c r="I214" s="220"/>
      <c r="J214" s="31"/>
      <c r="K214" s="82"/>
      <c r="L214" s="33"/>
      <c r="M214" s="33"/>
      <c r="N214" s="33"/>
      <c r="O214" s="33"/>
      <c r="P214" s="33"/>
      <c r="Q214" s="33"/>
      <c r="R214" s="33"/>
      <c r="S214" s="33"/>
      <c r="T214" s="33"/>
      <c r="U214" s="33"/>
      <c r="V214" s="33"/>
    </row>
    <row r="215" spans="1:22" s="30" customFormat="1">
      <c r="A215" s="41"/>
      <c r="B215" s="142"/>
      <c r="C215" s="142"/>
      <c r="D215" s="142"/>
      <c r="E215" s="142"/>
      <c r="F215" s="41"/>
      <c r="G215" s="41"/>
      <c r="H215" s="41"/>
      <c r="I215" s="220"/>
      <c r="J215" s="31"/>
      <c r="K215" s="82"/>
      <c r="L215" s="33"/>
      <c r="M215" s="33"/>
      <c r="N215" s="33"/>
      <c r="O215" s="33"/>
      <c r="P215" s="33"/>
      <c r="Q215" s="33"/>
      <c r="R215" s="33"/>
      <c r="S215" s="33"/>
      <c r="T215" s="33"/>
      <c r="U215" s="33"/>
      <c r="V215" s="33"/>
    </row>
    <row r="216" spans="1:22" s="30" customFormat="1">
      <c r="A216" s="41"/>
      <c r="B216" s="142"/>
      <c r="C216" s="142"/>
      <c r="D216" s="142"/>
      <c r="E216" s="142"/>
      <c r="F216" s="41"/>
      <c r="G216" s="41"/>
      <c r="H216" s="41"/>
      <c r="I216" s="220"/>
      <c r="J216" s="31"/>
      <c r="K216" s="82"/>
      <c r="L216" s="33"/>
      <c r="M216" s="33"/>
      <c r="N216" s="33"/>
      <c r="O216" s="33"/>
      <c r="P216" s="33"/>
      <c r="Q216" s="33"/>
      <c r="R216" s="33"/>
      <c r="S216" s="33"/>
      <c r="T216" s="33"/>
      <c r="U216" s="33"/>
      <c r="V216" s="33"/>
    </row>
    <row r="217" spans="1:22" s="30" customFormat="1">
      <c r="A217" s="41"/>
      <c r="B217" s="142"/>
      <c r="C217" s="142"/>
      <c r="D217" s="142"/>
      <c r="E217" s="142"/>
      <c r="F217" s="41"/>
      <c r="G217" s="41"/>
      <c r="H217" s="41"/>
      <c r="I217" s="220"/>
      <c r="J217" s="31"/>
      <c r="K217" s="82"/>
      <c r="L217" s="33"/>
      <c r="M217" s="33"/>
      <c r="N217" s="33"/>
      <c r="O217" s="33"/>
      <c r="P217" s="33"/>
      <c r="Q217" s="33"/>
      <c r="R217" s="33"/>
      <c r="S217" s="33"/>
      <c r="T217" s="33"/>
      <c r="U217" s="33"/>
      <c r="V217" s="33"/>
    </row>
    <row r="218" spans="1:22" s="30" customFormat="1">
      <c r="A218" s="41"/>
      <c r="B218" s="142"/>
      <c r="C218" s="142"/>
      <c r="D218" s="142"/>
      <c r="E218" s="142"/>
      <c r="F218" s="41"/>
      <c r="G218" s="41"/>
      <c r="H218" s="41"/>
      <c r="I218" s="220"/>
      <c r="J218" s="31"/>
      <c r="K218" s="82"/>
      <c r="L218" s="33"/>
      <c r="M218" s="33"/>
      <c r="N218" s="33"/>
      <c r="O218" s="33"/>
      <c r="P218" s="33"/>
      <c r="Q218" s="33"/>
      <c r="R218" s="33"/>
      <c r="S218" s="33"/>
      <c r="T218" s="33"/>
      <c r="U218" s="33"/>
      <c r="V218" s="33"/>
    </row>
    <row r="219" spans="1:22" s="30" customFormat="1">
      <c r="A219" s="41"/>
      <c r="B219" s="142"/>
      <c r="C219" s="142"/>
      <c r="D219" s="142"/>
      <c r="E219" s="142"/>
      <c r="F219" s="41"/>
      <c r="G219" s="41"/>
      <c r="H219" s="41"/>
      <c r="I219" s="220"/>
      <c r="J219" s="31"/>
      <c r="K219" s="82"/>
      <c r="L219" s="33"/>
      <c r="M219" s="33"/>
      <c r="N219" s="33"/>
      <c r="O219" s="33"/>
      <c r="P219" s="33"/>
      <c r="Q219" s="33"/>
      <c r="R219" s="33"/>
      <c r="S219" s="33"/>
      <c r="T219" s="33"/>
      <c r="U219" s="33"/>
      <c r="V219" s="33"/>
    </row>
    <row r="220" spans="1:22" s="30" customFormat="1">
      <c r="A220" s="41"/>
      <c r="B220" s="142"/>
      <c r="C220" s="142"/>
      <c r="D220" s="142"/>
      <c r="E220" s="142"/>
      <c r="F220" s="41"/>
      <c r="G220" s="41"/>
      <c r="H220" s="41"/>
      <c r="I220" s="220"/>
      <c r="J220" s="31"/>
      <c r="K220" s="82"/>
      <c r="L220" s="33"/>
      <c r="M220" s="33"/>
      <c r="N220" s="33"/>
      <c r="O220" s="33"/>
      <c r="P220" s="33"/>
      <c r="Q220" s="33"/>
      <c r="R220" s="33"/>
      <c r="S220" s="33"/>
      <c r="T220" s="33"/>
      <c r="U220" s="33"/>
      <c r="V220" s="33"/>
    </row>
    <row r="221" spans="1:22" s="30" customFormat="1">
      <c r="A221" s="41"/>
      <c r="B221" s="142"/>
      <c r="C221" s="142"/>
      <c r="D221" s="142"/>
      <c r="E221" s="142"/>
      <c r="F221" s="41"/>
      <c r="G221" s="41"/>
      <c r="H221" s="41"/>
      <c r="I221" s="220"/>
      <c r="J221" s="31"/>
      <c r="K221" s="82"/>
      <c r="L221" s="33"/>
      <c r="M221" s="33"/>
      <c r="N221" s="33"/>
      <c r="O221" s="33"/>
      <c r="P221" s="33"/>
      <c r="Q221" s="33"/>
      <c r="R221" s="33"/>
      <c r="S221" s="33"/>
      <c r="T221" s="33"/>
      <c r="U221" s="33"/>
      <c r="V221" s="33"/>
    </row>
    <row r="222" spans="1:22" s="30" customFormat="1">
      <c r="A222" s="41"/>
      <c r="B222" s="142"/>
      <c r="C222" s="142"/>
      <c r="D222" s="142"/>
      <c r="E222" s="142"/>
      <c r="F222" s="41"/>
      <c r="G222" s="41"/>
      <c r="H222" s="41"/>
      <c r="I222" s="220"/>
      <c r="J222" s="31"/>
      <c r="K222" s="82"/>
      <c r="L222" s="33"/>
      <c r="M222" s="33"/>
      <c r="N222" s="33"/>
      <c r="O222" s="33"/>
      <c r="P222" s="33"/>
      <c r="Q222" s="33"/>
      <c r="R222" s="33"/>
      <c r="S222" s="33"/>
      <c r="T222" s="33"/>
      <c r="U222" s="33"/>
      <c r="V222" s="33"/>
    </row>
    <row r="223" spans="1:22" s="30" customFormat="1">
      <c r="A223" s="41"/>
      <c r="B223" s="142"/>
      <c r="C223" s="142"/>
      <c r="D223" s="142"/>
      <c r="E223" s="142"/>
      <c r="F223" s="41"/>
      <c r="G223" s="41"/>
      <c r="H223" s="41"/>
      <c r="I223" s="220"/>
      <c r="J223" s="31"/>
      <c r="K223" s="82"/>
      <c r="L223" s="33"/>
      <c r="M223" s="33"/>
      <c r="N223" s="33"/>
      <c r="O223" s="33"/>
      <c r="P223" s="33"/>
      <c r="Q223" s="33"/>
      <c r="R223" s="33"/>
      <c r="S223" s="33"/>
      <c r="T223" s="33"/>
      <c r="U223" s="33"/>
      <c r="V223" s="33"/>
    </row>
    <row r="224" spans="1:22" s="30" customFormat="1">
      <c r="A224" s="41"/>
      <c r="B224" s="142"/>
      <c r="C224" s="142"/>
      <c r="D224" s="142"/>
      <c r="E224" s="142"/>
      <c r="F224" s="41"/>
      <c r="G224" s="41"/>
      <c r="H224" s="41"/>
      <c r="I224" s="220"/>
      <c r="J224" s="31"/>
      <c r="K224" s="82"/>
      <c r="L224" s="33"/>
      <c r="M224" s="33"/>
      <c r="N224" s="33"/>
      <c r="O224" s="33"/>
      <c r="P224" s="33"/>
      <c r="Q224" s="33"/>
      <c r="R224" s="33"/>
      <c r="S224" s="33"/>
      <c r="T224" s="33"/>
      <c r="U224" s="33"/>
      <c r="V224" s="33"/>
    </row>
    <row r="225" spans="1:22" s="24" customFormat="1">
      <c r="A225" s="41"/>
      <c r="B225" s="142"/>
      <c r="C225" s="142"/>
      <c r="D225" s="142"/>
      <c r="E225" s="142"/>
      <c r="F225" s="41"/>
      <c r="G225" s="41"/>
      <c r="H225" s="41"/>
      <c r="I225" s="220"/>
      <c r="J225" s="31"/>
      <c r="K225" s="82"/>
      <c r="L225" s="33"/>
      <c r="M225" s="33"/>
      <c r="N225" s="33"/>
      <c r="O225" s="33"/>
      <c r="P225" s="33"/>
      <c r="Q225" s="33"/>
      <c r="R225" s="33"/>
      <c r="S225" s="33"/>
      <c r="T225" s="33"/>
      <c r="U225" s="33"/>
      <c r="V225" s="33"/>
    </row>
    <row r="226" spans="1:22" s="24" customFormat="1">
      <c r="A226" s="41"/>
      <c r="B226" s="142"/>
      <c r="C226" s="142"/>
      <c r="D226" s="142"/>
      <c r="E226" s="142"/>
      <c r="F226" s="41"/>
      <c r="G226" s="41"/>
      <c r="H226" s="41"/>
      <c r="I226" s="220"/>
      <c r="J226" s="31"/>
      <c r="K226" s="82"/>
      <c r="L226" s="33"/>
      <c r="M226" s="33"/>
      <c r="N226" s="33"/>
      <c r="O226" s="33"/>
      <c r="P226" s="33"/>
      <c r="Q226" s="33"/>
      <c r="R226" s="33"/>
      <c r="S226" s="33"/>
      <c r="T226" s="33"/>
      <c r="U226" s="33"/>
      <c r="V226" s="33"/>
    </row>
    <row r="227" spans="1:22" s="24" customFormat="1">
      <c r="A227" s="41"/>
      <c r="B227" s="142"/>
      <c r="C227" s="142"/>
      <c r="D227" s="142"/>
      <c r="E227" s="142"/>
      <c r="F227" s="41"/>
      <c r="G227" s="41"/>
      <c r="H227" s="41"/>
      <c r="I227" s="220"/>
      <c r="J227" s="31"/>
      <c r="K227" s="82"/>
      <c r="L227" s="33"/>
      <c r="M227" s="33"/>
      <c r="N227" s="33"/>
      <c r="O227" s="33"/>
      <c r="P227" s="33"/>
      <c r="Q227" s="33"/>
      <c r="R227" s="33"/>
      <c r="S227" s="33"/>
      <c r="T227" s="33"/>
      <c r="U227" s="33"/>
      <c r="V227" s="33"/>
    </row>
    <row r="228" spans="1:22" s="24" customFormat="1">
      <c r="A228" s="41"/>
      <c r="B228" s="142"/>
      <c r="C228" s="142"/>
      <c r="D228" s="142"/>
      <c r="E228" s="142"/>
      <c r="F228" s="41"/>
      <c r="G228" s="41"/>
      <c r="H228" s="41"/>
      <c r="I228" s="220"/>
      <c r="J228" s="31"/>
      <c r="K228" s="82"/>
      <c r="L228" s="33"/>
      <c r="M228" s="33"/>
      <c r="N228" s="33"/>
      <c r="O228" s="33"/>
      <c r="P228" s="33"/>
      <c r="Q228" s="33"/>
      <c r="R228" s="33"/>
      <c r="S228" s="33"/>
      <c r="T228" s="33"/>
      <c r="U228" s="33"/>
      <c r="V228" s="33"/>
    </row>
    <row r="229" spans="1:22" s="24" customFormat="1">
      <c r="A229" s="41"/>
      <c r="B229" s="142"/>
      <c r="C229" s="142"/>
      <c r="D229" s="142"/>
      <c r="E229" s="142"/>
      <c r="F229" s="41"/>
      <c r="G229" s="41"/>
      <c r="H229" s="41"/>
      <c r="I229" s="220"/>
      <c r="J229" s="31"/>
      <c r="K229" s="82"/>
      <c r="L229" s="33"/>
      <c r="M229" s="33"/>
      <c r="N229" s="33"/>
      <c r="O229" s="33"/>
      <c r="P229" s="33"/>
      <c r="Q229" s="33"/>
      <c r="R229" s="33"/>
      <c r="S229" s="33"/>
      <c r="T229" s="33"/>
      <c r="U229" s="33"/>
      <c r="V229" s="33"/>
    </row>
    <row r="230" spans="1:22" s="24" customFormat="1">
      <c r="A230" s="41"/>
      <c r="B230" s="142"/>
      <c r="C230" s="142"/>
      <c r="D230" s="142"/>
      <c r="E230" s="142"/>
      <c r="F230" s="41"/>
      <c r="G230" s="41"/>
      <c r="H230" s="41"/>
      <c r="I230" s="220"/>
      <c r="J230" s="31"/>
      <c r="K230" s="82"/>
      <c r="L230" s="33"/>
      <c r="M230" s="33"/>
      <c r="N230" s="33"/>
      <c r="O230" s="33"/>
      <c r="P230" s="33"/>
      <c r="Q230" s="33"/>
      <c r="R230" s="33"/>
      <c r="S230" s="33"/>
      <c r="T230" s="33"/>
      <c r="U230" s="33"/>
      <c r="V230" s="33"/>
    </row>
    <row r="231" spans="1:22" s="24" customFormat="1">
      <c r="A231" s="83"/>
      <c r="B231" s="144"/>
      <c r="C231" s="144"/>
      <c r="D231" s="144"/>
      <c r="E231" s="144"/>
      <c r="F231" s="83"/>
      <c r="G231" s="83"/>
      <c r="H231" s="83"/>
      <c r="I231" s="222"/>
      <c r="J231" s="10"/>
      <c r="K231" s="82"/>
      <c r="L231" s="33"/>
      <c r="M231" s="33"/>
      <c r="N231" s="33"/>
      <c r="O231" s="33"/>
      <c r="P231" s="33"/>
      <c r="Q231" s="33"/>
      <c r="R231" s="33"/>
      <c r="S231" s="33"/>
      <c r="T231" s="33"/>
      <c r="U231" s="33"/>
      <c r="V231" s="33"/>
    </row>
    <row r="232" spans="1:22" s="24" customFormat="1">
      <c r="A232" s="83"/>
      <c r="B232" s="144"/>
      <c r="C232" s="144"/>
      <c r="D232" s="144"/>
      <c r="E232" s="144"/>
      <c r="F232" s="83"/>
      <c r="G232" s="83"/>
      <c r="H232" s="83"/>
      <c r="I232" s="222"/>
      <c r="J232" s="10"/>
      <c r="K232" s="82"/>
      <c r="L232" s="33"/>
      <c r="M232" s="33"/>
      <c r="N232" s="33"/>
      <c r="O232" s="33"/>
      <c r="P232" s="33"/>
      <c r="Q232" s="33"/>
      <c r="R232" s="33"/>
      <c r="S232" s="33"/>
      <c r="T232" s="33"/>
      <c r="U232" s="33"/>
      <c r="V232" s="33"/>
    </row>
    <row r="233" spans="1:22" s="24" customFormat="1">
      <c r="A233" s="83"/>
      <c r="B233" s="144"/>
      <c r="C233" s="144"/>
      <c r="D233" s="144"/>
      <c r="E233" s="144"/>
      <c r="F233" s="83"/>
      <c r="G233" s="83"/>
      <c r="H233" s="83"/>
      <c r="I233" s="222"/>
      <c r="J233" s="10"/>
      <c r="K233" s="82"/>
      <c r="L233" s="33"/>
      <c r="M233" s="33"/>
      <c r="N233" s="33"/>
      <c r="O233" s="33"/>
      <c r="P233" s="33"/>
      <c r="Q233" s="33"/>
      <c r="R233" s="33"/>
      <c r="S233" s="33"/>
      <c r="T233" s="33"/>
      <c r="U233" s="33"/>
      <c r="V233" s="33"/>
    </row>
    <row r="234" spans="1:22" s="24" customFormat="1">
      <c r="A234" s="83"/>
      <c r="B234" s="144"/>
      <c r="C234" s="144"/>
      <c r="D234" s="144"/>
      <c r="E234" s="144"/>
      <c r="F234" s="83"/>
      <c r="G234" s="83"/>
      <c r="H234" s="83"/>
      <c r="I234" s="222"/>
      <c r="J234" s="10"/>
      <c r="K234" s="82"/>
      <c r="L234" s="33"/>
      <c r="M234" s="33"/>
      <c r="N234" s="33"/>
      <c r="O234" s="33"/>
      <c r="P234" s="33"/>
      <c r="Q234" s="33"/>
      <c r="R234" s="33"/>
      <c r="S234" s="33"/>
      <c r="T234" s="33"/>
      <c r="U234" s="33"/>
      <c r="V234" s="33"/>
    </row>
    <row r="235" spans="1:22" s="24" customFormat="1">
      <c r="A235" s="83"/>
      <c r="B235" s="144"/>
      <c r="C235" s="144"/>
      <c r="D235" s="144"/>
      <c r="E235" s="144"/>
      <c r="F235" s="83"/>
      <c r="G235" s="83"/>
      <c r="H235" s="83"/>
      <c r="I235" s="222"/>
      <c r="J235" s="10"/>
      <c r="K235" s="82"/>
      <c r="L235" s="33"/>
      <c r="M235" s="33"/>
      <c r="N235" s="33"/>
      <c r="O235" s="33"/>
      <c r="P235" s="33"/>
      <c r="Q235" s="33"/>
      <c r="R235" s="33"/>
      <c r="S235" s="33"/>
      <c r="T235" s="33"/>
      <c r="U235" s="33"/>
      <c r="V235" s="33"/>
    </row>
    <row r="236" spans="1:22" s="24" customFormat="1">
      <c r="A236" s="83"/>
      <c r="B236" s="144"/>
      <c r="C236" s="144"/>
      <c r="D236" s="144"/>
      <c r="E236" s="144"/>
      <c r="F236" s="83"/>
      <c r="G236" s="83"/>
      <c r="H236" s="83"/>
      <c r="I236" s="222"/>
      <c r="J236" s="10"/>
      <c r="K236" s="82"/>
      <c r="L236" s="33"/>
      <c r="M236" s="33"/>
      <c r="N236" s="33"/>
      <c r="O236" s="33"/>
      <c r="P236" s="33"/>
      <c r="Q236" s="33"/>
      <c r="R236" s="33"/>
      <c r="S236" s="33"/>
      <c r="T236" s="33"/>
      <c r="U236" s="33"/>
      <c r="V236" s="33"/>
    </row>
    <row r="237" spans="1:22" s="24" customFormat="1">
      <c r="A237" s="83"/>
      <c r="B237" s="144"/>
      <c r="C237" s="144"/>
      <c r="D237" s="144"/>
      <c r="E237" s="144"/>
      <c r="F237" s="83"/>
      <c r="G237" s="83"/>
      <c r="H237" s="83"/>
      <c r="I237" s="222"/>
      <c r="J237" s="10"/>
      <c r="K237" s="82"/>
      <c r="L237" s="33"/>
      <c r="M237" s="33"/>
      <c r="N237" s="33"/>
      <c r="O237" s="33"/>
      <c r="P237" s="33"/>
      <c r="Q237" s="33"/>
      <c r="R237" s="33"/>
      <c r="S237" s="33"/>
      <c r="T237" s="33"/>
      <c r="U237" s="33"/>
      <c r="V237" s="33"/>
    </row>
    <row r="238" spans="1:22" s="24" customFormat="1">
      <c r="A238" s="83"/>
      <c r="B238" s="144"/>
      <c r="C238" s="144"/>
      <c r="D238" s="144"/>
      <c r="E238" s="144"/>
      <c r="F238" s="83"/>
      <c r="G238" s="83"/>
      <c r="H238" s="83"/>
      <c r="I238" s="222"/>
      <c r="J238" s="10"/>
      <c r="K238" s="82"/>
      <c r="L238" s="33"/>
      <c r="M238" s="33"/>
      <c r="N238" s="33"/>
      <c r="O238" s="33"/>
      <c r="P238" s="33"/>
      <c r="Q238" s="33"/>
      <c r="R238" s="33"/>
      <c r="S238" s="33"/>
      <c r="T238" s="33"/>
      <c r="U238" s="33"/>
      <c r="V238" s="33"/>
    </row>
    <row r="239" spans="1:22" s="24" customFormat="1">
      <c r="A239" s="83"/>
      <c r="B239" s="144"/>
      <c r="C239" s="144"/>
      <c r="D239" s="144"/>
      <c r="E239" s="144"/>
      <c r="F239" s="83"/>
      <c r="G239" s="83"/>
      <c r="H239" s="83"/>
      <c r="I239" s="222"/>
      <c r="J239" s="10"/>
      <c r="K239" s="82"/>
      <c r="L239" s="33"/>
      <c r="M239" s="33"/>
      <c r="N239" s="33"/>
      <c r="O239" s="33"/>
      <c r="P239" s="33"/>
      <c r="Q239" s="33"/>
      <c r="R239" s="33"/>
      <c r="S239" s="33"/>
      <c r="T239" s="33"/>
      <c r="U239" s="33"/>
      <c r="V239" s="33"/>
    </row>
    <row r="240" spans="1:22" s="24" customFormat="1">
      <c r="A240" s="83"/>
      <c r="B240" s="144"/>
      <c r="C240" s="144"/>
      <c r="D240" s="144"/>
      <c r="E240" s="144"/>
      <c r="F240" s="83"/>
      <c r="G240" s="83"/>
      <c r="H240" s="83"/>
      <c r="I240" s="222"/>
      <c r="J240" s="10"/>
      <c r="K240" s="82"/>
      <c r="L240" s="33"/>
      <c r="M240" s="33"/>
      <c r="N240" s="33"/>
      <c r="O240" s="33"/>
      <c r="P240" s="33"/>
      <c r="Q240" s="33"/>
      <c r="R240" s="33"/>
      <c r="S240" s="33"/>
      <c r="T240" s="33"/>
      <c r="U240" s="33"/>
      <c r="V240" s="33"/>
    </row>
    <row r="241" spans="1:22" s="24" customFormat="1">
      <c r="A241" s="83"/>
      <c r="B241" s="144"/>
      <c r="C241" s="144"/>
      <c r="D241" s="144"/>
      <c r="E241" s="144"/>
      <c r="F241" s="83"/>
      <c r="G241" s="83"/>
      <c r="H241" s="83"/>
      <c r="I241" s="222"/>
      <c r="J241" s="10"/>
      <c r="K241" s="82"/>
      <c r="L241" s="33"/>
      <c r="M241" s="33"/>
      <c r="N241" s="33"/>
      <c r="O241" s="33"/>
      <c r="P241" s="33"/>
      <c r="Q241" s="33"/>
      <c r="R241" s="33"/>
      <c r="S241" s="33"/>
      <c r="T241" s="33"/>
      <c r="U241" s="33"/>
      <c r="V241" s="33"/>
    </row>
    <row r="242" spans="1:22" s="24" customFormat="1">
      <c r="A242" s="83"/>
      <c r="B242" s="144"/>
      <c r="C242" s="144"/>
      <c r="D242" s="144"/>
      <c r="E242" s="144"/>
      <c r="F242" s="83"/>
      <c r="G242" s="83"/>
      <c r="H242" s="83"/>
      <c r="I242" s="222"/>
      <c r="J242" s="10"/>
      <c r="K242" s="82"/>
      <c r="L242" s="33"/>
      <c r="M242" s="33"/>
      <c r="N242" s="33"/>
      <c r="O242" s="33"/>
      <c r="P242" s="33"/>
      <c r="Q242" s="33"/>
      <c r="R242" s="33"/>
      <c r="S242" s="33"/>
      <c r="T242" s="33"/>
      <c r="U242" s="33"/>
      <c r="V242" s="33"/>
    </row>
    <row r="243" spans="1:22" s="24" customFormat="1">
      <c r="A243" s="83"/>
      <c r="B243" s="144"/>
      <c r="C243" s="144"/>
      <c r="D243" s="144"/>
      <c r="E243" s="144"/>
      <c r="F243" s="83"/>
      <c r="G243" s="83"/>
      <c r="H243" s="83"/>
      <c r="I243" s="222"/>
      <c r="J243" s="10"/>
      <c r="K243" s="82"/>
      <c r="L243" s="33"/>
      <c r="M243" s="33"/>
      <c r="N243" s="33"/>
      <c r="O243" s="33"/>
      <c r="P243" s="33"/>
      <c r="Q243" s="33"/>
      <c r="R243" s="33"/>
      <c r="S243" s="33"/>
      <c r="T243" s="33"/>
      <c r="U243" s="33"/>
      <c r="V243" s="33"/>
    </row>
    <row r="244" spans="1:22" s="24" customFormat="1">
      <c r="A244" s="83"/>
      <c r="B244" s="144"/>
      <c r="C244" s="144"/>
      <c r="D244" s="144"/>
      <c r="E244" s="144"/>
      <c r="F244" s="83"/>
      <c r="G244" s="83"/>
      <c r="H244" s="83"/>
      <c r="I244" s="222"/>
      <c r="J244" s="10"/>
      <c r="K244" s="82"/>
      <c r="L244" s="33"/>
      <c r="M244" s="33"/>
      <c r="N244" s="33"/>
      <c r="O244" s="33"/>
      <c r="P244" s="33"/>
      <c r="Q244" s="33"/>
      <c r="R244" s="33"/>
      <c r="S244" s="33"/>
      <c r="T244" s="33"/>
      <c r="U244" s="33"/>
      <c r="V244" s="33"/>
    </row>
    <row r="245" spans="1:22" s="24" customFormat="1">
      <c r="A245" s="83"/>
      <c r="B245" s="144"/>
      <c r="C245" s="144"/>
      <c r="D245" s="144"/>
      <c r="E245" s="144"/>
      <c r="F245" s="83"/>
      <c r="G245" s="83"/>
      <c r="H245" s="83"/>
      <c r="I245" s="222"/>
      <c r="J245" s="10"/>
      <c r="K245" s="82"/>
      <c r="L245" s="33"/>
      <c r="M245" s="33"/>
      <c r="N245" s="33"/>
      <c r="O245" s="33"/>
      <c r="P245" s="33"/>
      <c r="Q245" s="33"/>
      <c r="R245" s="33"/>
      <c r="S245" s="33"/>
      <c r="T245" s="33"/>
      <c r="U245" s="33"/>
      <c r="V245" s="33"/>
    </row>
    <row r="246" spans="1:22" s="24" customFormat="1">
      <c r="A246" s="83"/>
      <c r="B246" s="144"/>
      <c r="C246" s="144"/>
      <c r="D246" s="144"/>
      <c r="E246" s="144"/>
      <c r="F246" s="83"/>
      <c r="G246" s="83"/>
      <c r="H246" s="83"/>
      <c r="I246" s="222"/>
      <c r="J246" s="10"/>
      <c r="K246" s="82"/>
      <c r="L246" s="33"/>
      <c r="M246" s="33"/>
      <c r="N246" s="33"/>
      <c r="O246" s="33"/>
      <c r="P246" s="33"/>
      <c r="Q246" s="33"/>
      <c r="R246" s="33"/>
      <c r="S246" s="33"/>
      <c r="T246" s="33"/>
      <c r="U246" s="33"/>
      <c r="V246" s="33"/>
    </row>
    <row r="247" spans="1:22" s="24" customFormat="1">
      <c r="A247" s="83"/>
      <c r="B247" s="144"/>
      <c r="C247" s="144"/>
      <c r="D247" s="144"/>
      <c r="E247" s="144"/>
      <c r="F247" s="83"/>
      <c r="G247" s="83"/>
      <c r="H247" s="83"/>
      <c r="I247" s="222"/>
      <c r="J247" s="10"/>
      <c r="K247" s="82"/>
      <c r="L247" s="33"/>
      <c r="M247" s="33"/>
      <c r="N247" s="33"/>
      <c r="O247" s="33"/>
      <c r="P247" s="33"/>
      <c r="Q247" s="33"/>
      <c r="R247" s="33"/>
      <c r="S247" s="33"/>
      <c r="T247" s="33"/>
      <c r="U247" s="33"/>
      <c r="V247" s="33"/>
    </row>
    <row r="248" spans="1:22" s="24" customFormat="1">
      <c r="A248" s="83"/>
      <c r="B248" s="144"/>
      <c r="C248" s="144"/>
      <c r="D248" s="144"/>
      <c r="E248" s="144"/>
      <c r="F248" s="83"/>
      <c r="G248" s="83"/>
      <c r="H248" s="83"/>
      <c r="I248" s="222"/>
      <c r="J248" s="10"/>
      <c r="K248" s="82"/>
      <c r="L248" s="33"/>
      <c r="M248" s="33"/>
      <c r="N248" s="33"/>
      <c r="O248" s="33"/>
      <c r="P248" s="33"/>
      <c r="Q248" s="33"/>
      <c r="R248" s="33"/>
      <c r="S248" s="33"/>
      <c r="T248" s="33"/>
      <c r="U248" s="33"/>
      <c r="V248" s="33"/>
    </row>
    <row r="249" spans="1:22" s="24" customFormat="1">
      <c r="A249" s="83"/>
      <c r="B249" s="144"/>
      <c r="C249" s="144"/>
      <c r="D249" s="144"/>
      <c r="E249" s="144"/>
      <c r="F249" s="83"/>
      <c r="G249" s="83"/>
      <c r="H249" s="83"/>
      <c r="I249" s="222"/>
      <c r="J249" s="10"/>
      <c r="K249" s="82"/>
      <c r="L249" s="33"/>
      <c r="M249" s="33"/>
      <c r="N249" s="33"/>
      <c r="O249" s="33"/>
      <c r="P249" s="33"/>
      <c r="Q249" s="33"/>
      <c r="R249" s="33"/>
      <c r="S249" s="33"/>
      <c r="T249" s="33"/>
      <c r="U249" s="33"/>
      <c r="V249" s="33"/>
    </row>
    <row r="250" spans="1:22" s="24" customFormat="1">
      <c r="A250" s="83"/>
      <c r="B250" s="144"/>
      <c r="C250" s="144"/>
      <c r="D250" s="144"/>
      <c r="E250" s="144"/>
      <c r="F250" s="83"/>
      <c r="G250" s="83"/>
      <c r="H250" s="83"/>
      <c r="I250" s="222"/>
      <c r="J250" s="10"/>
      <c r="K250" s="82"/>
      <c r="L250" s="33"/>
      <c r="M250" s="33"/>
      <c r="N250" s="33"/>
      <c r="O250" s="33"/>
      <c r="P250" s="33"/>
      <c r="Q250" s="33"/>
      <c r="R250" s="33"/>
      <c r="S250" s="33"/>
      <c r="T250" s="33"/>
      <c r="U250" s="33"/>
      <c r="V250" s="33"/>
    </row>
    <row r="251" spans="1:22" s="24" customFormat="1">
      <c r="A251" s="83"/>
      <c r="B251" s="144"/>
      <c r="C251" s="144"/>
      <c r="D251" s="144"/>
      <c r="E251" s="144"/>
      <c r="F251" s="83"/>
      <c r="G251" s="83"/>
      <c r="H251" s="83"/>
      <c r="I251" s="222"/>
      <c r="J251" s="10"/>
      <c r="K251" s="82"/>
      <c r="L251" s="33"/>
      <c r="M251" s="33"/>
      <c r="N251" s="33"/>
      <c r="O251" s="33"/>
      <c r="P251" s="33"/>
      <c r="Q251" s="33"/>
      <c r="R251" s="33"/>
      <c r="S251" s="33"/>
      <c r="T251" s="33"/>
      <c r="U251" s="33"/>
      <c r="V251" s="33"/>
    </row>
    <row r="252" spans="1:22" s="24" customFormat="1">
      <c r="A252" s="83"/>
      <c r="B252" s="144"/>
      <c r="C252" s="144"/>
      <c r="D252" s="144"/>
      <c r="E252" s="144"/>
      <c r="F252" s="83"/>
      <c r="G252" s="83"/>
      <c r="H252" s="83"/>
      <c r="I252" s="222"/>
      <c r="J252" s="10"/>
      <c r="K252" s="82"/>
      <c r="L252" s="33"/>
      <c r="M252" s="33"/>
      <c r="N252" s="33"/>
      <c r="O252" s="33"/>
      <c r="P252" s="33"/>
      <c r="Q252" s="33"/>
      <c r="R252" s="33"/>
      <c r="S252" s="33"/>
      <c r="T252" s="33"/>
      <c r="U252" s="33"/>
      <c r="V252" s="33"/>
    </row>
    <row r="253" spans="1:22" s="24" customFormat="1">
      <c r="A253" s="83"/>
      <c r="B253" s="144"/>
      <c r="C253" s="144"/>
      <c r="D253" s="144"/>
      <c r="E253" s="144"/>
      <c r="F253" s="83"/>
      <c r="G253" s="83"/>
      <c r="H253" s="83"/>
      <c r="I253" s="222"/>
      <c r="J253" s="10"/>
      <c r="K253" s="82"/>
      <c r="L253" s="33"/>
      <c r="M253" s="33"/>
      <c r="N253" s="33"/>
      <c r="O253" s="33"/>
      <c r="P253" s="33"/>
      <c r="Q253" s="33"/>
      <c r="R253" s="33"/>
      <c r="S253" s="33"/>
      <c r="T253" s="33"/>
      <c r="U253" s="33"/>
      <c r="V253" s="33"/>
    </row>
    <row r="254" spans="1:22" s="24" customFormat="1">
      <c r="A254" s="83"/>
      <c r="B254" s="144"/>
      <c r="C254" s="144"/>
      <c r="D254" s="144"/>
      <c r="E254" s="144"/>
      <c r="F254" s="83"/>
      <c r="G254" s="83"/>
      <c r="H254" s="83"/>
      <c r="I254" s="222"/>
      <c r="J254" s="10"/>
      <c r="K254" s="82"/>
      <c r="L254" s="33"/>
      <c r="M254" s="33"/>
      <c r="N254" s="33"/>
      <c r="O254" s="33"/>
      <c r="P254" s="33"/>
      <c r="Q254" s="33"/>
      <c r="R254" s="33"/>
      <c r="S254" s="33"/>
      <c r="T254" s="33"/>
      <c r="U254" s="33"/>
      <c r="V254" s="33"/>
    </row>
    <row r="255" spans="1:22" s="24" customFormat="1">
      <c r="A255" s="83"/>
      <c r="B255" s="144"/>
      <c r="C255" s="144"/>
      <c r="D255" s="144"/>
      <c r="E255" s="144"/>
      <c r="F255" s="83"/>
      <c r="G255" s="83"/>
      <c r="H255" s="83"/>
      <c r="I255" s="222"/>
      <c r="J255" s="10"/>
      <c r="K255" s="82"/>
      <c r="L255" s="33"/>
      <c r="M255" s="33"/>
      <c r="N255" s="33"/>
      <c r="O255" s="33"/>
      <c r="P255" s="33"/>
      <c r="Q255" s="33"/>
      <c r="R255" s="33"/>
      <c r="S255" s="33"/>
      <c r="T255" s="33"/>
      <c r="U255" s="33"/>
      <c r="V255" s="33"/>
    </row>
    <row r="256" spans="1:22" s="24" customFormat="1">
      <c r="A256" s="83"/>
      <c r="B256" s="144"/>
      <c r="C256" s="144"/>
      <c r="D256" s="144"/>
      <c r="E256" s="144"/>
      <c r="F256" s="83"/>
      <c r="G256" s="83"/>
      <c r="H256" s="83"/>
      <c r="I256" s="222"/>
      <c r="J256" s="10"/>
      <c r="K256" s="82"/>
      <c r="L256" s="33"/>
      <c r="M256" s="33"/>
      <c r="N256" s="33"/>
      <c r="O256" s="33"/>
      <c r="P256" s="33"/>
      <c r="Q256" s="33"/>
      <c r="R256" s="33"/>
      <c r="S256" s="33"/>
      <c r="T256" s="33"/>
      <c r="U256" s="33"/>
      <c r="V256" s="33"/>
    </row>
    <row r="257" spans="1:22" s="24" customFormat="1">
      <c r="A257" s="83"/>
      <c r="B257" s="144"/>
      <c r="C257" s="144"/>
      <c r="D257" s="144"/>
      <c r="E257" s="144"/>
      <c r="F257" s="83"/>
      <c r="G257" s="83"/>
      <c r="H257" s="83"/>
      <c r="I257" s="222"/>
      <c r="J257" s="10"/>
      <c r="K257" s="82"/>
      <c r="L257" s="33"/>
      <c r="M257" s="33"/>
      <c r="N257" s="33"/>
      <c r="O257" s="33"/>
      <c r="P257" s="33"/>
      <c r="Q257" s="33"/>
      <c r="R257" s="33"/>
      <c r="S257" s="33"/>
      <c r="T257" s="33"/>
      <c r="U257" s="33"/>
      <c r="V257" s="33"/>
    </row>
    <row r="258" spans="1:22" s="24" customFormat="1">
      <c r="A258" s="83"/>
      <c r="B258" s="144"/>
      <c r="C258" s="144"/>
      <c r="D258" s="144"/>
      <c r="E258" s="144"/>
      <c r="F258" s="83"/>
      <c r="G258" s="83"/>
      <c r="H258" s="83"/>
      <c r="I258" s="222"/>
      <c r="J258" s="10"/>
      <c r="K258" s="82"/>
      <c r="L258" s="33"/>
      <c r="M258" s="33"/>
      <c r="N258" s="33"/>
      <c r="O258" s="33"/>
      <c r="P258" s="33"/>
      <c r="Q258" s="33"/>
      <c r="R258" s="33"/>
      <c r="S258" s="33"/>
      <c r="T258" s="33"/>
      <c r="U258" s="33"/>
      <c r="V258" s="33"/>
    </row>
    <row r="259" spans="1:22" s="24" customFormat="1">
      <c r="A259" s="83"/>
      <c r="B259" s="144"/>
      <c r="C259" s="144"/>
      <c r="D259" s="144"/>
      <c r="E259" s="144"/>
      <c r="F259" s="83"/>
      <c r="G259" s="83"/>
      <c r="H259" s="83"/>
      <c r="I259" s="222"/>
      <c r="J259" s="10"/>
      <c r="K259" s="82"/>
      <c r="L259" s="33"/>
      <c r="M259" s="33"/>
      <c r="N259" s="33"/>
      <c r="O259" s="33"/>
      <c r="P259" s="33"/>
      <c r="Q259" s="33"/>
      <c r="R259" s="33"/>
      <c r="S259" s="33"/>
      <c r="T259" s="33"/>
      <c r="U259" s="33"/>
      <c r="V259" s="33"/>
    </row>
    <row r="260" spans="1:22" s="24" customFormat="1">
      <c r="A260" s="83"/>
      <c r="B260" s="144"/>
      <c r="C260" s="144"/>
      <c r="D260" s="144"/>
      <c r="E260" s="144"/>
      <c r="F260" s="83"/>
      <c r="G260" s="83"/>
      <c r="H260" s="83"/>
      <c r="I260" s="222"/>
      <c r="J260" s="10"/>
      <c r="K260" s="82"/>
      <c r="L260" s="33"/>
      <c r="M260" s="33"/>
      <c r="N260" s="33"/>
      <c r="O260" s="33"/>
      <c r="P260" s="33"/>
      <c r="Q260" s="33"/>
      <c r="R260" s="33"/>
      <c r="S260" s="33"/>
      <c r="T260" s="33"/>
      <c r="U260" s="33"/>
      <c r="V260" s="33"/>
    </row>
    <row r="261" spans="1:22" s="24" customFormat="1">
      <c r="A261" s="83"/>
      <c r="B261" s="144"/>
      <c r="C261" s="144"/>
      <c r="D261" s="144"/>
      <c r="E261" s="144"/>
      <c r="F261" s="83"/>
      <c r="G261" s="83"/>
      <c r="H261" s="83"/>
      <c r="I261" s="222"/>
      <c r="J261" s="10"/>
      <c r="K261" s="82"/>
      <c r="L261" s="33"/>
      <c r="M261" s="33"/>
      <c r="N261" s="33"/>
      <c r="O261" s="33"/>
      <c r="P261" s="33"/>
      <c r="Q261" s="33"/>
      <c r="R261" s="33"/>
      <c r="S261" s="33"/>
      <c r="T261" s="33"/>
      <c r="U261" s="33"/>
      <c r="V261" s="33"/>
    </row>
    <row r="262" spans="1:22" s="24" customFormat="1">
      <c r="A262" s="83"/>
      <c r="B262" s="144"/>
      <c r="C262" s="144"/>
      <c r="D262" s="144"/>
      <c r="E262" s="144"/>
      <c r="F262" s="83"/>
      <c r="G262" s="83"/>
      <c r="H262" s="83"/>
      <c r="I262" s="222"/>
      <c r="J262" s="10"/>
      <c r="K262" s="82"/>
      <c r="L262" s="33"/>
      <c r="M262" s="33"/>
      <c r="N262" s="33"/>
      <c r="O262" s="33"/>
      <c r="P262" s="33"/>
      <c r="Q262" s="33"/>
      <c r="R262" s="33"/>
      <c r="S262" s="33"/>
      <c r="T262" s="33"/>
      <c r="U262" s="33"/>
      <c r="V262" s="33"/>
    </row>
    <row r="263" spans="1:22" s="24" customFormat="1">
      <c r="A263" s="83"/>
      <c r="B263" s="144"/>
      <c r="C263" s="144"/>
      <c r="D263" s="144"/>
      <c r="E263" s="144"/>
      <c r="F263" s="83"/>
      <c r="G263" s="83"/>
      <c r="H263" s="83"/>
      <c r="I263" s="222"/>
      <c r="J263" s="10"/>
      <c r="K263" s="82"/>
      <c r="L263" s="33"/>
      <c r="M263" s="33"/>
      <c r="N263" s="33"/>
      <c r="O263" s="33"/>
      <c r="P263" s="33"/>
      <c r="Q263" s="33"/>
      <c r="R263" s="33"/>
      <c r="S263" s="33"/>
      <c r="T263" s="33"/>
      <c r="U263" s="33"/>
      <c r="V263" s="33"/>
    </row>
    <row r="264" spans="1:22" s="24" customFormat="1">
      <c r="A264" s="10"/>
      <c r="B264" s="145"/>
      <c r="C264" s="145"/>
      <c r="D264" s="145"/>
      <c r="E264" s="145"/>
      <c r="F264" s="10"/>
      <c r="G264" s="129"/>
      <c r="H264" s="10"/>
      <c r="I264" s="223"/>
      <c r="J264" s="10"/>
      <c r="K264" s="82"/>
      <c r="L264" s="33"/>
      <c r="M264" s="33"/>
      <c r="N264" s="33"/>
      <c r="O264" s="33"/>
      <c r="P264" s="33"/>
      <c r="Q264" s="33"/>
      <c r="R264" s="33"/>
      <c r="S264" s="33"/>
      <c r="T264" s="33"/>
      <c r="U264" s="33"/>
      <c r="V264" s="33"/>
    </row>
    <row r="265" spans="1:22" s="24" customFormat="1">
      <c r="A265" s="10"/>
      <c r="B265" s="145"/>
      <c r="C265" s="145"/>
      <c r="D265" s="145"/>
      <c r="E265" s="145"/>
      <c r="F265" s="10"/>
      <c r="G265" s="129"/>
      <c r="H265" s="10"/>
      <c r="I265" s="223"/>
      <c r="J265" s="10"/>
      <c r="K265" s="82"/>
      <c r="L265" s="33"/>
      <c r="M265" s="33"/>
      <c r="N265" s="33"/>
      <c r="O265" s="33"/>
      <c r="P265" s="33"/>
      <c r="Q265" s="33"/>
      <c r="R265" s="33"/>
      <c r="S265" s="33"/>
      <c r="T265" s="33"/>
      <c r="U265" s="33"/>
      <c r="V265" s="33"/>
    </row>
    <row r="266" spans="1:22" s="24" customFormat="1">
      <c r="A266" s="10"/>
      <c r="B266" s="145"/>
      <c r="C266" s="145"/>
      <c r="D266" s="145"/>
      <c r="E266" s="145"/>
      <c r="F266" s="10"/>
      <c r="G266" s="129"/>
      <c r="H266" s="10"/>
      <c r="I266" s="223"/>
      <c r="J266" s="10"/>
      <c r="K266" s="82"/>
      <c r="L266" s="33"/>
      <c r="M266" s="33"/>
      <c r="N266" s="33"/>
      <c r="O266" s="33"/>
      <c r="P266" s="33"/>
      <c r="Q266" s="33"/>
      <c r="R266" s="33"/>
      <c r="S266" s="33"/>
      <c r="T266" s="33"/>
      <c r="U266" s="33"/>
      <c r="V266" s="33"/>
    </row>
    <row r="267" spans="1:22" s="24" customFormat="1">
      <c r="A267" s="10"/>
      <c r="B267" s="145"/>
      <c r="C267" s="145"/>
      <c r="D267" s="145"/>
      <c r="E267" s="145"/>
      <c r="F267" s="10"/>
      <c r="G267" s="129"/>
      <c r="H267" s="10"/>
      <c r="I267" s="223"/>
      <c r="J267" s="10"/>
      <c r="K267" s="82"/>
      <c r="L267" s="33"/>
      <c r="M267" s="33"/>
      <c r="N267" s="33"/>
      <c r="O267" s="33"/>
      <c r="P267" s="33"/>
      <c r="Q267" s="33"/>
      <c r="R267" s="33"/>
      <c r="S267" s="33"/>
      <c r="T267" s="33"/>
      <c r="U267" s="33"/>
      <c r="V267" s="33"/>
    </row>
    <row r="268" spans="1:22" s="24" customFormat="1">
      <c r="A268" s="10"/>
      <c r="B268" s="145"/>
      <c r="C268" s="145"/>
      <c r="D268" s="145"/>
      <c r="E268" s="145"/>
      <c r="F268" s="10"/>
      <c r="G268" s="129"/>
      <c r="H268" s="10"/>
      <c r="I268" s="223"/>
      <c r="J268" s="10"/>
      <c r="K268" s="82"/>
      <c r="L268" s="33"/>
      <c r="M268" s="33"/>
      <c r="N268" s="33"/>
      <c r="O268" s="33"/>
      <c r="P268" s="33"/>
      <c r="Q268" s="33"/>
      <c r="R268" s="33"/>
      <c r="S268" s="33"/>
      <c r="T268" s="33"/>
      <c r="U268" s="33"/>
      <c r="V268" s="33"/>
    </row>
    <row r="269" spans="1:22" s="24" customFormat="1">
      <c r="A269" s="10"/>
      <c r="B269" s="145"/>
      <c r="C269" s="145"/>
      <c r="D269" s="145"/>
      <c r="E269" s="145"/>
      <c r="F269" s="10"/>
      <c r="G269" s="129"/>
      <c r="H269" s="10"/>
      <c r="I269" s="223"/>
      <c r="J269" s="10"/>
      <c r="K269" s="82"/>
      <c r="L269" s="33"/>
      <c r="M269" s="33"/>
      <c r="N269" s="33"/>
      <c r="O269" s="33"/>
      <c r="P269" s="33"/>
      <c r="Q269" s="33"/>
      <c r="R269" s="33"/>
      <c r="S269" s="33"/>
      <c r="T269" s="33"/>
      <c r="U269" s="33"/>
      <c r="V269" s="33"/>
    </row>
    <row r="270" spans="1:22" s="24" customFormat="1">
      <c r="A270" s="10"/>
      <c r="B270" s="145"/>
      <c r="C270" s="145"/>
      <c r="D270" s="145"/>
      <c r="E270" s="145"/>
      <c r="F270" s="10"/>
      <c r="G270" s="129"/>
      <c r="H270" s="10"/>
      <c r="I270" s="223"/>
      <c r="J270" s="10"/>
      <c r="K270" s="82"/>
      <c r="L270" s="33"/>
      <c r="M270" s="33"/>
      <c r="N270" s="33"/>
      <c r="O270" s="33"/>
      <c r="P270" s="33"/>
      <c r="Q270" s="33"/>
      <c r="R270" s="33"/>
      <c r="S270" s="33"/>
      <c r="T270" s="33"/>
      <c r="U270" s="33"/>
      <c r="V270" s="33"/>
    </row>
    <row r="271" spans="1:22" s="24" customFormat="1">
      <c r="A271" s="10"/>
      <c r="B271" s="145"/>
      <c r="C271" s="145"/>
      <c r="D271" s="145"/>
      <c r="E271" s="145"/>
      <c r="F271" s="10"/>
      <c r="G271" s="129"/>
      <c r="H271" s="10"/>
      <c r="I271" s="223"/>
      <c r="J271" s="10"/>
      <c r="K271" s="82"/>
      <c r="L271" s="33"/>
      <c r="M271" s="33"/>
      <c r="N271" s="33"/>
      <c r="O271" s="33"/>
      <c r="P271" s="33"/>
      <c r="Q271" s="33"/>
      <c r="R271" s="33"/>
      <c r="S271" s="33"/>
      <c r="T271" s="33"/>
      <c r="U271" s="33"/>
      <c r="V271" s="33"/>
    </row>
    <row r="272" spans="1:22" s="24" customFormat="1">
      <c r="A272" s="10"/>
      <c r="B272" s="145"/>
      <c r="C272" s="145"/>
      <c r="D272" s="145"/>
      <c r="E272" s="145"/>
      <c r="F272" s="10"/>
      <c r="G272" s="129"/>
      <c r="H272" s="10"/>
      <c r="I272" s="223"/>
      <c r="J272" s="10"/>
      <c r="K272" s="82"/>
      <c r="L272" s="33"/>
      <c r="M272" s="33"/>
      <c r="N272" s="33"/>
      <c r="O272" s="33"/>
      <c r="P272" s="33"/>
      <c r="Q272" s="33"/>
      <c r="R272" s="33"/>
      <c r="S272" s="33"/>
      <c r="T272" s="33"/>
      <c r="U272" s="33"/>
      <c r="V272" s="33"/>
    </row>
    <row r="273" spans="1:22" s="24" customFormat="1">
      <c r="A273" s="10"/>
      <c r="B273" s="145"/>
      <c r="C273" s="145"/>
      <c r="D273" s="145"/>
      <c r="E273" s="145"/>
      <c r="F273" s="10"/>
      <c r="G273" s="129"/>
      <c r="H273" s="10"/>
      <c r="I273" s="223"/>
      <c r="J273" s="10"/>
      <c r="K273" s="82"/>
      <c r="L273" s="33"/>
      <c r="M273" s="33"/>
      <c r="N273" s="33"/>
      <c r="O273" s="33"/>
      <c r="P273" s="33"/>
      <c r="Q273" s="33"/>
      <c r="R273" s="33"/>
      <c r="S273" s="33"/>
      <c r="T273" s="33"/>
      <c r="U273" s="33"/>
      <c r="V273" s="33"/>
    </row>
    <row r="274" spans="1:22" s="24" customFormat="1">
      <c r="A274" s="10"/>
      <c r="B274" s="145"/>
      <c r="C274" s="145"/>
      <c r="D274" s="145"/>
      <c r="E274" s="145"/>
      <c r="F274" s="10"/>
      <c r="G274" s="129"/>
      <c r="H274" s="10"/>
      <c r="I274" s="223"/>
      <c r="J274" s="10"/>
      <c r="K274" s="82"/>
      <c r="L274" s="33"/>
      <c r="M274" s="33"/>
      <c r="N274" s="33"/>
      <c r="O274" s="33"/>
      <c r="P274" s="33"/>
      <c r="Q274" s="33"/>
      <c r="R274" s="33"/>
      <c r="S274" s="33"/>
      <c r="T274" s="33"/>
      <c r="U274" s="33"/>
      <c r="V274" s="33"/>
    </row>
    <row r="275" spans="1:22" ht="30.75">
      <c r="A275" s="4"/>
      <c r="B275" s="303"/>
      <c r="C275" s="303"/>
      <c r="D275" s="318"/>
      <c r="E275" s="318"/>
      <c r="F275" s="10"/>
      <c r="G275" s="303"/>
      <c r="H275" s="4"/>
      <c r="I275" s="224"/>
      <c r="J275" s="350" t="s">
        <v>322</v>
      </c>
      <c r="K275" s="351"/>
      <c r="L275" s="352"/>
      <c r="M275" s="353"/>
      <c r="N275" s="352"/>
      <c r="O275" s="352"/>
      <c r="P275" s="352" t="s">
        <v>320</v>
      </c>
      <c r="Q275" s="352"/>
      <c r="R275" s="352"/>
      <c r="S275" s="352"/>
      <c r="T275" s="352"/>
      <c r="U275" s="313"/>
      <c r="V275" s="313"/>
    </row>
    <row r="276" spans="1:22">
      <c r="A276" s="4"/>
      <c r="B276" s="303"/>
      <c r="C276" s="303"/>
      <c r="D276" s="318"/>
      <c r="E276" s="318"/>
      <c r="F276" s="10"/>
      <c r="G276" s="303"/>
      <c r="H276" s="4"/>
      <c r="I276" s="224"/>
      <c r="J276" s="4"/>
      <c r="K276" s="319"/>
      <c r="L276" s="313"/>
      <c r="M276" s="313"/>
      <c r="N276" s="313"/>
      <c r="O276" s="313"/>
      <c r="P276" s="313"/>
      <c r="Q276" s="313"/>
      <c r="R276" s="313"/>
      <c r="S276" s="313"/>
      <c r="T276" s="313"/>
      <c r="U276" s="313"/>
      <c r="V276" s="313">
        <v>273</v>
      </c>
    </row>
    <row r="277" spans="1:22">
      <c r="A277" s="4"/>
      <c r="B277" s="303"/>
      <c r="C277" s="303"/>
      <c r="D277" s="318"/>
      <c r="E277" s="318"/>
      <c r="F277" s="10"/>
      <c r="G277" s="303"/>
      <c r="H277" s="4"/>
      <c r="I277" s="224"/>
      <c r="J277" s="4"/>
      <c r="K277" s="319"/>
      <c r="L277" s="313"/>
      <c r="M277" s="313"/>
      <c r="N277" s="313"/>
      <c r="O277" s="313"/>
      <c r="P277" s="313"/>
      <c r="Q277" s="313"/>
      <c r="R277" s="313"/>
      <c r="S277" s="313"/>
      <c r="T277" s="313"/>
      <c r="U277" s="313"/>
      <c r="V277" s="313"/>
    </row>
    <row r="278" spans="1:22">
      <c r="A278" s="4"/>
      <c r="B278" s="303"/>
      <c r="C278" s="303"/>
      <c r="D278" s="318"/>
      <c r="E278" s="318"/>
      <c r="F278" s="10"/>
      <c r="G278" s="303"/>
      <c r="H278" s="4"/>
      <c r="I278" s="224"/>
      <c r="J278" s="4"/>
      <c r="K278" s="319"/>
      <c r="L278" s="313"/>
      <c r="M278" s="313"/>
      <c r="N278" s="313"/>
      <c r="O278" s="313"/>
      <c r="P278" s="313"/>
      <c r="Q278" s="313"/>
      <c r="R278" s="313"/>
      <c r="S278" s="313"/>
      <c r="T278" s="313"/>
      <c r="U278" s="313"/>
      <c r="V278" s="313"/>
    </row>
    <row r="279" spans="1:22">
      <c r="A279" s="4"/>
      <c r="B279" s="303"/>
      <c r="C279" s="303"/>
      <c r="D279" s="318"/>
      <c r="E279" s="318"/>
      <c r="F279" s="10"/>
      <c r="G279" s="303"/>
      <c r="H279" s="4"/>
      <c r="I279" s="224"/>
      <c r="J279" s="4"/>
      <c r="K279" s="319"/>
      <c r="Q279" s="313"/>
      <c r="R279" s="313"/>
      <c r="S279" s="313"/>
      <c r="T279" s="313"/>
      <c r="U279" s="313"/>
      <c r="V279" s="313"/>
    </row>
    <row r="280" spans="1:22">
      <c r="A280" s="4"/>
      <c r="B280" s="303"/>
      <c r="C280" s="303"/>
      <c r="D280" s="318"/>
      <c r="E280" s="318"/>
      <c r="F280" s="10"/>
      <c r="G280" s="303"/>
      <c r="H280" s="4"/>
      <c r="I280" s="224"/>
      <c r="J280" s="4"/>
      <c r="K280" s="319"/>
      <c r="Q280" s="313"/>
      <c r="R280" s="313"/>
      <c r="S280" s="313"/>
      <c r="T280" s="313"/>
      <c r="U280" s="313"/>
      <c r="V280" s="313"/>
    </row>
    <row r="281" spans="1:22">
      <c r="A281" s="4"/>
      <c r="B281" s="303"/>
      <c r="C281" s="303"/>
      <c r="D281" s="318"/>
      <c r="E281" s="318"/>
      <c r="F281" s="10"/>
      <c r="G281" s="303"/>
      <c r="H281" s="4"/>
      <c r="I281" s="224"/>
      <c r="J281" s="4"/>
      <c r="K281" s="319"/>
      <c r="Q281" s="313"/>
      <c r="R281" s="313"/>
      <c r="S281" s="313"/>
      <c r="T281" s="313"/>
      <c r="U281" s="313"/>
      <c r="V281" s="313"/>
    </row>
    <row r="282" spans="1:22">
      <c r="A282" s="4"/>
      <c r="B282" s="303"/>
      <c r="C282" s="303"/>
      <c r="D282" s="318"/>
      <c r="E282" s="318"/>
      <c r="F282" s="10"/>
      <c r="G282" s="303"/>
      <c r="H282" s="4"/>
      <c r="I282" s="224"/>
      <c r="J282" s="4"/>
      <c r="K282" s="319"/>
      <c r="L282" s="313"/>
      <c r="M282" s="313"/>
      <c r="N282" s="313"/>
      <c r="O282" s="313"/>
      <c r="P282" s="313"/>
      <c r="Q282" s="313"/>
      <c r="R282" s="313"/>
      <c r="S282" s="313"/>
      <c r="T282" s="313"/>
      <c r="U282" s="313"/>
      <c r="V282" s="313"/>
    </row>
    <row r="283" spans="1:22">
      <c r="A283" s="4"/>
      <c r="B283" s="303"/>
      <c r="C283" s="303"/>
      <c r="D283" s="318"/>
      <c r="E283" s="318"/>
      <c r="F283" s="10"/>
      <c r="G283" s="303"/>
      <c r="H283" s="4"/>
      <c r="I283" s="224"/>
      <c r="J283" s="4"/>
      <c r="K283" s="319"/>
      <c r="L283" s="313"/>
      <c r="M283" s="313"/>
      <c r="N283" s="313"/>
      <c r="O283" s="313"/>
      <c r="P283" s="313"/>
      <c r="Q283" s="313"/>
      <c r="R283" s="313"/>
      <c r="S283" s="313"/>
      <c r="T283" s="313"/>
      <c r="U283" s="313"/>
      <c r="V283" s="313"/>
    </row>
    <row r="284" spans="1:22">
      <c r="A284" s="4"/>
      <c r="B284" s="303"/>
      <c r="C284" s="303"/>
      <c r="D284" s="318"/>
      <c r="E284" s="318"/>
      <c r="F284" s="10"/>
      <c r="G284" s="303"/>
      <c r="H284" s="4"/>
      <c r="I284" s="224"/>
      <c r="J284" s="4"/>
    </row>
    <row r="285" spans="1:22">
      <c r="A285" s="4"/>
      <c r="B285" s="303"/>
      <c r="C285" s="303"/>
      <c r="D285" s="318"/>
      <c r="E285" s="318"/>
      <c r="F285" s="10"/>
      <c r="G285" s="303"/>
      <c r="H285" s="4"/>
      <c r="I285" s="224"/>
      <c r="J285" s="4"/>
    </row>
    <row r="286" spans="1:22">
      <c r="A286" s="4"/>
      <c r="B286" s="303"/>
      <c r="C286" s="303"/>
      <c r="D286" s="318"/>
      <c r="E286" s="318"/>
      <c r="F286" s="10"/>
      <c r="G286" s="303"/>
      <c r="H286" s="4"/>
      <c r="I286" s="224"/>
      <c r="J286" s="4"/>
    </row>
    <row r="287" spans="1:22">
      <c r="A287" s="4"/>
      <c r="B287" s="303"/>
      <c r="C287" s="303"/>
      <c r="D287" s="318"/>
      <c r="E287" s="318"/>
      <c r="F287" s="10"/>
      <c r="G287" s="303"/>
      <c r="H287" s="4"/>
      <c r="I287" s="224"/>
      <c r="J287" s="4"/>
    </row>
    <row r="288" spans="1:22">
      <c r="A288" s="4"/>
      <c r="B288" s="303"/>
      <c r="C288" s="303"/>
      <c r="D288" s="318"/>
      <c r="E288" s="318"/>
      <c r="F288" s="10"/>
      <c r="G288" s="303"/>
      <c r="H288" s="4"/>
      <c r="I288" s="224"/>
      <c r="J288" s="4"/>
    </row>
    <row r="289" spans="1:10">
      <c r="A289" s="4"/>
      <c r="B289" s="303"/>
      <c r="C289" s="303"/>
      <c r="D289" s="318"/>
      <c r="E289" s="318"/>
      <c r="F289" s="10"/>
      <c r="G289" s="303"/>
      <c r="H289" s="4"/>
      <c r="I289" s="224"/>
      <c r="J289" s="4"/>
    </row>
    <row r="290" spans="1:10">
      <c r="A290" s="4"/>
      <c r="B290" s="303"/>
      <c r="C290" s="303"/>
      <c r="D290" s="318"/>
      <c r="E290" s="318"/>
      <c r="F290" s="10"/>
      <c r="G290" s="303"/>
      <c r="H290" s="4"/>
      <c r="I290" s="224"/>
      <c r="J290" s="4"/>
    </row>
    <row r="291" spans="1:10">
      <c r="A291" s="4"/>
      <c r="B291" s="303"/>
      <c r="C291" s="303"/>
      <c r="D291" s="318"/>
      <c r="E291" s="318"/>
      <c r="F291" s="10"/>
      <c r="G291" s="303"/>
      <c r="H291" s="4"/>
      <c r="I291" s="224"/>
      <c r="J291" s="4"/>
    </row>
    <row r="292" spans="1:10">
      <c r="A292" s="4"/>
      <c r="B292" s="303"/>
      <c r="C292" s="303"/>
      <c r="D292" s="318"/>
      <c r="E292" s="318"/>
      <c r="F292" s="10"/>
      <c r="G292" s="303"/>
      <c r="H292" s="4"/>
      <c r="I292" s="224"/>
      <c r="J292" s="4"/>
    </row>
    <row r="293" spans="1:10">
      <c r="A293" s="4"/>
      <c r="B293" s="303"/>
      <c r="C293" s="303"/>
      <c r="D293" s="318"/>
      <c r="E293" s="318"/>
      <c r="F293" s="10"/>
      <c r="G293" s="303"/>
      <c r="H293" s="4"/>
      <c r="I293" s="224"/>
      <c r="J293" s="4"/>
    </row>
    <row r="294" spans="1:10">
      <c r="A294" s="4"/>
      <c r="B294" s="303"/>
      <c r="C294" s="303"/>
      <c r="D294" s="318"/>
      <c r="E294" s="318"/>
      <c r="F294" s="10"/>
      <c r="G294" s="303"/>
      <c r="H294" s="4"/>
      <c r="I294" s="224"/>
      <c r="J294" s="4"/>
    </row>
    <row r="295" spans="1:10">
      <c r="A295" s="4"/>
      <c r="B295" s="303"/>
      <c r="C295" s="303"/>
      <c r="D295" s="318"/>
      <c r="E295" s="318"/>
      <c r="F295" s="10"/>
      <c r="G295" s="303"/>
      <c r="H295" s="4"/>
      <c r="I295" s="224"/>
      <c r="J295" s="4"/>
    </row>
    <row r="296" spans="1:10">
      <c r="A296" s="4"/>
      <c r="B296" s="303"/>
      <c r="C296" s="303"/>
      <c r="D296" s="318"/>
      <c r="E296" s="318"/>
      <c r="F296" s="10"/>
      <c r="G296" s="303"/>
      <c r="H296" s="4"/>
      <c r="I296" s="224"/>
      <c r="J296" s="4"/>
    </row>
    <row r="297" spans="1:10">
      <c r="A297" s="4"/>
      <c r="B297" s="303"/>
      <c r="C297" s="303"/>
      <c r="D297" s="318"/>
      <c r="E297" s="318"/>
      <c r="F297" s="10"/>
      <c r="G297" s="303"/>
      <c r="H297" s="4"/>
      <c r="I297" s="224"/>
      <c r="J297" s="4"/>
    </row>
    <row r="298" spans="1:10">
      <c r="A298" s="4"/>
      <c r="B298" s="303"/>
      <c r="C298" s="303"/>
      <c r="D298" s="318"/>
      <c r="E298" s="318"/>
      <c r="F298" s="10"/>
      <c r="G298" s="303"/>
      <c r="H298" s="4"/>
      <c r="I298" s="224"/>
      <c r="J298" s="4"/>
    </row>
    <row r="299" spans="1:10">
      <c r="A299" s="4"/>
      <c r="B299" s="303"/>
      <c r="C299" s="303"/>
      <c r="D299" s="318"/>
      <c r="E299" s="318"/>
      <c r="F299" s="10"/>
      <c r="G299" s="303"/>
      <c r="H299" s="4"/>
      <c r="I299" s="224"/>
      <c r="J299" s="4"/>
    </row>
    <row r="300" spans="1:10">
      <c r="A300" s="4"/>
      <c r="B300" s="303"/>
      <c r="C300" s="303"/>
      <c r="D300" s="318"/>
      <c r="E300" s="318"/>
      <c r="F300" s="10"/>
      <c r="G300" s="303"/>
      <c r="H300" s="4"/>
      <c r="I300" s="224"/>
      <c r="J300" s="4"/>
    </row>
  </sheetData>
  <customSheetViews>
    <customSheetView guid="{372C8445-6960-4025-8589-BB7CB1988664}" scale="59" fitToPage="1" showAutoFilter="1" hiddenRows="1" hiddenColumns="1" topLeftCell="A8">
      <pane xSplit="7" ySplit="1" topLeftCell="H234" activePane="bottomRight" state="frozen"/>
      <selection pane="bottomRight" activeCell="J250" sqref="J250"/>
      <pageMargins left="0.47244094488188981" right="0.19685039370078741" top="0.49" bottom="0.33" header="0.63" footer="0.19685039370078741"/>
      <pageSetup paperSize="9" scale="29" fitToHeight="9" orientation="landscape" r:id="rId1"/>
      <autoFilter ref="B1:IE1"/>
    </customSheetView>
    <customSheetView guid="{DAC4FDE6-521A-4AD3-B059-5037240BB82F}" scale="80" showPageBreaks="1" fitToPage="1" printArea="1" showAutoFilter="1" hiddenColumns="1">
      <pane xSplit="10" ySplit="9" topLeftCell="K394" activePane="bottomRight" state="frozen"/>
      <selection pane="bottomRight" activeCell="L397" sqref="L397"/>
      <pageMargins left="0.47244094488188981" right="0.19685039370078741" top="0.36" bottom="0.34" header="0.28999999999999998" footer="0.37"/>
      <pageSetup paperSize="9" scale="37" fitToHeight="20" orientation="landscape" r:id="rId2"/>
      <autoFilter ref="A9:GX502">
        <filterColumn colId="3"/>
        <filterColumn colId="4"/>
        <filterColumn colId="6" showButton="0"/>
        <filterColumn colId="22"/>
      </autoFilter>
    </customSheetView>
    <customSheetView guid="{CBB513C7-65DA-4E63-80BD-5EC33D1F2686}" scale="90" showPageBreaks="1" printArea="1" showAutoFilter="1" hiddenRows="1" hiddenColumns="1" topLeftCell="A5">
      <pane xSplit="10" ySplit="4" topLeftCell="K434" activePane="bottomRight" state="frozen"/>
      <selection pane="bottomRight" activeCell="J450" sqref="J450"/>
      <pageMargins left="0.47244094488188981" right="0.19685039370078741" top="0.47244094488188981" bottom="0.31496062992125984" header="0.62992125984251968" footer="0.27"/>
      <pageSetup paperSize="9" scale="32" fitToHeight="9" orientation="landscape" r:id="rId3"/>
      <autoFilter ref="A9:GX527">
        <filterColumn colId="3"/>
        <filterColumn colId="4"/>
        <filterColumn colId="6" showButton="0"/>
        <filterColumn colId="22"/>
      </autoFilter>
    </customSheetView>
  </customSheetViews>
  <mergeCells count="24">
    <mergeCell ref="T1:V1"/>
    <mergeCell ref="S7:S8"/>
    <mergeCell ref="M7:M8"/>
    <mergeCell ref="J3:V3"/>
    <mergeCell ref="J5:J8"/>
    <mergeCell ref="R6:S6"/>
    <mergeCell ref="N7:N8"/>
    <mergeCell ref="V5:V8"/>
    <mergeCell ref="K6:K8"/>
    <mergeCell ref="M6:N6"/>
    <mergeCell ref="R7:R8"/>
    <mergeCell ref="P6:P8"/>
    <mergeCell ref="L6:L8"/>
    <mergeCell ref="P5:U5"/>
    <mergeCell ref="U7:U8"/>
    <mergeCell ref="T6:T8"/>
    <mergeCell ref="Q6:Q8"/>
    <mergeCell ref="G9:H9"/>
    <mergeCell ref="B5:E8"/>
    <mergeCell ref="K5:O5"/>
    <mergeCell ref="O6:O8"/>
    <mergeCell ref="A5:A8"/>
    <mergeCell ref="G5:H8"/>
    <mergeCell ref="I5:I8"/>
  </mergeCells>
  <phoneticPr fontId="26" type="noConversion"/>
  <pageMargins left="0.47244094488188981" right="0.19685039370078741" top="0.47244094488188981" bottom="0.31496062992125984" header="0.62992125984251968" footer="0.27559055118110237"/>
  <pageSetup paperSize="9" scale="36" fitToHeight="25" orientation="landscape" r:id="rId4"/>
</worksheet>
</file>

<file path=xl/worksheets/sheet4.xml><?xml version="1.0" encoding="utf-8"?>
<worksheet xmlns="http://schemas.openxmlformats.org/spreadsheetml/2006/main" xmlns:r="http://schemas.openxmlformats.org/officeDocument/2006/relationships">
  <sheetPr>
    <pageSetUpPr fitToPage="1"/>
  </sheetPr>
  <dimension ref="A1:I213"/>
  <sheetViews>
    <sheetView topLeftCell="A206" workbookViewId="0">
      <selection activeCell="C41" sqref="C41"/>
    </sheetView>
  </sheetViews>
  <sheetFormatPr defaultRowHeight="12.75"/>
  <cols>
    <col min="1" max="1" width="17.33203125" customWidth="1"/>
    <col min="2" max="2" width="20.33203125" customWidth="1"/>
    <col min="3" max="3" width="15.5" customWidth="1"/>
    <col min="4" max="4" width="41.5" customWidth="1"/>
    <col min="5" max="5" width="45.1640625" customWidth="1"/>
    <col min="6" max="6" width="19" customWidth="1"/>
    <col min="7" max="7" width="19.1640625" customWidth="1"/>
    <col min="8" max="8" width="17.5" customWidth="1"/>
    <col min="9" max="9" width="19.6640625" customWidth="1"/>
  </cols>
  <sheetData>
    <row r="1" spans="1:9" ht="18.75">
      <c r="A1" s="507"/>
      <c r="B1" s="507"/>
      <c r="C1" s="507"/>
      <c r="D1" s="507"/>
      <c r="E1" s="507"/>
      <c r="F1" s="507"/>
      <c r="G1" s="507"/>
      <c r="H1" s="508" t="s">
        <v>402</v>
      </c>
      <c r="I1" s="507"/>
    </row>
    <row r="2" spans="1:9" ht="18.75">
      <c r="A2" s="507"/>
      <c r="B2" s="507"/>
      <c r="C2" s="507"/>
      <c r="D2" s="507"/>
      <c r="E2" s="507"/>
      <c r="F2" s="507"/>
      <c r="G2" s="507"/>
      <c r="H2" s="509" t="s">
        <v>352</v>
      </c>
      <c r="I2" s="507"/>
    </row>
    <row r="3" spans="1:9" ht="18.75">
      <c r="A3" s="507"/>
      <c r="B3" s="507"/>
      <c r="C3" s="507"/>
      <c r="D3" s="507"/>
      <c r="E3" s="507"/>
      <c r="F3" s="507"/>
      <c r="G3" s="507"/>
      <c r="H3" s="509" t="s">
        <v>403</v>
      </c>
      <c r="I3" s="507"/>
    </row>
    <row r="4" spans="1:9" ht="18.75">
      <c r="A4" s="507"/>
      <c r="B4" s="507"/>
      <c r="C4" s="507"/>
      <c r="D4" s="507"/>
      <c r="E4" s="507"/>
      <c r="F4" s="507"/>
      <c r="G4" s="507"/>
      <c r="H4" s="509" t="s">
        <v>374</v>
      </c>
      <c r="I4" s="507"/>
    </row>
    <row r="5" spans="1:9" ht="22.5">
      <c r="A5" s="627" t="s">
        <v>404</v>
      </c>
      <c r="B5" s="627"/>
      <c r="C5" s="627"/>
      <c r="D5" s="627"/>
      <c r="E5" s="627"/>
      <c r="F5" s="627"/>
      <c r="G5" s="627"/>
      <c r="H5" s="627"/>
      <c r="I5" s="627"/>
    </row>
    <row r="6" spans="1:9" ht="18.75">
      <c r="A6" s="510"/>
      <c r="B6" s="511"/>
      <c r="C6" s="511"/>
      <c r="D6" s="511"/>
      <c r="E6" s="512"/>
      <c r="F6" s="512"/>
      <c r="G6" s="513"/>
      <c r="H6" s="512"/>
      <c r="I6" s="514" t="s">
        <v>96</v>
      </c>
    </row>
    <row r="7" spans="1:9" ht="99.75">
      <c r="A7" s="515" t="s">
        <v>376</v>
      </c>
      <c r="B7" s="515" t="s">
        <v>405</v>
      </c>
      <c r="C7" s="515" t="s">
        <v>258</v>
      </c>
      <c r="D7" s="516" t="s">
        <v>268</v>
      </c>
      <c r="E7" s="517" t="s">
        <v>406</v>
      </c>
      <c r="F7" s="517" t="s">
        <v>407</v>
      </c>
      <c r="G7" s="517" t="s">
        <v>408</v>
      </c>
      <c r="H7" s="517" t="s">
        <v>409</v>
      </c>
      <c r="I7" s="517" t="s">
        <v>410</v>
      </c>
    </row>
    <row r="8" spans="1:9">
      <c r="A8" s="515">
        <v>1</v>
      </c>
      <c r="B8" s="515">
        <v>2</v>
      </c>
      <c r="C8" s="515">
        <v>3</v>
      </c>
      <c r="D8" s="515">
        <v>4</v>
      </c>
      <c r="E8" s="515">
        <v>5</v>
      </c>
      <c r="F8" s="515">
        <v>6</v>
      </c>
      <c r="G8" s="515">
        <v>7</v>
      </c>
      <c r="H8" s="515">
        <v>8</v>
      </c>
      <c r="I8" s="515">
        <v>9</v>
      </c>
    </row>
    <row r="9" spans="1:9" ht="28.5">
      <c r="A9" s="518" t="s">
        <v>411</v>
      </c>
      <c r="B9" s="518"/>
      <c r="C9" s="518"/>
      <c r="D9" s="519" t="s">
        <v>141</v>
      </c>
      <c r="E9" s="520"/>
      <c r="F9" s="521">
        <f>F10</f>
        <v>0</v>
      </c>
      <c r="G9" s="522"/>
      <c r="H9" s="521">
        <f>H10</f>
        <v>0</v>
      </c>
      <c r="I9" s="523">
        <f>I10</f>
        <v>1167.5999999999999</v>
      </c>
    </row>
    <row r="10" spans="1:9" ht="28.5">
      <c r="A10" s="518" t="s">
        <v>412</v>
      </c>
      <c r="B10" s="518"/>
      <c r="C10" s="518"/>
      <c r="D10" s="519" t="s">
        <v>141</v>
      </c>
      <c r="E10" s="520"/>
      <c r="F10" s="521">
        <f>F11</f>
        <v>0</v>
      </c>
      <c r="G10" s="521">
        <f>G11</f>
        <v>0</v>
      </c>
      <c r="H10" s="521">
        <f>H11</f>
        <v>0</v>
      </c>
      <c r="I10" s="523">
        <f>I11</f>
        <v>1167.5999999999999</v>
      </c>
    </row>
    <row r="11" spans="1:9" ht="60">
      <c r="A11" s="524" t="s">
        <v>413</v>
      </c>
      <c r="B11" s="524" t="s">
        <v>293</v>
      </c>
      <c r="C11" s="524" t="s">
        <v>39</v>
      </c>
      <c r="D11" s="525" t="s">
        <v>414</v>
      </c>
      <c r="E11" s="526" t="s">
        <v>415</v>
      </c>
      <c r="F11" s="527"/>
      <c r="G11" s="528"/>
      <c r="H11" s="527"/>
      <c r="I11" s="529">
        <f>I12+I13</f>
        <v>1167.5999999999999</v>
      </c>
    </row>
    <row r="12" spans="1:9" ht="120">
      <c r="A12" s="524"/>
      <c r="B12" s="524"/>
      <c r="C12" s="524"/>
      <c r="D12" s="525" t="s">
        <v>416</v>
      </c>
      <c r="E12" s="526"/>
      <c r="F12" s="527"/>
      <c r="G12" s="528"/>
      <c r="H12" s="527"/>
      <c r="I12" s="529">
        <v>167.6</v>
      </c>
    </row>
    <row r="13" spans="1:9" ht="105">
      <c r="A13" s="524"/>
      <c r="B13" s="524"/>
      <c r="C13" s="524"/>
      <c r="D13" s="525" t="s">
        <v>417</v>
      </c>
      <c r="E13" s="526"/>
      <c r="F13" s="527"/>
      <c r="G13" s="528"/>
      <c r="H13" s="527"/>
      <c r="I13" s="529">
        <v>1000</v>
      </c>
    </row>
    <row r="14" spans="1:9" ht="28.5">
      <c r="A14" s="518" t="s">
        <v>418</v>
      </c>
      <c r="B14" s="518"/>
      <c r="C14" s="518"/>
      <c r="D14" s="519" t="s">
        <v>146</v>
      </c>
      <c r="E14" s="530"/>
      <c r="F14" s="531">
        <f>F15</f>
        <v>2390.5140000000001</v>
      </c>
      <c r="G14" s="532"/>
      <c r="H14" s="531">
        <f>H15</f>
        <v>2115.54</v>
      </c>
      <c r="I14" s="533">
        <f>I15</f>
        <v>-3235.5999999999995</v>
      </c>
    </row>
    <row r="15" spans="1:9" ht="28.5">
      <c r="A15" s="518" t="s">
        <v>419</v>
      </c>
      <c r="B15" s="518"/>
      <c r="C15" s="518"/>
      <c r="D15" s="519" t="s">
        <v>146</v>
      </c>
      <c r="E15" s="530"/>
      <c r="F15" s="531">
        <f>SUM(F16:F25)-F17</f>
        <v>2390.5140000000001</v>
      </c>
      <c r="G15" s="531"/>
      <c r="H15" s="531">
        <f>SUM(H16:H25)-H17</f>
        <v>2115.54</v>
      </c>
      <c r="I15" s="533">
        <f>SUM(I16:I25)-I17</f>
        <v>-3235.5999999999995</v>
      </c>
    </row>
    <row r="16" spans="1:9" ht="105">
      <c r="A16" s="524" t="s">
        <v>420</v>
      </c>
      <c r="B16" s="524" t="s">
        <v>30</v>
      </c>
      <c r="C16" s="524" t="s">
        <v>17</v>
      </c>
      <c r="D16" s="525" t="s">
        <v>421</v>
      </c>
      <c r="E16" s="534" t="s">
        <v>415</v>
      </c>
      <c r="F16" s="535"/>
      <c r="G16" s="536"/>
      <c r="H16" s="535"/>
      <c r="I16" s="537">
        <f>4244.167+25</f>
        <v>4269.1670000000004</v>
      </c>
    </row>
    <row r="17" spans="1:9" ht="90">
      <c r="A17" s="524"/>
      <c r="B17" s="524"/>
      <c r="C17" s="524"/>
      <c r="D17" s="525" t="s">
        <v>422</v>
      </c>
      <c r="E17" s="534"/>
      <c r="F17" s="535"/>
      <c r="G17" s="536"/>
      <c r="H17" s="535"/>
      <c r="I17" s="537">
        <f>35+25</f>
        <v>60</v>
      </c>
    </row>
    <row r="18" spans="1:9" ht="75">
      <c r="A18" s="524" t="s">
        <v>423</v>
      </c>
      <c r="B18" s="524" t="s">
        <v>424</v>
      </c>
      <c r="C18" s="524" t="s">
        <v>33</v>
      </c>
      <c r="D18" s="525" t="s">
        <v>179</v>
      </c>
      <c r="E18" s="534" t="s">
        <v>425</v>
      </c>
      <c r="F18" s="535"/>
      <c r="G18" s="536"/>
      <c r="H18" s="535"/>
      <c r="I18" s="538">
        <v>-730.60699999999997</v>
      </c>
    </row>
    <row r="19" spans="1:9" ht="105">
      <c r="A19" s="524" t="s">
        <v>426</v>
      </c>
      <c r="B19" s="524" t="s">
        <v>424</v>
      </c>
      <c r="C19" s="524" t="s">
        <v>33</v>
      </c>
      <c r="D19" s="525" t="s">
        <v>179</v>
      </c>
      <c r="E19" s="534" t="s">
        <v>427</v>
      </c>
      <c r="F19" s="527">
        <v>860.62900000000002</v>
      </c>
      <c r="G19" s="528"/>
      <c r="H19" s="527">
        <v>860.62900000000002</v>
      </c>
      <c r="I19" s="538">
        <v>730.60699999999997</v>
      </c>
    </row>
    <row r="20" spans="1:9" ht="60">
      <c r="A20" s="524" t="s">
        <v>426</v>
      </c>
      <c r="B20" s="524" t="s">
        <v>428</v>
      </c>
      <c r="C20" s="524" t="s">
        <v>17</v>
      </c>
      <c r="D20" s="525" t="s">
        <v>206</v>
      </c>
      <c r="E20" s="534" t="s">
        <v>429</v>
      </c>
      <c r="F20" s="527"/>
      <c r="G20" s="528"/>
      <c r="H20" s="527"/>
      <c r="I20" s="538">
        <v>-1800</v>
      </c>
    </row>
    <row r="21" spans="1:9" ht="60">
      <c r="A21" s="524" t="s">
        <v>426</v>
      </c>
      <c r="B21" s="524" t="s">
        <v>428</v>
      </c>
      <c r="C21" s="524" t="s">
        <v>17</v>
      </c>
      <c r="D21" s="525" t="s">
        <v>206</v>
      </c>
      <c r="E21" s="534" t="s">
        <v>430</v>
      </c>
      <c r="F21" s="535"/>
      <c r="G21" s="536"/>
      <c r="H21" s="535"/>
      <c r="I21" s="538">
        <v>-3641.665</v>
      </c>
    </row>
    <row r="22" spans="1:9" ht="60">
      <c r="A22" s="524" t="s">
        <v>426</v>
      </c>
      <c r="B22" s="524" t="s">
        <v>428</v>
      </c>
      <c r="C22" s="524" t="s">
        <v>17</v>
      </c>
      <c r="D22" s="525" t="s">
        <v>206</v>
      </c>
      <c r="E22" s="534" t="s">
        <v>431</v>
      </c>
      <c r="F22" s="527">
        <v>900</v>
      </c>
      <c r="G22" s="528"/>
      <c r="H22" s="527">
        <v>624.99800000000005</v>
      </c>
      <c r="I22" s="538"/>
    </row>
    <row r="23" spans="1:9" ht="60">
      <c r="A23" s="524" t="s">
        <v>426</v>
      </c>
      <c r="B23" s="524" t="s">
        <v>428</v>
      </c>
      <c r="C23" s="524" t="s">
        <v>17</v>
      </c>
      <c r="D23" s="525" t="s">
        <v>206</v>
      </c>
      <c r="E23" s="534" t="s">
        <v>432</v>
      </c>
      <c r="F23" s="535">
        <v>129.88499999999999</v>
      </c>
      <c r="G23" s="536"/>
      <c r="H23" s="535">
        <v>129.91300000000001</v>
      </c>
      <c r="I23" s="538">
        <v>-2063.1019999999999</v>
      </c>
    </row>
    <row r="24" spans="1:9" ht="60">
      <c r="A24" s="524" t="s">
        <v>426</v>
      </c>
      <c r="B24" s="524" t="s">
        <v>428</v>
      </c>
      <c r="C24" s="524" t="s">
        <v>17</v>
      </c>
      <c r="D24" s="525" t="s">
        <v>206</v>
      </c>
      <c r="E24" s="534" t="s">
        <v>433</v>
      </c>
      <c r="F24" s="527">
        <v>300</v>
      </c>
      <c r="G24" s="528"/>
      <c r="H24" s="527">
        <v>300</v>
      </c>
      <c r="I24" s="538"/>
    </row>
    <row r="25" spans="1:9" ht="90">
      <c r="A25" s="524" t="s">
        <v>426</v>
      </c>
      <c r="B25" s="524" t="s">
        <v>428</v>
      </c>
      <c r="C25" s="524" t="s">
        <v>17</v>
      </c>
      <c r="D25" s="525" t="s">
        <v>206</v>
      </c>
      <c r="E25" s="534" t="s">
        <v>434</v>
      </c>
      <c r="F25" s="535">
        <v>200</v>
      </c>
      <c r="G25" s="536"/>
      <c r="H25" s="535">
        <v>200</v>
      </c>
      <c r="I25" s="538"/>
    </row>
    <row r="26" spans="1:9" ht="42.75">
      <c r="A26" s="518" t="s">
        <v>435</v>
      </c>
      <c r="B26" s="518"/>
      <c r="C26" s="518"/>
      <c r="D26" s="519" t="s">
        <v>145</v>
      </c>
      <c r="E26" s="530"/>
      <c r="F26" s="531">
        <f>F27</f>
        <v>0</v>
      </c>
      <c r="G26" s="532"/>
      <c r="H26" s="531">
        <f>H27</f>
        <v>-293.97899999999998</v>
      </c>
      <c r="I26" s="533">
        <f>I27</f>
        <v>456.60400000000027</v>
      </c>
    </row>
    <row r="27" spans="1:9" ht="42.75">
      <c r="A27" s="518" t="s">
        <v>436</v>
      </c>
      <c r="B27" s="518"/>
      <c r="C27" s="518"/>
      <c r="D27" s="519" t="s">
        <v>145</v>
      </c>
      <c r="E27" s="530"/>
      <c r="F27" s="531">
        <f>SUM(F28:F41)-F29-F31-F33</f>
        <v>0</v>
      </c>
      <c r="G27" s="531"/>
      <c r="H27" s="531">
        <f>SUM(H28:H41)-H29-H31-H33</f>
        <v>-293.97899999999998</v>
      </c>
      <c r="I27" s="533">
        <f>SUM(I28:I41)-I29-I31-I33-I30</f>
        <v>456.60400000000027</v>
      </c>
    </row>
    <row r="28" spans="1:9" ht="30">
      <c r="A28" s="524" t="s">
        <v>437</v>
      </c>
      <c r="B28" s="524" t="s">
        <v>438</v>
      </c>
      <c r="C28" s="524"/>
      <c r="D28" s="525" t="s">
        <v>279</v>
      </c>
      <c r="E28" s="534" t="s">
        <v>415</v>
      </c>
      <c r="F28" s="535">
        <f>F29+F31</f>
        <v>0</v>
      </c>
      <c r="G28" s="535"/>
      <c r="H28" s="535">
        <f>H29+H31</f>
        <v>0</v>
      </c>
      <c r="I28" s="537">
        <f>I29+I31</f>
        <v>-6429.7070000000003</v>
      </c>
    </row>
    <row r="29" spans="1:9" ht="60">
      <c r="A29" s="539" t="s">
        <v>439</v>
      </c>
      <c r="B29" s="539" t="s">
        <v>440</v>
      </c>
      <c r="C29" s="539" t="s">
        <v>13</v>
      </c>
      <c r="D29" s="540" t="s">
        <v>243</v>
      </c>
      <c r="E29" s="541" t="s">
        <v>415</v>
      </c>
      <c r="F29" s="542"/>
      <c r="G29" s="543"/>
      <c r="H29" s="542"/>
      <c r="I29" s="544">
        <f>-6004.707-655</f>
        <v>-6659.7070000000003</v>
      </c>
    </row>
    <row r="30" spans="1:9" ht="90">
      <c r="A30" s="539"/>
      <c r="B30" s="539"/>
      <c r="C30" s="539"/>
      <c r="D30" s="525" t="s">
        <v>441</v>
      </c>
      <c r="E30" s="541"/>
      <c r="F30" s="542"/>
      <c r="G30" s="543"/>
      <c r="H30" s="542"/>
      <c r="I30" s="544">
        <v>84</v>
      </c>
    </row>
    <row r="31" spans="1:9" ht="60">
      <c r="A31" s="539" t="s">
        <v>442</v>
      </c>
      <c r="B31" s="539" t="s">
        <v>443</v>
      </c>
      <c r="C31" s="539" t="s">
        <v>13</v>
      </c>
      <c r="D31" s="540" t="s">
        <v>444</v>
      </c>
      <c r="E31" s="541" t="s">
        <v>415</v>
      </c>
      <c r="F31" s="542"/>
      <c r="G31" s="543"/>
      <c r="H31" s="542"/>
      <c r="I31" s="545">
        <v>230</v>
      </c>
    </row>
    <row r="32" spans="1:9" ht="30">
      <c r="A32" s="524" t="s">
        <v>445</v>
      </c>
      <c r="B32" s="524" t="s">
        <v>446</v>
      </c>
      <c r="C32" s="524"/>
      <c r="D32" s="525" t="s">
        <v>281</v>
      </c>
      <c r="E32" s="534" t="s">
        <v>415</v>
      </c>
      <c r="F32" s="535"/>
      <c r="G32" s="536"/>
      <c r="H32" s="535"/>
      <c r="I32" s="537">
        <f>I33</f>
        <v>3217.1869999999999</v>
      </c>
    </row>
    <row r="33" spans="1:9" ht="30">
      <c r="A33" s="539" t="s">
        <v>447</v>
      </c>
      <c r="B33" s="539" t="s">
        <v>448</v>
      </c>
      <c r="C33" s="539" t="s">
        <v>13</v>
      </c>
      <c r="D33" s="540" t="s">
        <v>285</v>
      </c>
      <c r="E33" s="541" t="s">
        <v>415</v>
      </c>
      <c r="F33" s="542"/>
      <c r="G33" s="543"/>
      <c r="H33" s="542"/>
      <c r="I33" s="545">
        <f>3535.187-318</f>
        <v>3217.1869999999999</v>
      </c>
    </row>
    <row r="34" spans="1:9" ht="75">
      <c r="A34" s="524" t="s">
        <v>449</v>
      </c>
      <c r="B34" s="524" t="s">
        <v>424</v>
      </c>
      <c r="C34" s="524" t="s">
        <v>33</v>
      </c>
      <c r="D34" s="525" t="s">
        <v>179</v>
      </c>
      <c r="E34" s="534" t="s">
        <v>450</v>
      </c>
      <c r="F34" s="535"/>
      <c r="G34" s="536"/>
      <c r="H34" s="535"/>
      <c r="I34" s="537">
        <f>1400+2051.904+4.706</f>
        <v>3456.61</v>
      </c>
    </row>
    <row r="35" spans="1:9" ht="60">
      <c r="A35" s="524" t="s">
        <v>449</v>
      </c>
      <c r="B35" s="524" t="s">
        <v>424</v>
      </c>
      <c r="C35" s="524" t="s">
        <v>33</v>
      </c>
      <c r="D35" s="525" t="s">
        <v>179</v>
      </c>
      <c r="E35" s="534" t="s">
        <v>451</v>
      </c>
      <c r="F35" s="535"/>
      <c r="G35" s="536"/>
      <c r="H35" s="535"/>
      <c r="I35" s="537">
        <f>-1600.78+54.066</f>
        <v>-1546.7139999999999</v>
      </c>
    </row>
    <row r="36" spans="1:9" ht="60">
      <c r="A36" s="524" t="s">
        <v>449</v>
      </c>
      <c r="B36" s="524" t="s">
        <v>424</v>
      </c>
      <c r="C36" s="524" t="s">
        <v>33</v>
      </c>
      <c r="D36" s="525" t="s">
        <v>179</v>
      </c>
      <c r="E36" s="534" t="s">
        <v>452</v>
      </c>
      <c r="F36" s="535"/>
      <c r="G36" s="536"/>
      <c r="H36" s="535"/>
      <c r="I36" s="537">
        <v>1500</v>
      </c>
    </row>
    <row r="37" spans="1:9" ht="75">
      <c r="A37" s="524" t="s">
        <v>449</v>
      </c>
      <c r="B37" s="524" t="s">
        <v>424</v>
      </c>
      <c r="C37" s="524" t="s">
        <v>33</v>
      </c>
      <c r="D37" s="525" t="s">
        <v>179</v>
      </c>
      <c r="E37" s="534" t="s">
        <v>453</v>
      </c>
      <c r="F37" s="535">
        <v>-22100</v>
      </c>
      <c r="G37" s="536"/>
      <c r="H37" s="535">
        <v>-22100</v>
      </c>
      <c r="I37" s="537">
        <v>-200</v>
      </c>
    </row>
    <row r="38" spans="1:9" ht="75">
      <c r="A38" s="524" t="s">
        <v>449</v>
      </c>
      <c r="B38" s="524" t="s">
        <v>424</v>
      </c>
      <c r="C38" s="524" t="s">
        <v>33</v>
      </c>
      <c r="D38" s="525" t="s">
        <v>179</v>
      </c>
      <c r="E38" s="534" t="s">
        <v>454</v>
      </c>
      <c r="F38" s="535">
        <v>22100</v>
      </c>
      <c r="G38" s="536"/>
      <c r="H38" s="535">
        <v>22100</v>
      </c>
      <c r="I38" s="537">
        <v>200</v>
      </c>
    </row>
    <row r="39" spans="1:9" ht="75">
      <c r="A39" s="524" t="s">
        <v>449</v>
      </c>
      <c r="B39" s="524" t="s">
        <v>424</v>
      </c>
      <c r="C39" s="524" t="s">
        <v>33</v>
      </c>
      <c r="D39" s="525" t="s">
        <v>179</v>
      </c>
      <c r="E39" s="534" t="s">
        <v>455</v>
      </c>
      <c r="F39" s="535"/>
      <c r="G39" s="536"/>
      <c r="H39" s="535"/>
      <c r="I39" s="537">
        <v>-58.771999999999998</v>
      </c>
    </row>
    <row r="40" spans="1:9" ht="75">
      <c r="A40" s="524" t="s">
        <v>449</v>
      </c>
      <c r="B40" s="524" t="s">
        <v>424</v>
      </c>
      <c r="C40" s="524" t="s">
        <v>33</v>
      </c>
      <c r="D40" s="525" t="s">
        <v>179</v>
      </c>
      <c r="E40" s="534" t="s">
        <v>456</v>
      </c>
      <c r="F40" s="535"/>
      <c r="G40" s="536"/>
      <c r="H40" s="535"/>
      <c r="I40" s="537">
        <f>655+318-655</f>
        <v>318</v>
      </c>
    </row>
    <row r="41" spans="1:9" ht="90">
      <c r="A41" s="524" t="s">
        <v>449</v>
      </c>
      <c r="B41" s="524" t="s">
        <v>424</v>
      </c>
      <c r="C41" s="524" t="s">
        <v>33</v>
      </c>
      <c r="D41" s="525" t="s">
        <v>179</v>
      </c>
      <c r="E41" s="534" t="s">
        <v>457</v>
      </c>
      <c r="F41" s="535"/>
      <c r="G41" s="536"/>
      <c r="H41" s="535">
        <v>-293.97899999999998</v>
      </c>
      <c r="I41" s="537"/>
    </row>
    <row r="42" spans="1:9" ht="28.5">
      <c r="A42" s="518" t="s">
        <v>458</v>
      </c>
      <c r="B42" s="518"/>
      <c r="C42" s="518"/>
      <c r="D42" s="519" t="s">
        <v>147</v>
      </c>
      <c r="E42" s="530"/>
      <c r="F42" s="531">
        <f>F43</f>
        <v>6058.5550000000003</v>
      </c>
      <c r="G42" s="532"/>
      <c r="H42" s="531">
        <f>H43</f>
        <v>6058.5550000000003</v>
      </c>
      <c r="I42" s="533">
        <f>I43</f>
        <v>2882.6480000000006</v>
      </c>
    </row>
    <row r="43" spans="1:9" ht="28.5">
      <c r="A43" s="518" t="s">
        <v>459</v>
      </c>
      <c r="B43" s="518"/>
      <c r="C43" s="518"/>
      <c r="D43" s="519" t="s">
        <v>147</v>
      </c>
      <c r="E43" s="530"/>
      <c r="F43" s="531">
        <f>SUM(F44:F54)-F45</f>
        <v>6058.5550000000003</v>
      </c>
      <c r="G43" s="531"/>
      <c r="H43" s="531">
        <f>SUM(H44:H54)-H45</f>
        <v>6058.5550000000003</v>
      </c>
      <c r="I43" s="533">
        <f>SUM(I44:I54)-I45-I46-I48-I50</f>
        <v>2882.6480000000006</v>
      </c>
    </row>
    <row r="44" spans="1:9" ht="30">
      <c r="A44" s="524" t="s">
        <v>460</v>
      </c>
      <c r="B44" s="524" t="s">
        <v>461</v>
      </c>
      <c r="C44" s="524" t="s">
        <v>20</v>
      </c>
      <c r="D44" s="525" t="s">
        <v>44</v>
      </c>
      <c r="E44" s="534" t="s">
        <v>415</v>
      </c>
      <c r="F44" s="535"/>
      <c r="G44" s="536"/>
      <c r="H44" s="535"/>
      <c r="I44" s="537">
        <v>1032</v>
      </c>
    </row>
    <row r="45" spans="1:9" ht="90">
      <c r="A45" s="524"/>
      <c r="B45" s="524"/>
      <c r="C45" s="524"/>
      <c r="D45" s="525" t="s">
        <v>441</v>
      </c>
      <c r="E45" s="534"/>
      <c r="F45" s="535"/>
      <c r="G45" s="536"/>
      <c r="H45" s="535"/>
      <c r="I45" s="537">
        <f>145+35</f>
        <v>180</v>
      </c>
    </row>
    <row r="46" spans="1:9" ht="75">
      <c r="A46" s="524"/>
      <c r="B46" s="524"/>
      <c r="C46" s="524"/>
      <c r="D46" s="525" t="s">
        <v>462</v>
      </c>
      <c r="E46" s="534"/>
      <c r="F46" s="535"/>
      <c r="G46" s="536"/>
      <c r="H46" s="535"/>
      <c r="I46" s="537">
        <v>352</v>
      </c>
    </row>
    <row r="47" spans="1:9" ht="45">
      <c r="A47" s="524" t="s">
        <v>463</v>
      </c>
      <c r="B47" s="524" t="s">
        <v>464</v>
      </c>
      <c r="C47" s="524" t="s">
        <v>21</v>
      </c>
      <c r="D47" s="525" t="s">
        <v>465</v>
      </c>
      <c r="E47" s="534" t="s">
        <v>415</v>
      </c>
      <c r="F47" s="535"/>
      <c r="G47" s="536"/>
      <c r="H47" s="535"/>
      <c r="I47" s="537">
        <v>2309.3919999999998</v>
      </c>
    </row>
    <row r="48" spans="1:9" ht="75">
      <c r="A48" s="524"/>
      <c r="B48" s="524"/>
      <c r="C48" s="524"/>
      <c r="D48" s="525" t="s">
        <v>462</v>
      </c>
      <c r="E48" s="534"/>
      <c r="F48" s="535"/>
      <c r="G48" s="536"/>
      <c r="H48" s="535"/>
      <c r="I48" s="537">
        <v>2309.3919999999998</v>
      </c>
    </row>
    <row r="49" spans="1:9" ht="30">
      <c r="A49" s="524" t="s">
        <v>466</v>
      </c>
      <c r="B49" s="524" t="s">
        <v>467</v>
      </c>
      <c r="C49" s="524" t="s">
        <v>24</v>
      </c>
      <c r="D49" s="525" t="s">
        <v>237</v>
      </c>
      <c r="E49" s="534" t="s">
        <v>415</v>
      </c>
      <c r="F49" s="535"/>
      <c r="G49" s="536"/>
      <c r="H49" s="535"/>
      <c r="I49" s="537">
        <v>206.06</v>
      </c>
    </row>
    <row r="50" spans="1:9" ht="90">
      <c r="A50" s="524"/>
      <c r="B50" s="524"/>
      <c r="C50" s="524"/>
      <c r="D50" s="525" t="s">
        <v>441</v>
      </c>
      <c r="E50" s="534"/>
      <c r="F50" s="535"/>
      <c r="G50" s="536"/>
      <c r="H50" s="535"/>
      <c r="I50" s="537">
        <v>191.06</v>
      </c>
    </row>
    <row r="51" spans="1:9" ht="60">
      <c r="A51" s="524" t="s">
        <v>468</v>
      </c>
      <c r="B51" s="524" t="s">
        <v>424</v>
      </c>
      <c r="C51" s="524" t="s">
        <v>33</v>
      </c>
      <c r="D51" s="525" t="s">
        <v>179</v>
      </c>
      <c r="E51" s="546" t="s">
        <v>469</v>
      </c>
      <c r="F51" s="547"/>
      <c r="G51" s="548"/>
      <c r="H51" s="547"/>
      <c r="I51" s="538">
        <v>-500</v>
      </c>
    </row>
    <row r="52" spans="1:9" ht="105">
      <c r="A52" s="524" t="s">
        <v>468</v>
      </c>
      <c r="B52" s="524" t="s">
        <v>424</v>
      </c>
      <c r="C52" s="524" t="s">
        <v>33</v>
      </c>
      <c r="D52" s="525" t="s">
        <v>179</v>
      </c>
      <c r="E52" s="546" t="s">
        <v>470</v>
      </c>
      <c r="F52" s="547"/>
      <c r="G52" s="548"/>
      <c r="H52" s="547"/>
      <c r="I52" s="538">
        <v>-964.80399999999997</v>
      </c>
    </row>
    <row r="53" spans="1:9" ht="90">
      <c r="A53" s="524" t="s">
        <v>468</v>
      </c>
      <c r="B53" s="524" t="s">
        <v>424</v>
      </c>
      <c r="C53" s="524" t="s">
        <v>33</v>
      </c>
      <c r="D53" s="525" t="s">
        <v>179</v>
      </c>
      <c r="E53" s="546" t="s">
        <v>471</v>
      </c>
      <c r="F53" s="547">
        <v>-6700</v>
      </c>
      <c r="G53" s="548"/>
      <c r="H53" s="547">
        <v>-6300</v>
      </c>
      <c r="I53" s="538">
        <v>-5100</v>
      </c>
    </row>
    <row r="54" spans="1:9" ht="90">
      <c r="A54" s="524" t="s">
        <v>468</v>
      </c>
      <c r="B54" s="524" t="s">
        <v>424</v>
      </c>
      <c r="C54" s="524" t="s">
        <v>33</v>
      </c>
      <c r="D54" s="525" t="s">
        <v>179</v>
      </c>
      <c r="E54" s="546" t="s">
        <v>472</v>
      </c>
      <c r="F54" s="547">
        <v>12758.555</v>
      </c>
      <c r="G54" s="548">
        <v>5.9</v>
      </c>
      <c r="H54" s="547">
        <v>12358.555</v>
      </c>
      <c r="I54" s="538">
        <f>800+5100</f>
        <v>5900</v>
      </c>
    </row>
    <row r="55" spans="1:9" ht="42.75">
      <c r="A55" s="518" t="s">
        <v>473</v>
      </c>
      <c r="B55" s="518"/>
      <c r="C55" s="518"/>
      <c r="D55" s="519" t="s">
        <v>138</v>
      </c>
      <c r="E55" s="520"/>
      <c r="F55" s="521">
        <f>F56</f>
        <v>0</v>
      </c>
      <c r="G55" s="521"/>
      <c r="H55" s="521">
        <f>H56</f>
        <v>0</v>
      </c>
      <c r="I55" s="523">
        <f>I56</f>
        <v>485.62</v>
      </c>
    </row>
    <row r="56" spans="1:9" ht="42.75">
      <c r="A56" s="518" t="s">
        <v>474</v>
      </c>
      <c r="B56" s="518"/>
      <c r="C56" s="518"/>
      <c r="D56" s="519" t="s">
        <v>138</v>
      </c>
      <c r="E56" s="520"/>
      <c r="F56" s="521">
        <f>SUM(F59:F62)-F60</f>
        <v>0</v>
      </c>
      <c r="G56" s="521"/>
      <c r="H56" s="521">
        <f>SUM(H59:H62)-H60</f>
        <v>0</v>
      </c>
      <c r="I56" s="523">
        <f>SUM(I57:I62)-I60-I58</f>
        <v>485.62</v>
      </c>
    </row>
    <row r="57" spans="1:9" ht="240">
      <c r="A57" s="549" t="s">
        <v>475</v>
      </c>
      <c r="B57" s="549" t="s">
        <v>476</v>
      </c>
      <c r="C57" s="549"/>
      <c r="D57" s="550" t="s">
        <v>477</v>
      </c>
      <c r="E57" s="551" t="s">
        <v>415</v>
      </c>
      <c r="F57" s="552"/>
      <c r="G57" s="553"/>
      <c r="H57" s="552"/>
      <c r="I57" s="554">
        <f>I58</f>
        <v>-59.158000000000001</v>
      </c>
    </row>
    <row r="58" spans="1:9" ht="330">
      <c r="A58" s="555" t="s">
        <v>478</v>
      </c>
      <c r="B58" s="555" t="s">
        <v>479</v>
      </c>
      <c r="C58" s="555" t="s">
        <v>26</v>
      </c>
      <c r="D58" s="556" t="s">
        <v>47</v>
      </c>
      <c r="E58" s="557" t="s">
        <v>415</v>
      </c>
      <c r="F58" s="558"/>
      <c r="G58" s="559"/>
      <c r="H58" s="558"/>
      <c r="I58" s="560">
        <v>-59.158000000000001</v>
      </c>
    </row>
    <row r="59" spans="1:9" ht="75">
      <c r="A59" s="561" t="s">
        <v>480</v>
      </c>
      <c r="B59" s="561" t="s">
        <v>481</v>
      </c>
      <c r="C59" s="561"/>
      <c r="D59" s="562" t="s">
        <v>184</v>
      </c>
      <c r="E59" s="526" t="s">
        <v>415</v>
      </c>
      <c r="F59" s="529"/>
      <c r="G59" s="529"/>
      <c r="H59" s="529"/>
      <c r="I59" s="529">
        <f>I60</f>
        <v>-110</v>
      </c>
    </row>
    <row r="60" spans="1:9" ht="90">
      <c r="A60" s="563" t="s">
        <v>482</v>
      </c>
      <c r="B60" s="563" t="s">
        <v>483</v>
      </c>
      <c r="C60" s="563" t="s">
        <v>30</v>
      </c>
      <c r="D60" s="564" t="s">
        <v>185</v>
      </c>
      <c r="E60" s="565" t="s">
        <v>415</v>
      </c>
      <c r="F60" s="566"/>
      <c r="G60" s="567"/>
      <c r="H60" s="566"/>
      <c r="I60" s="544">
        <v>-110</v>
      </c>
    </row>
    <row r="61" spans="1:9" ht="285">
      <c r="A61" s="561" t="s">
        <v>484</v>
      </c>
      <c r="B61" s="561" t="s">
        <v>485</v>
      </c>
      <c r="C61" s="561" t="s">
        <v>27</v>
      </c>
      <c r="D61" s="562" t="s">
        <v>486</v>
      </c>
      <c r="E61" s="526" t="s">
        <v>415</v>
      </c>
      <c r="F61" s="529"/>
      <c r="G61" s="529"/>
      <c r="H61" s="529"/>
      <c r="I61" s="529">
        <v>910.77800000000002</v>
      </c>
    </row>
    <row r="62" spans="1:9" ht="15">
      <c r="A62" s="524" t="s">
        <v>487</v>
      </c>
      <c r="B62" s="524" t="s">
        <v>488</v>
      </c>
      <c r="C62" s="524" t="s">
        <v>28</v>
      </c>
      <c r="D62" s="525" t="s">
        <v>114</v>
      </c>
      <c r="E62" s="526" t="s">
        <v>415</v>
      </c>
      <c r="F62" s="527"/>
      <c r="G62" s="528"/>
      <c r="H62" s="527"/>
      <c r="I62" s="529">
        <v>-256</v>
      </c>
    </row>
    <row r="63" spans="1:9" ht="42.75">
      <c r="A63" s="518" t="s">
        <v>489</v>
      </c>
      <c r="B63" s="518"/>
      <c r="C63" s="518"/>
      <c r="D63" s="519" t="s">
        <v>57</v>
      </c>
      <c r="E63" s="530"/>
      <c r="F63" s="531">
        <f>F64</f>
        <v>47596.938000000002</v>
      </c>
      <c r="G63" s="532"/>
      <c r="H63" s="531">
        <f>H64</f>
        <v>47596.938000000002</v>
      </c>
      <c r="I63" s="533">
        <f>I64</f>
        <v>1490.7080000000005</v>
      </c>
    </row>
    <row r="64" spans="1:9" ht="42.75">
      <c r="A64" s="518" t="s">
        <v>490</v>
      </c>
      <c r="B64" s="518"/>
      <c r="C64" s="518"/>
      <c r="D64" s="519" t="s">
        <v>57</v>
      </c>
      <c r="E64" s="530"/>
      <c r="F64" s="531">
        <f>SUM(F65:F76)</f>
        <v>47596.938000000002</v>
      </c>
      <c r="G64" s="531"/>
      <c r="H64" s="531">
        <f>SUM(H65:H76)</f>
        <v>47596.938000000002</v>
      </c>
      <c r="I64" s="533">
        <f>SUM(I65:I76)</f>
        <v>1490.7080000000005</v>
      </c>
    </row>
    <row r="65" spans="1:9" ht="15">
      <c r="A65" s="524" t="s">
        <v>491</v>
      </c>
      <c r="B65" s="524" t="s">
        <v>492</v>
      </c>
      <c r="C65" s="524" t="s">
        <v>40</v>
      </c>
      <c r="D65" s="525" t="s">
        <v>76</v>
      </c>
      <c r="E65" s="534" t="s">
        <v>415</v>
      </c>
      <c r="F65" s="535"/>
      <c r="G65" s="536"/>
      <c r="H65" s="535"/>
      <c r="I65" s="537">
        <v>91.888000000000005</v>
      </c>
    </row>
    <row r="66" spans="1:9" ht="30">
      <c r="A66" s="524" t="s">
        <v>493</v>
      </c>
      <c r="B66" s="524" t="s">
        <v>494</v>
      </c>
      <c r="C66" s="524" t="s">
        <v>31</v>
      </c>
      <c r="D66" s="525" t="s">
        <v>228</v>
      </c>
      <c r="E66" s="534" t="s">
        <v>415</v>
      </c>
      <c r="F66" s="535"/>
      <c r="G66" s="536"/>
      <c r="H66" s="535"/>
      <c r="I66" s="537">
        <f>411</f>
        <v>411</v>
      </c>
    </row>
    <row r="67" spans="1:9" ht="15">
      <c r="A67" s="524" t="s">
        <v>495</v>
      </c>
      <c r="B67" s="524" t="s">
        <v>496</v>
      </c>
      <c r="C67" s="524" t="s">
        <v>40</v>
      </c>
      <c r="D67" s="525" t="s">
        <v>497</v>
      </c>
      <c r="E67" s="534" t="s">
        <v>415</v>
      </c>
      <c r="F67" s="535"/>
      <c r="G67" s="536"/>
      <c r="H67" s="535"/>
      <c r="I67" s="537">
        <v>-1520.0920000000001</v>
      </c>
    </row>
    <row r="68" spans="1:9" ht="30">
      <c r="A68" s="524" t="s">
        <v>498</v>
      </c>
      <c r="B68" s="524" t="s">
        <v>499</v>
      </c>
      <c r="C68" s="524" t="s">
        <v>32</v>
      </c>
      <c r="D68" s="525" t="s">
        <v>91</v>
      </c>
      <c r="E68" s="534" t="s">
        <v>415</v>
      </c>
      <c r="F68" s="535"/>
      <c r="G68" s="536"/>
      <c r="H68" s="535"/>
      <c r="I68" s="537">
        <f>1814.114-1804.114</f>
        <v>10</v>
      </c>
    </row>
    <row r="69" spans="1:9" ht="60">
      <c r="A69" s="524" t="s">
        <v>500</v>
      </c>
      <c r="B69" s="524" t="s">
        <v>424</v>
      </c>
      <c r="C69" s="524" t="s">
        <v>33</v>
      </c>
      <c r="D69" s="525" t="s">
        <v>179</v>
      </c>
      <c r="E69" s="534" t="s">
        <v>501</v>
      </c>
      <c r="F69" s="547"/>
      <c r="G69" s="536"/>
      <c r="H69" s="535"/>
      <c r="I69" s="537">
        <v>-114</v>
      </c>
    </row>
    <row r="70" spans="1:9" ht="60">
      <c r="A70" s="524" t="s">
        <v>500</v>
      </c>
      <c r="B70" s="524" t="s">
        <v>424</v>
      </c>
      <c r="C70" s="524" t="s">
        <v>33</v>
      </c>
      <c r="D70" s="525" t="s">
        <v>179</v>
      </c>
      <c r="E70" s="568" t="s">
        <v>502</v>
      </c>
      <c r="F70" s="569">
        <v>28200</v>
      </c>
      <c r="G70" s="570"/>
      <c r="H70" s="569">
        <v>28200</v>
      </c>
      <c r="I70" s="571">
        <v>400</v>
      </c>
    </row>
    <row r="71" spans="1:9" ht="60">
      <c r="A71" s="524" t="s">
        <v>500</v>
      </c>
      <c r="B71" s="524" t="s">
        <v>424</v>
      </c>
      <c r="C71" s="524" t="s">
        <v>33</v>
      </c>
      <c r="D71" s="525" t="s">
        <v>179</v>
      </c>
      <c r="E71" s="568" t="s">
        <v>503</v>
      </c>
      <c r="F71" s="569">
        <v>-400</v>
      </c>
      <c r="G71" s="570"/>
      <c r="H71" s="569">
        <v>-400</v>
      </c>
      <c r="I71" s="571">
        <v>-400</v>
      </c>
    </row>
    <row r="72" spans="1:9" ht="75">
      <c r="A72" s="524" t="s">
        <v>500</v>
      </c>
      <c r="B72" s="524" t="s">
        <v>424</v>
      </c>
      <c r="C72" s="524" t="s">
        <v>33</v>
      </c>
      <c r="D72" s="525" t="s">
        <v>179</v>
      </c>
      <c r="E72" s="572" t="s">
        <v>504</v>
      </c>
      <c r="F72" s="573"/>
      <c r="G72" s="574"/>
      <c r="H72" s="573"/>
      <c r="I72" s="575">
        <v>6000</v>
      </c>
    </row>
    <row r="73" spans="1:9" ht="90">
      <c r="A73" s="524" t="s">
        <v>500</v>
      </c>
      <c r="B73" s="524" t="s">
        <v>424</v>
      </c>
      <c r="C73" s="524" t="s">
        <v>33</v>
      </c>
      <c r="D73" s="525" t="s">
        <v>179</v>
      </c>
      <c r="E73" s="572" t="s">
        <v>505</v>
      </c>
      <c r="F73" s="573">
        <v>9831.9380000000001</v>
      </c>
      <c r="G73" s="574"/>
      <c r="H73" s="573">
        <v>9831.9380000000001</v>
      </c>
      <c r="I73" s="575">
        <v>-479.08800000000002</v>
      </c>
    </row>
    <row r="74" spans="1:9" ht="90">
      <c r="A74" s="524" t="s">
        <v>500</v>
      </c>
      <c r="B74" s="524" t="s">
        <v>424</v>
      </c>
      <c r="C74" s="524" t="s">
        <v>33</v>
      </c>
      <c r="D74" s="525" t="s">
        <v>179</v>
      </c>
      <c r="E74" s="534" t="s">
        <v>506</v>
      </c>
      <c r="F74" s="547">
        <v>9965</v>
      </c>
      <c r="G74" s="536"/>
      <c r="H74" s="547">
        <v>9965</v>
      </c>
      <c r="I74" s="529">
        <v>15</v>
      </c>
    </row>
    <row r="75" spans="1:9" ht="60">
      <c r="A75" s="524" t="s">
        <v>500</v>
      </c>
      <c r="B75" s="524" t="s">
        <v>424</v>
      </c>
      <c r="C75" s="524" t="s">
        <v>33</v>
      </c>
      <c r="D75" s="525" t="s">
        <v>179</v>
      </c>
      <c r="E75" s="572" t="s">
        <v>507</v>
      </c>
      <c r="F75" s="573"/>
      <c r="G75" s="574"/>
      <c r="H75" s="573"/>
      <c r="I75" s="575">
        <v>-3000</v>
      </c>
    </row>
    <row r="76" spans="1:9" ht="30">
      <c r="A76" s="524" t="s">
        <v>508</v>
      </c>
      <c r="B76" s="524" t="s">
        <v>509</v>
      </c>
      <c r="C76" s="524"/>
      <c r="D76" s="525" t="s">
        <v>255</v>
      </c>
      <c r="E76" s="534" t="s">
        <v>415</v>
      </c>
      <c r="F76" s="535">
        <f>SUM(F77:F78)</f>
        <v>0</v>
      </c>
      <c r="G76" s="535">
        <f>SUM(G77:G78)</f>
        <v>0</v>
      </c>
      <c r="H76" s="535">
        <f>SUM(H77:H78)</f>
        <v>0</v>
      </c>
      <c r="I76" s="537">
        <f>SUM(I77:I78)</f>
        <v>76</v>
      </c>
    </row>
    <row r="77" spans="1:9" ht="135">
      <c r="A77" s="539" t="s">
        <v>510</v>
      </c>
      <c r="B77" s="539" t="s">
        <v>511</v>
      </c>
      <c r="C77" s="539" t="s">
        <v>32</v>
      </c>
      <c r="D77" s="540" t="s">
        <v>253</v>
      </c>
      <c r="E77" s="540" t="s">
        <v>512</v>
      </c>
      <c r="F77" s="576"/>
      <c r="G77" s="576"/>
      <c r="H77" s="576"/>
      <c r="I77" s="577">
        <v>43</v>
      </c>
    </row>
    <row r="78" spans="1:9" ht="105">
      <c r="A78" s="539" t="s">
        <v>510</v>
      </c>
      <c r="B78" s="539" t="s">
        <v>511</v>
      </c>
      <c r="C78" s="539" t="s">
        <v>32</v>
      </c>
      <c r="D78" s="540" t="s">
        <v>253</v>
      </c>
      <c r="E78" s="578" t="s">
        <v>513</v>
      </c>
      <c r="F78" s="576"/>
      <c r="G78" s="576"/>
      <c r="H78" s="576"/>
      <c r="I78" s="577">
        <v>33</v>
      </c>
    </row>
    <row r="79" spans="1:9" ht="42.75">
      <c r="A79" s="518" t="s">
        <v>383</v>
      </c>
      <c r="B79" s="518"/>
      <c r="C79" s="518"/>
      <c r="D79" s="519" t="s">
        <v>148</v>
      </c>
      <c r="E79" s="520"/>
      <c r="F79" s="521">
        <f>F80</f>
        <v>79618.399000000034</v>
      </c>
      <c r="G79" s="522"/>
      <c r="H79" s="521">
        <f>H80</f>
        <v>82060.781000000017</v>
      </c>
      <c r="I79" s="523">
        <f>I80</f>
        <v>6352.9485599999934</v>
      </c>
    </row>
    <row r="80" spans="1:9" ht="42.75">
      <c r="A80" s="518" t="s">
        <v>385</v>
      </c>
      <c r="B80" s="518"/>
      <c r="C80" s="518"/>
      <c r="D80" s="519" t="s">
        <v>148</v>
      </c>
      <c r="E80" s="520"/>
      <c r="F80" s="521">
        <f>SUM(F81:F128)-F83-F85</f>
        <v>79618.399000000034</v>
      </c>
      <c r="G80" s="521"/>
      <c r="H80" s="521">
        <f>SUM(H81:H128)-H83-H85</f>
        <v>82060.781000000017</v>
      </c>
      <c r="I80" s="523">
        <f>SUM(I81:I128)-I83-I85-I84-I126-I87</f>
        <v>6352.9485599999934</v>
      </c>
    </row>
    <row r="81" spans="1:9" ht="60">
      <c r="A81" s="524" t="s">
        <v>514</v>
      </c>
      <c r="B81" s="524" t="s">
        <v>515</v>
      </c>
      <c r="C81" s="524" t="s">
        <v>11</v>
      </c>
      <c r="D81" s="525" t="s">
        <v>217</v>
      </c>
      <c r="E81" s="534" t="s">
        <v>415</v>
      </c>
      <c r="F81" s="535"/>
      <c r="G81" s="536"/>
      <c r="H81" s="535"/>
      <c r="I81" s="537">
        <f>65-900</f>
        <v>-835</v>
      </c>
    </row>
    <row r="82" spans="1:9" ht="30">
      <c r="A82" s="524" t="s">
        <v>516</v>
      </c>
      <c r="B82" s="524" t="s">
        <v>517</v>
      </c>
      <c r="C82" s="524"/>
      <c r="D82" s="525" t="s">
        <v>218</v>
      </c>
      <c r="E82" s="534" t="s">
        <v>415</v>
      </c>
      <c r="F82" s="535">
        <f>F83+F85</f>
        <v>0</v>
      </c>
      <c r="G82" s="536"/>
      <c r="H82" s="535">
        <f>H83+H85</f>
        <v>0</v>
      </c>
      <c r="I82" s="537">
        <f>I83+I85</f>
        <v>7990.5650000000005</v>
      </c>
    </row>
    <row r="83" spans="1:9" ht="30">
      <c r="A83" s="524" t="s">
        <v>518</v>
      </c>
      <c r="B83" s="524" t="s">
        <v>519</v>
      </c>
      <c r="C83" s="524" t="s">
        <v>11</v>
      </c>
      <c r="D83" s="540" t="s">
        <v>219</v>
      </c>
      <c r="E83" s="541" t="s">
        <v>415</v>
      </c>
      <c r="F83" s="542"/>
      <c r="G83" s="543"/>
      <c r="H83" s="542"/>
      <c r="I83" s="545">
        <f>-230.91+3306.745-185.27+4500</f>
        <v>7390.5650000000005</v>
      </c>
    </row>
    <row r="84" spans="1:9" ht="75">
      <c r="A84" s="579"/>
      <c r="B84" s="579"/>
      <c r="C84" s="524"/>
      <c r="D84" s="572" t="s">
        <v>462</v>
      </c>
      <c r="E84" s="572"/>
      <c r="F84" s="535"/>
      <c r="G84" s="536"/>
      <c r="H84" s="535"/>
      <c r="I84" s="537">
        <f>3306.745-185.27</f>
        <v>3121.4749999999999</v>
      </c>
    </row>
    <row r="85" spans="1:9" ht="45">
      <c r="A85" s="524" t="s">
        <v>520</v>
      </c>
      <c r="B85" s="524" t="s">
        <v>521</v>
      </c>
      <c r="C85" s="524" t="s">
        <v>11</v>
      </c>
      <c r="D85" s="540" t="s">
        <v>4</v>
      </c>
      <c r="E85" s="541" t="s">
        <v>415</v>
      </c>
      <c r="F85" s="542"/>
      <c r="G85" s="543"/>
      <c r="H85" s="542"/>
      <c r="I85" s="545">
        <f>600</f>
        <v>600</v>
      </c>
    </row>
    <row r="86" spans="1:9" ht="15">
      <c r="A86" s="524" t="s">
        <v>522</v>
      </c>
      <c r="B86" s="524" t="s">
        <v>523</v>
      </c>
      <c r="C86" s="524" t="s">
        <v>12</v>
      </c>
      <c r="D86" s="525" t="s">
        <v>88</v>
      </c>
      <c r="E86" s="534" t="s">
        <v>415</v>
      </c>
      <c r="F86" s="535"/>
      <c r="G86" s="536"/>
      <c r="H86" s="535"/>
      <c r="I86" s="537">
        <f>1473.693+1362.00196+185.27+2500</f>
        <v>5520.9649599999993</v>
      </c>
    </row>
    <row r="87" spans="1:9" ht="75">
      <c r="A87" s="579"/>
      <c r="B87" s="579"/>
      <c r="C87" s="524"/>
      <c r="D87" s="572" t="s">
        <v>462</v>
      </c>
      <c r="E87" s="572"/>
      <c r="F87" s="535"/>
      <c r="G87" s="536"/>
      <c r="H87" s="535"/>
      <c r="I87" s="537">
        <f>185.27</f>
        <v>185.27</v>
      </c>
    </row>
    <row r="88" spans="1:9" ht="90">
      <c r="A88" s="524" t="s">
        <v>524</v>
      </c>
      <c r="B88" s="524" t="s">
        <v>525</v>
      </c>
      <c r="C88" s="524" t="s">
        <v>12</v>
      </c>
      <c r="D88" s="525" t="s">
        <v>223</v>
      </c>
      <c r="E88" s="534" t="s">
        <v>415</v>
      </c>
      <c r="F88" s="535"/>
      <c r="G88" s="536"/>
      <c r="H88" s="535"/>
      <c r="I88" s="537">
        <v>2327.9160299999999</v>
      </c>
    </row>
    <row r="89" spans="1:9" ht="75">
      <c r="A89" s="524" t="s">
        <v>526</v>
      </c>
      <c r="B89" s="524" t="s">
        <v>424</v>
      </c>
      <c r="C89" s="524" t="s">
        <v>33</v>
      </c>
      <c r="D89" s="525" t="s">
        <v>179</v>
      </c>
      <c r="E89" s="580" t="s">
        <v>527</v>
      </c>
      <c r="F89" s="581"/>
      <c r="G89" s="582"/>
      <c r="H89" s="581"/>
      <c r="I89" s="583">
        <f>-16-32</f>
        <v>-48</v>
      </c>
    </row>
    <row r="90" spans="1:9" ht="105">
      <c r="A90" s="524" t="s">
        <v>526</v>
      </c>
      <c r="B90" s="524" t="s">
        <v>424</v>
      </c>
      <c r="C90" s="524" t="s">
        <v>33</v>
      </c>
      <c r="D90" s="525" t="s">
        <v>179</v>
      </c>
      <c r="E90" s="580" t="s">
        <v>528</v>
      </c>
      <c r="F90" s="584">
        <v>16673.341</v>
      </c>
      <c r="G90" s="585">
        <v>1.79</v>
      </c>
      <c r="H90" s="584">
        <v>16081.249</v>
      </c>
      <c r="I90" s="583">
        <v>48</v>
      </c>
    </row>
    <row r="91" spans="1:9" ht="75">
      <c r="A91" s="524" t="s">
        <v>526</v>
      </c>
      <c r="B91" s="524" t="s">
        <v>424</v>
      </c>
      <c r="C91" s="524" t="s">
        <v>33</v>
      </c>
      <c r="D91" s="525" t="s">
        <v>179</v>
      </c>
      <c r="E91" s="580" t="s">
        <v>529</v>
      </c>
      <c r="F91" s="581">
        <v>3818.6559999999999</v>
      </c>
      <c r="G91" s="582"/>
      <c r="H91" s="581">
        <v>3773.442</v>
      </c>
      <c r="I91" s="583"/>
    </row>
    <row r="92" spans="1:9" ht="60">
      <c r="A92" s="524" t="s">
        <v>526</v>
      </c>
      <c r="B92" s="524" t="s">
        <v>424</v>
      </c>
      <c r="C92" s="524" t="s">
        <v>33</v>
      </c>
      <c r="D92" s="525" t="s">
        <v>179</v>
      </c>
      <c r="E92" s="580" t="s">
        <v>530</v>
      </c>
      <c r="F92" s="586"/>
      <c r="G92" s="582"/>
      <c r="H92" s="586"/>
      <c r="I92" s="587">
        <v>-3.1265499999999999</v>
      </c>
    </row>
    <row r="93" spans="1:9" ht="60">
      <c r="A93" s="524" t="s">
        <v>526</v>
      </c>
      <c r="B93" s="524" t="s">
        <v>424</v>
      </c>
      <c r="C93" s="524" t="s">
        <v>33</v>
      </c>
      <c r="D93" s="525" t="s">
        <v>179</v>
      </c>
      <c r="E93" s="580" t="s">
        <v>531</v>
      </c>
      <c r="F93" s="581"/>
      <c r="G93" s="582"/>
      <c r="H93" s="581"/>
      <c r="I93" s="583">
        <v>-280</v>
      </c>
    </row>
    <row r="94" spans="1:9" ht="105">
      <c r="A94" s="524" t="s">
        <v>526</v>
      </c>
      <c r="B94" s="524" t="s">
        <v>424</v>
      </c>
      <c r="C94" s="524" t="s">
        <v>33</v>
      </c>
      <c r="D94" s="525" t="s">
        <v>179</v>
      </c>
      <c r="E94" s="580" t="s">
        <v>532</v>
      </c>
      <c r="F94" s="581"/>
      <c r="G94" s="582"/>
      <c r="H94" s="581"/>
      <c r="I94" s="583">
        <v>-320</v>
      </c>
    </row>
    <row r="95" spans="1:9" ht="60">
      <c r="A95" s="524" t="s">
        <v>526</v>
      </c>
      <c r="B95" s="524" t="s">
        <v>424</v>
      </c>
      <c r="C95" s="524" t="s">
        <v>33</v>
      </c>
      <c r="D95" s="525" t="s">
        <v>179</v>
      </c>
      <c r="E95" s="588" t="s">
        <v>533</v>
      </c>
      <c r="F95" s="569">
        <v>-6400</v>
      </c>
      <c r="G95" s="569"/>
      <c r="H95" s="569">
        <v>-6400</v>
      </c>
      <c r="I95" s="575">
        <v>-200</v>
      </c>
    </row>
    <row r="96" spans="1:9" ht="90">
      <c r="A96" s="524" t="s">
        <v>526</v>
      </c>
      <c r="B96" s="524" t="s">
        <v>424</v>
      </c>
      <c r="C96" s="524" t="s">
        <v>33</v>
      </c>
      <c r="D96" s="525" t="s">
        <v>179</v>
      </c>
      <c r="E96" s="588" t="s">
        <v>534</v>
      </c>
      <c r="F96" s="569">
        <v>6400</v>
      </c>
      <c r="G96" s="569"/>
      <c r="H96" s="569">
        <v>6400</v>
      </c>
      <c r="I96" s="575"/>
    </row>
    <row r="97" spans="1:9" ht="75">
      <c r="A97" s="524" t="s">
        <v>526</v>
      </c>
      <c r="B97" s="524" t="s">
        <v>424</v>
      </c>
      <c r="C97" s="524" t="s">
        <v>33</v>
      </c>
      <c r="D97" s="525" t="s">
        <v>179</v>
      </c>
      <c r="E97" s="580" t="s">
        <v>535</v>
      </c>
      <c r="F97" s="573"/>
      <c r="G97" s="573"/>
      <c r="H97" s="573"/>
      <c r="I97" s="575">
        <v>-500</v>
      </c>
    </row>
    <row r="98" spans="1:9" ht="90">
      <c r="A98" s="524" t="s">
        <v>526</v>
      </c>
      <c r="B98" s="524" t="s">
        <v>424</v>
      </c>
      <c r="C98" s="524" t="s">
        <v>33</v>
      </c>
      <c r="D98" s="525" t="s">
        <v>179</v>
      </c>
      <c r="E98" s="580" t="s">
        <v>536</v>
      </c>
      <c r="F98" s="581"/>
      <c r="G98" s="582"/>
      <c r="H98" s="581"/>
      <c r="I98" s="587">
        <v>-20.935580000000002</v>
      </c>
    </row>
    <row r="99" spans="1:9" ht="90">
      <c r="A99" s="524" t="s">
        <v>526</v>
      </c>
      <c r="B99" s="524" t="s">
        <v>424</v>
      </c>
      <c r="C99" s="524" t="s">
        <v>33</v>
      </c>
      <c r="D99" s="525" t="s">
        <v>179</v>
      </c>
      <c r="E99" s="580" t="s">
        <v>537</v>
      </c>
      <c r="F99" s="586"/>
      <c r="G99" s="582"/>
      <c r="H99" s="586"/>
      <c r="I99" s="587">
        <v>-20.935580000000002</v>
      </c>
    </row>
    <row r="100" spans="1:9" ht="90">
      <c r="A100" s="524" t="s">
        <v>526</v>
      </c>
      <c r="B100" s="524" t="s">
        <v>424</v>
      </c>
      <c r="C100" s="524" t="s">
        <v>33</v>
      </c>
      <c r="D100" s="525" t="s">
        <v>179</v>
      </c>
      <c r="E100" s="580" t="s">
        <v>538</v>
      </c>
      <c r="F100" s="581"/>
      <c r="G100" s="582"/>
      <c r="H100" s="581"/>
      <c r="I100" s="587">
        <v>-20.935580000000002</v>
      </c>
    </row>
    <row r="101" spans="1:9" ht="90">
      <c r="A101" s="524" t="s">
        <v>526</v>
      </c>
      <c r="B101" s="524" t="s">
        <v>424</v>
      </c>
      <c r="C101" s="524" t="s">
        <v>33</v>
      </c>
      <c r="D101" s="525" t="s">
        <v>179</v>
      </c>
      <c r="E101" s="580" t="s">
        <v>539</v>
      </c>
      <c r="F101" s="581"/>
      <c r="G101" s="582"/>
      <c r="H101" s="581"/>
      <c r="I101" s="587">
        <v>-50</v>
      </c>
    </row>
    <row r="102" spans="1:9" ht="90">
      <c r="A102" s="524" t="s">
        <v>526</v>
      </c>
      <c r="B102" s="524" t="s">
        <v>424</v>
      </c>
      <c r="C102" s="524" t="s">
        <v>33</v>
      </c>
      <c r="D102" s="525" t="s">
        <v>179</v>
      </c>
      <c r="E102" s="580" t="s">
        <v>540</v>
      </c>
      <c r="F102" s="586"/>
      <c r="G102" s="582"/>
      <c r="H102" s="586"/>
      <c r="I102" s="587">
        <v>-50</v>
      </c>
    </row>
    <row r="103" spans="1:9" ht="60">
      <c r="A103" s="524" t="s">
        <v>526</v>
      </c>
      <c r="B103" s="524" t="s">
        <v>424</v>
      </c>
      <c r="C103" s="524" t="s">
        <v>33</v>
      </c>
      <c r="D103" s="525" t="s">
        <v>179</v>
      </c>
      <c r="E103" s="580" t="s">
        <v>541</v>
      </c>
      <c r="F103" s="584">
        <v>-6463.2860000000001</v>
      </c>
      <c r="G103" s="585"/>
      <c r="H103" s="584">
        <v>-6233.4620000000004</v>
      </c>
      <c r="I103" s="583">
        <v>-4529.4139999999998</v>
      </c>
    </row>
    <row r="104" spans="1:9" ht="60">
      <c r="A104" s="524" t="s">
        <v>526</v>
      </c>
      <c r="B104" s="524" t="s">
        <v>424</v>
      </c>
      <c r="C104" s="524" t="s">
        <v>33</v>
      </c>
      <c r="D104" s="525" t="s">
        <v>179</v>
      </c>
      <c r="E104" s="580" t="s">
        <v>542</v>
      </c>
      <c r="F104" s="584">
        <v>6463.2860000000001</v>
      </c>
      <c r="G104" s="585">
        <v>3.7</v>
      </c>
      <c r="H104" s="584">
        <v>6223.4620000000004</v>
      </c>
      <c r="I104" s="583">
        <f>1029.414+3500</f>
        <v>4529.4139999999998</v>
      </c>
    </row>
    <row r="105" spans="1:9" ht="60">
      <c r="A105" s="524" t="s">
        <v>526</v>
      </c>
      <c r="B105" s="524" t="s">
        <v>424</v>
      </c>
      <c r="C105" s="524" t="s">
        <v>33</v>
      </c>
      <c r="D105" s="525" t="s">
        <v>179</v>
      </c>
      <c r="E105" s="580" t="s">
        <v>543</v>
      </c>
      <c r="F105" s="581"/>
      <c r="G105" s="582"/>
      <c r="H105" s="581"/>
      <c r="I105" s="587">
        <v>-2090</v>
      </c>
    </row>
    <row r="106" spans="1:9" ht="60">
      <c r="A106" s="524" t="s">
        <v>526</v>
      </c>
      <c r="B106" s="524" t="s">
        <v>424</v>
      </c>
      <c r="C106" s="524" t="s">
        <v>33</v>
      </c>
      <c r="D106" s="525" t="s">
        <v>179</v>
      </c>
      <c r="E106" s="580" t="s">
        <v>544</v>
      </c>
      <c r="F106" s="589">
        <v>-789.76</v>
      </c>
      <c r="G106" s="585"/>
      <c r="H106" s="589">
        <v>-789.76</v>
      </c>
      <c r="I106" s="587">
        <v>-789.76</v>
      </c>
    </row>
    <row r="107" spans="1:9" ht="60">
      <c r="A107" s="524" t="s">
        <v>526</v>
      </c>
      <c r="B107" s="524" t="s">
        <v>424</v>
      </c>
      <c r="C107" s="524" t="s">
        <v>33</v>
      </c>
      <c r="D107" s="525" t="s">
        <v>179</v>
      </c>
      <c r="E107" s="580" t="s">
        <v>545</v>
      </c>
      <c r="F107" s="590">
        <v>-793.53599999999994</v>
      </c>
      <c r="G107" s="585"/>
      <c r="H107" s="590">
        <v>-793.53599999999994</v>
      </c>
      <c r="I107" s="583">
        <v>-793.53599999999994</v>
      </c>
    </row>
    <row r="108" spans="1:9" ht="60">
      <c r="A108" s="524" t="s">
        <v>526</v>
      </c>
      <c r="B108" s="524" t="s">
        <v>424</v>
      </c>
      <c r="C108" s="524" t="s">
        <v>33</v>
      </c>
      <c r="D108" s="525" t="s">
        <v>179</v>
      </c>
      <c r="E108" s="580" t="s">
        <v>546</v>
      </c>
      <c r="F108" s="589">
        <v>-757.68600000000004</v>
      </c>
      <c r="G108" s="585"/>
      <c r="H108" s="589">
        <v>-757.68600000000004</v>
      </c>
      <c r="I108" s="587">
        <v>-757.68600000000004</v>
      </c>
    </row>
    <row r="109" spans="1:9" ht="60">
      <c r="A109" s="524" t="s">
        <v>526</v>
      </c>
      <c r="B109" s="524" t="s">
        <v>424</v>
      </c>
      <c r="C109" s="524" t="s">
        <v>33</v>
      </c>
      <c r="D109" s="525" t="s">
        <v>179</v>
      </c>
      <c r="E109" s="534" t="s">
        <v>547</v>
      </c>
      <c r="F109" s="591">
        <v>-1395.68</v>
      </c>
      <c r="G109" s="592"/>
      <c r="H109" s="591">
        <v>-1395.68</v>
      </c>
      <c r="I109" s="538">
        <v>-1395.68</v>
      </c>
    </row>
    <row r="110" spans="1:9" ht="75">
      <c r="A110" s="524" t="s">
        <v>526</v>
      </c>
      <c r="B110" s="524" t="s">
        <v>424</v>
      </c>
      <c r="C110" s="524" t="s">
        <v>33</v>
      </c>
      <c r="D110" s="525" t="s">
        <v>179</v>
      </c>
      <c r="E110" s="580" t="s">
        <v>548</v>
      </c>
      <c r="F110" s="593">
        <v>-287200</v>
      </c>
      <c r="G110" s="592"/>
      <c r="H110" s="593">
        <v>-287200</v>
      </c>
      <c r="I110" s="538">
        <v>-500</v>
      </c>
    </row>
    <row r="111" spans="1:9" ht="60">
      <c r="A111" s="524" t="s">
        <v>526</v>
      </c>
      <c r="B111" s="524" t="s">
        <v>424</v>
      </c>
      <c r="C111" s="524" t="s">
        <v>33</v>
      </c>
      <c r="D111" s="525" t="s">
        <v>179</v>
      </c>
      <c r="E111" s="580" t="s">
        <v>549</v>
      </c>
      <c r="F111" s="584">
        <v>1395.68</v>
      </c>
      <c r="G111" s="585"/>
      <c r="H111" s="584">
        <v>1395.68</v>
      </c>
      <c r="I111" s="583">
        <v>1395.68</v>
      </c>
    </row>
    <row r="112" spans="1:9" ht="60">
      <c r="A112" s="524" t="s">
        <v>526</v>
      </c>
      <c r="B112" s="524" t="s">
        <v>424</v>
      </c>
      <c r="C112" s="524" t="s">
        <v>33</v>
      </c>
      <c r="D112" s="525" t="s">
        <v>179</v>
      </c>
      <c r="E112" s="580" t="s">
        <v>550</v>
      </c>
      <c r="F112" s="584">
        <v>789.76</v>
      </c>
      <c r="G112" s="585"/>
      <c r="H112" s="584">
        <v>789.76</v>
      </c>
      <c r="I112" s="583">
        <v>789.76</v>
      </c>
    </row>
    <row r="113" spans="1:9" ht="60">
      <c r="A113" s="524" t="s">
        <v>526</v>
      </c>
      <c r="B113" s="524" t="s">
        <v>424</v>
      </c>
      <c r="C113" s="524" t="s">
        <v>33</v>
      </c>
      <c r="D113" s="525" t="s">
        <v>179</v>
      </c>
      <c r="E113" s="580" t="s">
        <v>551</v>
      </c>
      <c r="F113" s="581"/>
      <c r="G113" s="582"/>
      <c r="H113" s="581">
        <v>3089.6880000000001</v>
      </c>
      <c r="I113" s="583">
        <v>2090</v>
      </c>
    </row>
    <row r="114" spans="1:9" ht="75">
      <c r="A114" s="524" t="s">
        <v>526</v>
      </c>
      <c r="B114" s="524" t="s">
        <v>424</v>
      </c>
      <c r="C114" s="524" t="s">
        <v>33</v>
      </c>
      <c r="D114" s="525" t="s">
        <v>179</v>
      </c>
      <c r="E114" s="580" t="s">
        <v>552</v>
      </c>
      <c r="F114" s="581"/>
      <c r="G114" s="582"/>
      <c r="H114" s="581"/>
      <c r="I114" s="583">
        <v>-1327.9160300000001</v>
      </c>
    </row>
    <row r="115" spans="1:9" ht="75">
      <c r="A115" s="524" t="s">
        <v>526</v>
      </c>
      <c r="B115" s="524" t="s">
        <v>424</v>
      </c>
      <c r="C115" s="524" t="s">
        <v>33</v>
      </c>
      <c r="D115" s="525" t="s">
        <v>179</v>
      </c>
      <c r="E115" s="580" t="s">
        <v>553</v>
      </c>
      <c r="F115" s="581"/>
      <c r="G115" s="582"/>
      <c r="H115" s="581"/>
      <c r="I115" s="583">
        <v>-1362.0019600000001</v>
      </c>
    </row>
    <row r="116" spans="1:9" ht="90">
      <c r="A116" s="524" t="s">
        <v>526</v>
      </c>
      <c r="B116" s="524" t="s">
        <v>424</v>
      </c>
      <c r="C116" s="524" t="s">
        <v>33</v>
      </c>
      <c r="D116" s="525" t="s">
        <v>179</v>
      </c>
      <c r="E116" s="580" t="s">
        <v>554</v>
      </c>
      <c r="F116" s="584">
        <v>287200</v>
      </c>
      <c r="G116" s="585"/>
      <c r="H116" s="584">
        <v>287200</v>
      </c>
      <c r="I116" s="583">
        <v>500</v>
      </c>
    </row>
    <row r="117" spans="1:9" ht="75">
      <c r="A117" s="524" t="s">
        <v>526</v>
      </c>
      <c r="B117" s="524" t="s">
        <v>424</v>
      </c>
      <c r="C117" s="524" t="s">
        <v>33</v>
      </c>
      <c r="D117" s="525" t="s">
        <v>179</v>
      </c>
      <c r="E117" s="580" t="s">
        <v>555</v>
      </c>
      <c r="F117" s="581"/>
      <c r="G117" s="582"/>
      <c r="H117" s="581"/>
      <c r="I117" s="583">
        <v>-500</v>
      </c>
    </row>
    <row r="118" spans="1:9" ht="105">
      <c r="A118" s="524" t="s">
        <v>526</v>
      </c>
      <c r="B118" s="524" t="s">
        <v>424</v>
      </c>
      <c r="C118" s="524" t="s">
        <v>33</v>
      </c>
      <c r="D118" s="525" t="s">
        <v>179</v>
      </c>
      <c r="E118" s="580" t="s">
        <v>556</v>
      </c>
      <c r="F118" s="581"/>
      <c r="G118" s="582"/>
      <c r="H118" s="581"/>
      <c r="I118" s="583">
        <v>-2372.6930000000002</v>
      </c>
    </row>
    <row r="119" spans="1:9" ht="60">
      <c r="A119" s="524" t="s">
        <v>526</v>
      </c>
      <c r="B119" s="524" t="s">
        <v>424</v>
      </c>
      <c r="C119" s="524" t="s">
        <v>33</v>
      </c>
      <c r="D119" s="525" t="s">
        <v>179</v>
      </c>
      <c r="E119" s="580" t="s">
        <v>557</v>
      </c>
      <c r="F119" s="581">
        <v>9785.5679999999993</v>
      </c>
      <c r="G119" s="582"/>
      <c r="H119" s="581">
        <v>9785.5679999999993</v>
      </c>
      <c r="I119" s="583">
        <v>39</v>
      </c>
    </row>
    <row r="120" spans="1:9" ht="120">
      <c r="A120" s="524" t="s">
        <v>526</v>
      </c>
      <c r="B120" s="524" t="s">
        <v>424</v>
      </c>
      <c r="C120" s="524" t="s">
        <v>33</v>
      </c>
      <c r="D120" s="525" t="s">
        <v>179</v>
      </c>
      <c r="E120" s="580" t="s">
        <v>558</v>
      </c>
      <c r="F120" s="581">
        <v>8321.9339999999993</v>
      </c>
      <c r="G120" s="582"/>
      <c r="H120" s="581">
        <v>8321.9339999999993</v>
      </c>
      <c r="I120" s="583">
        <v>-0.38178000000000001</v>
      </c>
    </row>
    <row r="121" spans="1:9" ht="120">
      <c r="A121" s="524" t="s">
        <v>526</v>
      </c>
      <c r="B121" s="524" t="s">
        <v>424</v>
      </c>
      <c r="C121" s="524" t="s">
        <v>33</v>
      </c>
      <c r="D121" s="525" t="s">
        <v>179</v>
      </c>
      <c r="E121" s="580" t="s">
        <v>559</v>
      </c>
      <c r="F121" s="581">
        <v>11417.794</v>
      </c>
      <c r="G121" s="582"/>
      <c r="H121" s="581">
        <v>11417.794</v>
      </c>
      <c r="I121" s="583">
        <v>-12.85521</v>
      </c>
    </row>
    <row r="122" spans="1:9" ht="105">
      <c r="A122" s="524" t="s">
        <v>526</v>
      </c>
      <c r="B122" s="524" t="s">
        <v>424</v>
      </c>
      <c r="C122" s="524" t="s">
        <v>33</v>
      </c>
      <c r="D122" s="525" t="s">
        <v>179</v>
      </c>
      <c r="E122" s="580" t="s">
        <v>560</v>
      </c>
      <c r="F122" s="581">
        <v>14755.444</v>
      </c>
      <c r="G122" s="582"/>
      <c r="H122" s="581">
        <v>14755.444</v>
      </c>
      <c r="I122" s="583">
        <v>-4.4296499999999996</v>
      </c>
    </row>
    <row r="123" spans="1:9" ht="60">
      <c r="A123" s="524" t="s">
        <v>526</v>
      </c>
      <c r="B123" s="524" t="s">
        <v>424</v>
      </c>
      <c r="C123" s="524" t="s">
        <v>33</v>
      </c>
      <c r="D123" s="525" t="s">
        <v>179</v>
      </c>
      <c r="E123" s="580" t="s">
        <v>561</v>
      </c>
      <c r="F123" s="581">
        <v>16396.883999999998</v>
      </c>
      <c r="G123" s="582"/>
      <c r="H123" s="581">
        <v>16396.883999999998</v>
      </c>
      <c r="I123" s="583">
        <v>-23.974509999999999</v>
      </c>
    </row>
    <row r="124" spans="1:9" ht="30">
      <c r="A124" s="524" t="s">
        <v>562</v>
      </c>
      <c r="B124" s="524" t="s">
        <v>563</v>
      </c>
      <c r="C124" s="524" t="s">
        <v>36</v>
      </c>
      <c r="D124" s="525" t="s">
        <v>181</v>
      </c>
      <c r="E124" s="534" t="s">
        <v>415</v>
      </c>
      <c r="F124" s="535"/>
      <c r="G124" s="536"/>
      <c r="H124" s="535"/>
      <c r="I124" s="537">
        <f>-800-7000</f>
        <v>-7800</v>
      </c>
    </row>
    <row r="125" spans="1:9" ht="15">
      <c r="A125" s="549" t="s">
        <v>564</v>
      </c>
      <c r="B125" s="549" t="s">
        <v>565</v>
      </c>
      <c r="C125" s="549" t="s">
        <v>250</v>
      </c>
      <c r="D125" s="550" t="s">
        <v>251</v>
      </c>
      <c r="E125" s="572" t="s">
        <v>415</v>
      </c>
      <c r="F125" s="535"/>
      <c r="G125" s="536"/>
      <c r="H125" s="535"/>
      <c r="I125" s="537">
        <v>5000</v>
      </c>
    </row>
    <row r="126" spans="1:9" ht="75">
      <c r="A126" s="579"/>
      <c r="B126" s="579"/>
      <c r="C126" s="524"/>
      <c r="D126" s="572" t="s">
        <v>462</v>
      </c>
      <c r="E126" s="572"/>
      <c r="F126" s="535"/>
      <c r="G126" s="536"/>
      <c r="H126" s="535"/>
      <c r="I126" s="537">
        <v>5000</v>
      </c>
    </row>
    <row r="127" spans="1:9" ht="30">
      <c r="A127" s="579">
        <v>4017420</v>
      </c>
      <c r="B127" s="579">
        <v>7420</v>
      </c>
      <c r="C127" s="524" t="s">
        <v>33</v>
      </c>
      <c r="D127" s="572" t="s">
        <v>198</v>
      </c>
      <c r="E127" s="572" t="s">
        <v>415</v>
      </c>
      <c r="F127" s="535"/>
      <c r="G127" s="536"/>
      <c r="H127" s="535"/>
      <c r="I127" s="537">
        <v>230.91</v>
      </c>
    </row>
    <row r="128" spans="1:9" ht="45">
      <c r="A128" s="579">
        <v>4017470</v>
      </c>
      <c r="B128" s="579">
        <v>7470</v>
      </c>
      <c r="C128" s="524" t="s">
        <v>33</v>
      </c>
      <c r="D128" s="572" t="s">
        <v>174</v>
      </c>
      <c r="E128" s="572" t="s">
        <v>566</v>
      </c>
      <c r="F128" s="535"/>
      <c r="G128" s="536"/>
      <c r="H128" s="535"/>
      <c r="I128" s="537">
        <v>2500</v>
      </c>
    </row>
    <row r="129" spans="1:9" ht="42.75">
      <c r="A129" s="518" t="s">
        <v>567</v>
      </c>
      <c r="B129" s="518"/>
      <c r="C129" s="518"/>
      <c r="D129" s="519" t="s">
        <v>304</v>
      </c>
      <c r="E129" s="530"/>
      <c r="F129" s="531">
        <f>F130</f>
        <v>305.62800000000004</v>
      </c>
      <c r="G129" s="532"/>
      <c r="H129" s="531">
        <f>H130</f>
        <v>305.62800000000004</v>
      </c>
      <c r="I129" s="533">
        <f>I130</f>
        <v>-4734.433</v>
      </c>
    </row>
    <row r="130" spans="1:9" ht="42.75">
      <c r="A130" s="518" t="s">
        <v>568</v>
      </c>
      <c r="B130" s="518"/>
      <c r="C130" s="518"/>
      <c r="D130" s="519" t="s">
        <v>304</v>
      </c>
      <c r="E130" s="530"/>
      <c r="F130" s="531">
        <f>SUM(F131:F147)</f>
        <v>305.62800000000004</v>
      </c>
      <c r="G130" s="531"/>
      <c r="H130" s="531">
        <f>SUM(H131:H147)</f>
        <v>305.62800000000004</v>
      </c>
      <c r="I130" s="533">
        <f>SUM(I131:I147)</f>
        <v>-4734.433</v>
      </c>
    </row>
    <row r="131" spans="1:9" ht="30">
      <c r="A131" s="524" t="s">
        <v>569</v>
      </c>
      <c r="B131" s="524" t="s">
        <v>424</v>
      </c>
      <c r="C131" s="524" t="s">
        <v>33</v>
      </c>
      <c r="D131" s="525" t="s">
        <v>179</v>
      </c>
      <c r="E131" s="534" t="s">
        <v>570</v>
      </c>
      <c r="F131" s="535"/>
      <c r="G131" s="536"/>
      <c r="H131" s="535"/>
      <c r="I131" s="537">
        <v>-203.833</v>
      </c>
    </row>
    <row r="132" spans="1:9" ht="60">
      <c r="A132" s="524" t="s">
        <v>571</v>
      </c>
      <c r="B132" s="524" t="s">
        <v>572</v>
      </c>
      <c r="C132" s="524" t="s">
        <v>34</v>
      </c>
      <c r="D132" s="525" t="s">
        <v>197</v>
      </c>
      <c r="E132" s="534" t="s">
        <v>573</v>
      </c>
      <c r="F132" s="535"/>
      <c r="G132" s="536"/>
      <c r="H132" s="535"/>
      <c r="I132" s="537">
        <v>-303.45</v>
      </c>
    </row>
    <row r="133" spans="1:9" ht="45">
      <c r="A133" s="524" t="s">
        <v>571</v>
      </c>
      <c r="B133" s="524" t="s">
        <v>572</v>
      </c>
      <c r="C133" s="524" t="s">
        <v>34</v>
      </c>
      <c r="D133" s="525" t="s">
        <v>197</v>
      </c>
      <c r="E133" s="551" t="s">
        <v>574</v>
      </c>
      <c r="F133" s="552"/>
      <c r="G133" s="553"/>
      <c r="H133" s="552"/>
      <c r="I133" s="554">
        <v>-87.162999999999997</v>
      </c>
    </row>
    <row r="134" spans="1:9" ht="60">
      <c r="A134" s="524" t="s">
        <v>571</v>
      </c>
      <c r="B134" s="524" t="s">
        <v>572</v>
      </c>
      <c r="C134" s="524" t="s">
        <v>34</v>
      </c>
      <c r="D134" s="525" t="s">
        <v>197</v>
      </c>
      <c r="E134" s="551" t="s">
        <v>575</v>
      </c>
      <c r="F134" s="552"/>
      <c r="G134" s="553"/>
      <c r="H134" s="552"/>
      <c r="I134" s="554">
        <v>-558.20000000000005</v>
      </c>
    </row>
    <row r="135" spans="1:9" ht="60">
      <c r="A135" s="524" t="s">
        <v>571</v>
      </c>
      <c r="B135" s="524" t="s">
        <v>572</v>
      </c>
      <c r="C135" s="524" t="s">
        <v>34</v>
      </c>
      <c r="D135" s="525" t="s">
        <v>197</v>
      </c>
      <c r="E135" s="551" t="s">
        <v>576</v>
      </c>
      <c r="F135" s="552"/>
      <c r="G135" s="553"/>
      <c r="H135" s="552"/>
      <c r="I135" s="554">
        <v>-598.41300000000001</v>
      </c>
    </row>
    <row r="136" spans="1:9" ht="60">
      <c r="A136" s="524" t="s">
        <v>571</v>
      </c>
      <c r="B136" s="524" t="s">
        <v>572</v>
      </c>
      <c r="C136" s="524" t="s">
        <v>34</v>
      </c>
      <c r="D136" s="525" t="s">
        <v>197</v>
      </c>
      <c r="E136" s="534" t="s">
        <v>577</v>
      </c>
      <c r="F136" s="535"/>
      <c r="G136" s="536"/>
      <c r="H136" s="535"/>
      <c r="I136" s="537">
        <v>-560</v>
      </c>
    </row>
    <row r="137" spans="1:9" ht="45">
      <c r="A137" s="524" t="s">
        <v>571</v>
      </c>
      <c r="B137" s="524" t="s">
        <v>572</v>
      </c>
      <c r="C137" s="524" t="s">
        <v>34</v>
      </c>
      <c r="D137" s="525" t="s">
        <v>197</v>
      </c>
      <c r="E137" s="551" t="s">
        <v>578</v>
      </c>
      <c r="F137" s="535"/>
      <c r="G137" s="536"/>
      <c r="H137" s="535"/>
      <c r="I137" s="537">
        <v>-120.54300000000001</v>
      </c>
    </row>
    <row r="138" spans="1:9" ht="45">
      <c r="A138" s="524" t="s">
        <v>571</v>
      </c>
      <c r="B138" s="524" t="s">
        <v>572</v>
      </c>
      <c r="C138" s="524" t="s">
        <v>34</v>
      </c>
      <c r="D138" s="525" t="s">
        <v>197</v>
      </c>
      <c r="E138" s="551" t="s">
        <v>579</v>
      </c>
      <c r="F138" s="535"/>
      <c r="G138" s="536"/>
      <c r="H138" s="535"/>
      <c r="I138" s="537">
        <v>-120.54300000000001</v>
      </c>
    </row>
    <row r="139" spans="1:9" ht="45">
      <c r="A139" s="524" t="s">
        <v>571</v>
      </c>
      <c r="B139" s="524" t="s">
        <v>572</v>
      </c>
      <c r="C139" s="524" t="s">
        <v>34</v>
      </c>
      <c r="D139" s="525" t="s">
        <v>197</v>
      </c>
      <c r="E139" s="551" t="s">
        <v>580</v>
      </c>
      <c r="F139" s="535"/>
      <c r="G139" s="536"/>
      <c r="H139" s="535"/>
      <c r="I139" s="537">
        <v>-120.54300000000001</v>
      </c>
    </row>
    <row r="140" spans="1:9" ht="90">
      <c r="A140" s="524" t="s">
        <v>571</v>
      </c>
      <c r="B140" s="524" t="s">
        <v>572</v>
      </c>
      <c r="C140" s="524" t="s">
        <v>34</v>
      </c>
      <c r="D140" s="525" t="s">
        <v>197</v>
      </c>
      <c r="E140" s="534" t="s">
        <v>581</v>
      </c>
      <c r="F140" s="535"/>
      <c r="G140" s="536"/>
      <c r="H140" s="535"/>
      <c r="I140" s="537">
        <v>-397.11799999999999</v>
      </c>
    </row>
    <row r="141" spans="1:9" ht="60">
      <c r="A141" s="524" t="s">
        <v>571</v>
      </c>
      <c r="B141" s="524" t="s">
        <v>572</v>
      </c>
      <c r="C141" s="524" t="s">
        <v>34</v>
      </c>
      <c r="D141" s="525" t="s">
        <v>197</v>
      </c>
      <c r="E141" s="534" t="s">
        <v>582</v>
      </c>
      <c r="F141" s="535"/>
      <c r="G141" s="536"/>
      <c r="H141" s="535"/>
      <c r="I141" s="537">
        <v>-276.33800000000002</v>
      </c>
    </row>
    <row r="142" spans="1:9" ht="45">
      <c r="A142" s="524" t="s">
        <v>571</v>
      </c>
      <c r="B142" s="524" t="s">
        <v>572</v>
      </c>
      <c r="C142" s="524" t="s">
        <v>34</v>
      </c>
      <c r="D142" s="525" t="s">
        <v>197</v>
      </c>
      <c r="E142" s="534" t="s">
        <v>583</v>
      </c>
      <c r="F142" s="535"/>
      <c r="G142" s="536"/>
      <c r="H142" s="535"/>
      <c r="I142" s="537">
        <v>-232.71199999999999</v>
      </c>
    </row>
    <row r="143" spans="1:9" ht="45">
      <c r="A143" s="524" t="s">
        <v>571</v>
      </c>
      <c r="B143" s="524" t="s">
        <v>572</v>
      </c>
      <c r="C143" s="524" t="s">
        <v>34</v>
      </c>
      <c r="D143" s="525" t="s">
        <v>197</v>
      </c>
      <c r="E143" s="534" t="s">
        <v>584</v>
      </c>
      <c r="F143" s="535"/>
      <c r="G143" s="535"/>
      <c r="H143" s="535"/>
      <c r="I143" s="537">
        <v>-682.99900000000002</v>
      </c>
    </row>
    <row r="144" spans="1:9" ht="60">
      <c r="A144" s="524" t="s">
        <v>585</v>
      </c>
      <c r="B144" s="524" t="s">
        <v>586</v>
      </c>
      <c r="C144" s="524" t="s">
        <v>33</v>
      </c>
      <c r="D144" s="594" t="s">
        <v>198</v>
      </c>
      <c r="E144" s="534" t="s">
        <v>587</v>
      </c>
      <c r="F144" s="535">
        <v>11.513999999999999</v>
      </c>
      <c r="G144" s="536"/>
      <c r="H144" s="535">
        <v>11.513999999999999</v>
      </c>
      <c r="I144" s="537">
        <v>11.513999999999999</v>
      </c>
    </row>
    <row r="145" spans="1:9" ht="120">
      <c r="A145" s="524" t="s">
        <v>585</v>
      </c>
      <c r="B145" s="524" t="s">
        <v>586</v>
      </c>
      <c r="C145" s="524" t="s">
        <v>33</v>
      </c>
      <c r="D145" s="594" t="s">
        <v>198</v>
      </c>
      <c r="E145" s="534" t="s">
        <v>588</v>
      </c>
      <c r="F145" s="535">
        <v>199.3</v>
      </c>
      <c r="G145" s="536"/>
      <c r="H145" s="535">
        <v>199.3</v>
      </c>
      <c r="I145" s="537">
        <v>199.3</v>
      </c>
    </row>
    <row r="146" spans="1:9" ht="75">
      <c r="A146" s="524" t="s">
        <v>585</v>
      </c>
      <c r="B146" s="524" t="s">
        <v>586</v>
      </c>
      <c r="C146" s="524" t="s">
        <v>33</v>
      </c>
      <c r="D146" s="594" t="s">
        <v>198</v>
      </c>
      <c r="E146" s="534" t="s">
        <v>589</v>
      </c>
      <c r="F146" s="535">
        <v>94.813999999999993</v>
      </c>
      <c r="G146" s="536"/>
      <c r="H146" s="535">
        <v>94.813999999999993</v>
      </c>
      <c r="I146" s="537">
        <v>94.813999999999993</v>
      </c>
    </row>
    <row r="147" spans="1:9" ht="45">
      <c r="A147" s="524" t="s">
        <v>585</v>
      </c>
      <c r="B147" s="524" t="s">
        <v>586</v>
      </c>
      <c r="C147" s="524" t="s">
        <v>33</v>
      </c>
      <c r="D147" s="594" t="s">
        <v>198</v>
      </c>
      <c r="E147" s="534" t="s">
        <v>590</v>
      </c>
      <c r="F147" s="535"/>
      <c r="G147" s="536"/>
      <c r="H147" s="535"/>
      <c r="I147" s="537">
        <v>-778.20600000000002</v>
      </c>
    </row>
    <row r="148" spans="1:9" ht="57">
      <c r="A148" s="518" t="s">
        <v>591</v>
      </c>
      <c r="B148" s="518"/>
      <c r="C148" s="518"/>
      <c r="D148" s="519" t="s">
        <v>149</v>
      </c>
      <c r="E148" s="530"/>
      <c r="F148" s="531">
        <f>F149</f>
        <v>-125.17400000000001</v>
      </c>
      <c r="G148" s="532"/>
      <c r="H148" s="531">
        <f>H149</f>
        <v>-125.17400000000001</v>
      </c>
      <c r="I148" s="533">
        <f>I149</f>
        <v>-7.6989999999999998</v>
      </c>
    </row>
    <row r="149" spans="1:9" ht="57">
      <c r="A149" s="518" t="s">
        <v>592</v>
      </c>
      <c r="B149" s="518"/>
      <c r="C149" s="518"/>
      <c r="D149" s="519" t="s">
        <v>149</v>
      </c>
      <c r="E149" s="530"/>
      <c r="F149" s="531">
        <f>SUM(F150:F151)</f>
        <v>-125.17400000000001</v>
      </c>
      <c r="G149" s="531"/>
      <c r="H149" s="531">
        <f>SUM(H150:H151)</f>
        <v>-125.17400000000001</v>
      </c>
      <c r="I149" s="531">
        <f>SUM(I150:I151)</f>
        <v>-7.6989999999999998</v>
      </c>
    </row>
    <row r="150" spans="1:9" ht="90">
      <c r="A150" s="524" t="s">
        <v>593</v>
      </c>
      <c r="B150" s="524" t="s">
        <v>424</v>
      </c>
      <c r="C150" s="524" t="s">
        <v>33</v>
      </c>
      <c r="D150" s="525" t="s">
        <v>179</v>
      </c>
      <c r="E150" s="534" t="s">
        <v>594</v>
      </c>
      <c r="F150" s="535">
        <v>-125.17400000000001</v>
      </c>
      <c r="G150" s="536"/>
      <c r="H150" s="535">
        <v>-125.17400000000001</v>
      </c>
      <c r="I150" s="537"/>
    </row>
    <row r="151" spans="1:9" ht="45">
      <c r="A151" s="524" t="s">
        <v>595</v>
      </c>
      <c r="B151" s="524" t="s">
        <v>596</v>
      </c>
      <c r="C151" s="524" t="s">
        <v>15</v>
      </c>
      <c r="D151" s="525" t="s">
        <v>231</v>
      </c>
      <c r="E151" s="534" t="s">
        <v>597</v>
      </c>
      <c r="F151" s="535"/>
      <c r="G151" s="536"/>
      <c r="H151" s="535"/>
      <c r="I151" s="537">
        <v>-7.6989999999999998</v>
      </c>
    </row>
    <row r="152" spans="1:9" ht="71.25">
      <c r="A152" s="518" t="s">
        <v>598</v>
      </c>
      <c r="B152" s="518"/>
      <c r="C152" s="518"/>
      <c r="D152" s="519" t="s">
        <v>290</v>
      </c>
      <c r="E152" s="530"/>
      <c r="F152" s="531">
        <f>F153</f>
        <v>0</v>
      </c>
      <c r="G152" s="532"/>
      <c r="H152" s="531">
        <f>H153</f>
        <v>0</v>
      </c>
      <c r="I152" s="533">
        <f>I153</f>
        <v>-18226.972999999998</v>
      </c>
    </row>
    <row r="153" spans="1:9" ht="71.25">
      <c r="A153" s="518" t="s">
        <v>599</v>
      </c>
      <c r="B153" s="518"/>
      <c r="C153" s="518"/>
      <c r="D153" s="519" t="s">
        <v>290</v>
      </c>
      <c r="E153" s="530"/>
      <c r="F153" s="531">
        <f>SUM(F174:F175)</f>
        <v>0</v>
      </c>
      <c r="G153" s="531"/>
      <c r="H153" s="531">
        <f>SUM(H174:H175)</f>
        <v>0</v>
      </c>
      <c r="I153" s="533">
        <f>SUM(I154:I175)</f>
        <v>-18226.972999999998</v>
      </c>
    </row>
    <row r="154" spans="1:9" ht="75">
      <c r="A154" s="524" t="s">
        <v>600</v>
      </c>
      <c r="B154" s="524" t="s">
        <v>424</v>
      </c>
      <c r="C154" s="524" t="s">
        <v>33</v>
      </c>
      <c r="D154" s="525" t="s">
        <v>179</v>
      </c>
      <c r="E154" s="534" t="s">
        <v>601</v>
      </c>
      <c r="F154" s="535"/>
      <c r="G154" s="536"/>
      <c r="H154" s="535"/>
      <c r="I154" s="537">
        <f>-5034.161-2230.36</f>
        <v>-7264.5210000000006</v>
      </c>
    </row>
    <row r="155" spans="1:9" ht="75">
      <c r="A155" s="524" t="s">
        <v>600</v>
      </c>
      <c r="B155" s="524" t="s">
        <v>424</v>
      </c>
      <c r="C155" s="524" t="s">
        <v>33</v>
      </c>
      <c r="D155" s="525" t="s">
        <v>179</v>
      </c>
      <c r="E155" s="534" t="s">
        <v>602</v>
      </c>
      <c r="F155" s="535"/>
      <c r="G155" s="536"/>
      <c r="H155" s="535"/>
      <c r="I155" s="537">
        <v>-228.27420000000001</v>
      </c>
    </row>
    <row r="156" spans="1:9" ht="75">
      <c r="A156" s="524" t="s">
        <v>600</v>
      </c>
      <c r="B156" s="524" t="s">
        <v>424</v>
      </c>
      <c r="C156" s="524" t="s">
        <v>33</v>
      </c>
      <c r="D156" s="525" t="s">
        <v>179</v>
      </c>
      <c r="E156" s="534" t="s">
        <v>603</v>
      </c>
      <c r="F156" s="535"/>
      <c r="G156" s="536"/>
      <c r="H156" s="535"/>
      <c r="I156" s="537">
        <v>-167.38980000000001</v>
      </c>
    </row>
    <row r="157" spans="1:9" ht="75">
      <c r="A157" s="524" t="s">
        <v>600</v>
      </c>
      <c r="B157" s="524" t="s">
        <v>424</v>
      </c>
      <c r="C157" s="524" t="s">
        <v>33</v>
      </c>
      <c r="D157" s="525" t="s">
        <v>179</v>
      </c>
      <c r="E157" s="534" t="s">
        <v>604</v>
      </c>
      <c r="F157" s="535"/>
      <c r="G157" s="536"/>
      <c r="H157" s="535"/>
      <c r="I157" s="537">
        <v>-74.741799999999998</v>
      </c>
    </row>
    <row r="158" spans="1:9" ht="75">
      <c r="A158" s="524" t="s">
        <v>600</v>
      </c>
      <c r="B158" s="524" t="s">
        <v>424</v>
      </c>
      <c r="C158" s="524" t="s">
        <v>33</v>
      </c>
      <c r="D158" s="525" t="s">
        <v>179</v>
      </c>
      <c r="E158" s="534" t="s">
        <v>605</v>
      </c>
      <c r="F158" s="535"/>
      <c r="G158" s="536"/>
      <c r="H158" s="535"/>
      <c r="I158" s="537">
        <v>-64.662599999999998</v>
      </c>
    </row>
    <row r="159" spans="1:9" ht="75">
      <c r="A159" s="524" t="s">
        <v>600</v>
      </c>
      <c r="B159" s="524" t="s">
        <v>424</v>
      </c>
      <c r="C159" s="524" t="s">
        <v>33</v>
      </c>
      <c r="D159" s="525" t="s">
        <v>179</v>
      </c>
      <c r="E159" s="534" t="s">
        <v>606</v>
      </c>
      <c r="F159" s="535"/>
      <c r="G159" s="536"/>
      <c r="H159" s="535"/>
      <c r="I159" s="537">
        <v>-31.552</v>
      </c>
    </row>
    <row r="160" spans="1:9" ht="75">
      <c r="A160" s="524" t="s">
        <v>600</v>
      </c>
      <c r="B160" s="524" t="s">
        <v>424</v>
      </c>
      <c r="C160" s="524" t="s">
        <v>33</v>
      </c>
      <c r="D160" s="525" t="s">
        <v>179</v>
      </c>
      <c r="E160" s="534" t="s">
        <v>607</v>
      </c>
      <c r="F160" s="535"/>
      <c r="G160" s="536"/>
      <c r="H160" s="535"/>
      <c r="I160" s="537">
        <v>-240.11279999999999</v>
      </c>
    </row>
    <row r="161" spans="1:9" ht="75">
      <c r="A161" s="524" t="s">
        <v>600</v>
      </c>
      <c r="B161" s="524" t="s">
        <v>424</v>
      </c>
      <c r="C161" s="524" t="s">
        <v>33</v>
      </c>
      <c r="D161" s="525" t="s">
        <v>179</v>
      </c>
      <c r="E161" s="534" t="s">
        <v>608</v>
      </c>
      <c r="F161" s="535"/>
      <c r="G161" s="536"/>
      <c r="H161" s="535"/>
      <c r="I161" s="537">
        <v>-267.87779999999998</v>
      </c>
    </row>
    <row r="162" spans="1:9" ht="90">
      <c r="A162" s="524" t="s">
        <v>609</v>
      </c>
      <c r="B162" s="524" t="s">
        <v>428</v>
      </c>
      <c r="C162" s="524" t="s">
        <v>17</v>
      </c>
      <c r="D162" s="525" t="s">
        <v>206</v>
      </c>
      <c r="E162" s="534" t="s">
        <v>610</v>
      </c>
      <c r="F162" s="535"/>
      <c r="G162" s="536"/>
      <c r="H162" s="535"/>
      <c r="I162" s="537">
        <f>-4515.723-2165.526</f>
        <v>-6681.2489999999998</v>
      </c>
    </row>
    <row r="163" spans="1:9" ht="75">
      <c r="A163" s="524" t="s">
        <v>609</v>
      </c>
      <c r="B163" s="524" t="s">
        <v>428</v>
      </c>
      <c r="C163" s="524" t="s">
        <v>17</v>
      </c>
      <c r="D163" s="525" t="s">
        <v>206</v>
      </c>
      <c r="E163" s="534" t="s">
        <v>611</v>
      </c>
      <c r="F163" s="535"/>
      <c r="G163" s="536"/>
      <c r="H163" s="535"/>
      <c r="I163" s="537">
        <v>-194.18700000000001</v>
      </c>
    </row>
    <row r="164" spans="1:9" ht="90">
      <c r="A164" s="524" t="s">
        <v>609</v>
      </c>
      <c r="B164" s="524" t="s">
        <v>428</v>
      </c>
      <c r="C164" s="524" t="s">
        <v>17</v>
      </c>
      <c r="D164" s="525" t="s">
        <v>206</v>
      </c>
      <c r="E164" s="534" t="s">
        <v>612</v>
      </c>
      <c r="F164" s="535"/>
      <c r="G164" s="536"/>
      <c r="H164" s="535"/>
      <c r="I164" s="537">
        <v>-317.77100000000002</v>
      </c>
    </row>
    <row r="165" spans="1:9" ht="90">
      <c r="A165" s="524" t="s">
        <v>609</v>
      </c>
      <c r="B165" s="524" t="s">
        <v>428</v>
      </c>
      <c r="C165" s="524" t="s">
        <v>17</v>
      </c>
      <c r="D165" s="525" t="s">
        <v>206</v>
      </c>
      <c r="E165" s="534" t="s">
        <v>613</v>
      </c>
      <c r="F165" s="535"/>
      <c r="G165" s="536"/>
      <c r="H165" s="535"/>
      <c r="I165" s="537">
        <v>-261.2</v>
      </c>
    </row>
    <row r="166" spans="1:9" ht="90">
      <c r="A166" s="524" t="s">
        <v>609</v>
      </c>
      <c r="B166" s="524" t="s">
        <v>428</v>
      </c>
      <c r="C166" s="524" t="s">
        <v>17</v>
      </c>
      <c r="D166" s="525" t="s">
        <v>206</v>
      </c>
      <c r="E166" s="534" t="s">
        <v>614</v>
      </c>
      <c r="F166" s="535"/>
      <c r="G166" s="536"/>
      <c r="H166" s="535"/>
      <c r="I166" s="537">
        <v>-503.38400000000001</v>
      </c>
    </row>
    <row r="167" spans="1:9" ht="90">
      <c r="A167" s="524" t="s">
        <v>609</v>
      </c>
      <c r="B167" s="524" t="s">
        <v>428</v>
      </c>
      <c r="C167" s="524" t="s">
        <v>17</v>
      </c>
      <c r="D167" s="525" t="s">
        <v>206</v>
      </c>
      <c r="E167" s="534" t="s">
        <v>615</v>
      </c>
      <c r="F167" s="535"/>
      <c r="G167" s="536"/>
      <c r="H167" s="535"/>
      <c r="I167" s="537">
        <v>-351.80500000000001</v>
      </c>
    </row>
    <row r="168" spans="1:9" ht="90">
      <c r="A168" s="524" t="s">
        <v>609</v>
      </c>
      <c r="B168" s="524" t="s">
        <v>428</v>
      </c>
      <c r="C168" s="524" t="s">
        <v>17</v>
      </c>
      <c r="D168" s="525" t="s">
        <v>206</v>
      </c>
      <c r="E168" s="534" t="s">
        <v>616</v>
      </c>
      <c r="F168" s="535"/>
      <c r="G168" s="536"/>
      <c r="H168" s="535"/>
      <c r="I168" s="537">
        <v>-234.66800000000001</v>
      </c>
    </row>
    <row r="169" spans="1:9" ht="90">
      <c r="A169" s="524" t="s">
        <v>609</v>
      </c>
      <c r="B169" s="524" t="s">
        <v>428</v>
      </c>
      <c r="C169" s="524" t="s">
        <v>17</v>
      </c>
      <c r="D169" s="525" t="s">
        <v>206</v>
      </c>
      <c r="E169" s="534" t="s">
        <v>617</v>
      </c>
      <c r="F169" s="535"/>
      <c r="G169" s="536"/>
      <c r="H169" s="535"/>
      <c r="I169" s="537">
        <v>-40.716999999999999</v>
      </c>
    </row>
    <row r="170" spans="1:9" ht="60">
      <c r="A170" s="524" t="s">
        <v>609</v>
      </c>
      <c r="B170" s="524" t="s">
        <v>428</v>
      </c>
      <c r="C170" s="524" t="s">
        <v>17</v>
      </c>
      <c r="D170" s="525" t="s">
        <v>206</v>
      </c>
      <c r="E170" s="534" t="s">
        <v>618</v>
      </c>
      <c r="F170" s="535"/>
      <c r="G170" s="536"/>
      <c r="H170" s="535"/>
      <c r="I170" s="537">
        <v>-347.26600000000002</v>
      </c>
    </row>
    <row r="171" spans="1:9" ht="105">
      <c r="A171" s="524" t="s">
        <v>609</v>
      </c>
      <c r="B171" s="524" t="s">
        <v>428</v>
      </c>
      <c r="C171" s="524" t="s">
        <v>17</v>
      </c>
      <c r="D171" s="525" t="s">
        <v>206</v>
      </c>
      <c r="E171" s="534" t="s">
        <v>619</v>
      </c>
      <c r="F171" s="535"/>
      <c r="G171" s="536"/>
      <c r="H171" s="535"/>
      <c r="I171" s="537">
        <v>-146.80099999999999</v>
      </c>
    </row>
    <row r="172" spans="1:9" ht="75">
      <c r="A172" s="524" t="s">
        <v>609</v>
      </c>
      <c r="B172" s="524" t="s">
        <v>428</v>
      </c>
      <c r="C172" s="524" t="s">
        <v>17</v>
      </c>
      <c r="D172" s="525" t="s">
        <v>206</v>
      </c>
      <c r="E172" s="534" t="s">
        <v>620</v>
      </c>
      <c r="F172" s="535"/>
      <c r="G172" s="536"/>
      <c r="H172" s="535"/>
      <c r="I172" s="537">
        <v>-132.87100000000001</v>
      </c>
    </row>
    <row r="173" spans="1:9" ht="90">
      <c r="A173" s="524" t="s">
        <v>609</v>
      </c>
      <c r="B173" s="524" t="s">
        <v>428</v>
      </c>
      <c r="C173" s="524" t="s">
        <v>17</v>
      </c>
      <c r="D173" s="525" t="s">
        <v>206</v>
      </c>
      <c r="E173" s="534" t="s">
        <v>621</v>
      </c>
      <c r="F173" s="535"/>
      <c r="G173" s="536"/>
      <c r="H173" s="535"/>
      <c r="I173" s="537">
        <v>-436.88799999999998</v>
      </c>
    </row>
    <row r="174" spans="1:9" ht="15">
      <c r="A174" s="524" t="s">
        <v>622</v>
      </c>
      <c r="B174" s="524" t="s">
        <v>565</v>
      </c>
      <c r="C174" s="524" t="s">
        <v>250</v>
      </c>
      <c r="D174" s="525" t="s">
        <v>251</v>
      </c>
      <c r="E174" s="534" t="s">
        <v>415</v>
      </c>
      <c r="F174" s="535"/>
      <c r="G174" s="536"/>
      <c r="H174" s="535"/>
      <c r="I174" s="537">
        <v>-119.03400000000001</v>
      </c>
    </row>
    <row r="175" spans="1:9" ht="15">
      <c r="A175" s="524" t="s">
        <v>623</v>
      </c>
      <c r="B175" s="524" t="s">
        <v>295</v>
      </c>
      <c r="C175" s="524" t="s">
        <v>38</v>
      </c>
      <c r="D175" s="525" t="s">
        <v>111</v>
      </c>
      <c r="E175" s="534" t="s">
        <v>415</v>
      </c>
      <c r="F175" s="535"/>
      <c r="G175" s="536"/>
      <c r="H175" s="535"/>
      <c r="I175" s="537">
        <v>-120</v>
      </c>
    </row>
    <row r="176" spans="1:9" ht="42.75">
      <c r="A176" s="518" t="s">
        <v>624</v>
      </c>
      <c r="B176" s="518"/>
      <c r="C176" s="518"/>
      <c r="D176" s="519" t="s">
        <v>143</v>
      </c>
      <c r="E176" s="520"/>
      <c r="F176" s="521">
        <f>F177</f>
        <v>0</v>
      </c>
      <c r="G176" s="522"/>
      <c r="H176" s="521">
        <f>H177</f>
        <v>0</v>
      </c>
      <c r="I176" s="523">
        <f>I177</f>
        <v>-1314.338</v>
      </c>
    </row>
    <row r="177" spans="1:9" ht="42.75">
      <c r="A177" s="518" t="s">
        <v>625</v>
      </c>
      <c r="B177" s="518"/>
      <c r="C177" s="518"/>
      <c r="D177" s="519" t="s">
        <v>143</v>
      </c>
      <c r="E177" s="520"/>
      <c r="F177" s="521">
        <f>SUM(F178:F189)</f>
        <v>0</v>
      </c>
      <c r="G177" s="521"/>
      <c r="H177" s="521">
        <f>SUM(H178:H189)</f>
        <v>0</v>
      </c>
      <c r="I177" s="523">
        <f>SUM(I178:I189)</f>
        <v>-1314.338</v>
      </c>
    </row>
    <row r="178" spans="1:9" ht="30">
      <c r="A178" s="524" t="s">
        <v>626</v>
      </c>
      <c r="B178" s="524" t="s">
        <v>39</v>
      </c>
      <c r="C178" s="524" t="s">
        <v>10</v>
      </c>
      <c r="D178" s="525" t="s">
        <v>286</v>
      </c>
      <c r="E178" s="526" t="s">
        <v>415</v>
      </c>
      <c r="F178" s="527"/>
      <c r="G178" s="528"/>
      <c r="H178" s="527"/>
      <c r="I178" s="529">
        <v>-298</v>
      </c>
    </row>
    <row r="179" spans="1:9" ht="60">
      <c r="A179" s="524" t="s">
        <v>627</v>
      </c>
      <c r="B179" s="524" t="s">
        <v>515</v>
      </c>
      <c r="C179" s="524" t="s">
        <v>11</v>
      </c>
      <c r="D179" s="525" t="s">
        <v>217</v>
      </c>
      <c r="E179" s="534" t="s">
        <v>415</v>
      </c>
      <c r="F179" s="535"/>
      <c r="G179" s="536"/>
      <c r="H179" s="535"/>
      <c r="I179" s="537">
        <v>200</v>
      </c>
    </row>
    <row r="180" spans="1:9" ht="15">
      <c r="A180" s="524" t="s">
        <v>628</v>
      </c>
      <c r="B180" s="524" t="s">
        <v>523</v>
      </c>
      <c r="C180" s="524" t="s">
        <v>12</v>
      </c>
      <c r="D180" s="525" t="s">
        <v>88</v>
      </c>
      <c r="E180" s="534" t="s">
        <v>415</v>
      </c>
      <c r="F180" s="535"/>
      <c r="G180" s="536"/>
      <c r="H180" s="535"/>
      <c r="I180" s="537">
        <f>-110</f>
        <v>-110</v>
      </c>
    </row>
    <row r="181" spans="1:9" ht="210">
      <c r="A181" s="524" t="s">
        <v>629</v>
      </c>
      <c r="B181" s="524" t="s">
        <v>424</v>
      </c>
      <c r="C181" s="524" t="s">
        <v>33</v>
      </c>
      <c r="D181" s="525" t="s">
        <v>179</v>
      </c>
      <c r="E181" s="534" t="s">
        <v>630</v>
      </c>
      <c r="F181" s="535">
        <v>-7000</v>
      </c>
      <c r="G181" s="536"/>
      <c r="H181" s="535">
        <v>-7000</v>
      </c>
      <c r="I181" s="537">
        <v>-150</v>
      </c>
    </row>
    <row r="182" spans="1:9" ht="210">
      <c r="A182" s="524" t="s">
        <v>629</v>
      </c>
      <c r="B182" s="524" t="s">
        <v>424</v>
      </c>
      <c r="C182" s="524" t="s">
        <v>33</v>
      </c>
      <c r="D182" s="525" t="s">
        <v>179</v>
      </c>
      <c r="E182" s="534" t="s">
        <v>631</v>
      </c>
      <c r="F182" s="535">
        <v>7000</v>
      </c>
      <c r="G182" s="536"/>
      <c r="H182" s="535">
        <v>7000</v>
      </c>
      <c r="I182" s="537">
        <v>150</v>
      </c>
    </row>
    <row r="183" spans="1:9" ht="75">
      <c r="A183" s="524" t="s">
        <v>629</v>
      </c>
      <c r="B183" s="524" t="s">
        <v>424</v>
      </c>
      <c r="C183" s="524" t="s">
        <v>33</v>
      </c>
      <c r="D183" s="525" t="s">
        <v>179</v>
      </c>
      <c r="E183" s="534" t="s">
        <v>632</v>
      </c>
      <c r="F183" s="535">
        <v>-7000</v>
      </c>
      <c r="G183" s="536"/>
      <c r="H183" s="535">
        <v>-7000</v>
      </c>
      <c r="I183" s="537">
        <v>-400</v>
      </c>
    </row>
    <row r="184" spans="1:9" ht="75">
      <c r="A184" s="524" t="s">
        <v>629</v>
      </c>
      <c r="B184" s="524" t="s">
        <v>424</v>
      </c>
      <c r="C184" s="524" t="s">
        <v>33</v>
      </c>
      <c r="D184" s="525" t="s">
        <v>179</v>
      </c>
      <c r="E184" s="534" t="s">
        <v>633</v>
      </c>
      <c r="F184" s="535">
        <v>7000</v>
      </c>
      <c r="G184" s="536"/>
      <c r="H184" s="535">
        <v>7000</v>
      </c>
      <c r="I184" s="537">
        <v>400</v>
      </c>
    </row>
    <row r="185" spans="1:9" ht="75">
      <c r="A185" s="524" t="s">
        <v>629</v>
      </c>
      <c r="B185" s="524" t="s">
        <v>424</v>
      </c>
      <c r="C185" s="524" t="s">
        <v>33</v>
      </c>
      <c r="D185" s="525" t="s">
        <v>179</v>
      </c>
      <c r="E185" s="534" t="s">
        <v>634</v>
      </c>
      <c r="F185" s="535">
        <v>-5000</v>
      </c>
      <c r="G185" s="536"/>
      <c r="H185" s="535">
        <v>-5000</v>
      </c>
      <c r="I185" s="537">
        <v>-120</v>
      </c>
    </row>
    <row r="186" spans="1:9" ht="75">
      <c r="A186" s="524" t="s">
        <v>629</v>
      </c>
      <c r="B186" s="524" t="s">
        <v>424</v>
      </c>
      <c r="C186" s="524" t="s">
        <v>33</v>
      </c>
      <c r="D186" s="525" t="s">
        <v>179</v>
      </c>
      <c r="E186" s="534" t="s">
        <v>635</v>
      </c>
      <c r="F186" s="535">
        <v>5000</v>
      </c>
      <c r="G186" s="536"/>
      <c r="H186" s="535">
        <v>5000</v>
      </c>
      <c r="I186" s="537">
        <v>120</v>
      </c>
    </row>
    <row r="187" spans="1:9" ht="60">
      <c r="A187" s="561" t="s">
        <v>629</v>
      </c>
      <c r="B187" s="561" t="s">
        <v>424</v>
      </c>
      <c r="C187" s="561" t="s">
        <v>33</v>
      </c>
      <c r="D187" s="562" t="s">
        <v>179</v>
      </c>
      <c r="E187" s="526" t="s">
        <v>636</v>
      </c>
      <c r="F187" s="527">
        <v>-3000</v>
      </c>
      <c r="G187" s="528"/>
      <c r="H187" s="527">
        <v>-3000</v>
      </c>
      <c r="I187" s="537">
        <v>-60</v>
      </c>
    </row>
    <row r="188" spans="1:9" ht="60">
      <c r="A188" s="561" t="s">
        <v>629</v>
      </c>
      <c r="B188" s="561" t="s">
        <v>424</v>
      </c>
      <c r="C188" s="561" t="s">
        <v>33</v>
      </c>
      <c r="D188" s="562" t="s">
        <v>179</v>
      </c>
      <c r="E188" s="526" t="s">
        <v>637</v>
      </c>
      <c r="F188" s="535">
        <v>3000</v>
      </c>
      <c r="G188" s="536"/>
      <c r="H188" s="535">
        <v>3000</v>
      </c>
      <c r="I188" s="537">
        <v>60</v>
      </c>
    </row>
    <row r="189" spans="1:9" ht="30">
      <c r="A189" s="524" t="s">
        <v>638</v>
      </c>
      <c r="B189" s="524" t="s">
        <v>563</v>
      </c>
      <c r="C189" s="524" t="s">
        <v>36</v>
      </c>
      <c r="D189" s="525" t="s">
        <v>181</v>
      </c>
      <c r="E189" s="534" t="s">
        <v>415</v>
      </c>
      <c r="F189" s="535"/>
      <c r="G189" s="536"/>
      <c r="H189" s="535"/>
      <c r="I189" s="537">
        <f>-1106.338</f>
        <v>-1106.338</v>
      </c>
    </row>
    <row r="190" spans="1:9" ht="42.75">
      <c r="A190" s="518" t="s">
        <v>639</v>
      </c>
      <c r="B190" s="518"/>
      <c r="C190" s="518"/>
      <c r="D190" s="519" t="s">
        <v>144</v>
      </c>
      <c r="E190" s="520"/>
      <c r="F190" s="521">
        <f>F191</f>
        <v>0</v>
      </c>
      <c r="G190" s="522"/>
      <c r="H190" s="521">
        <f>H191</f>
        <v>0</v>
      </c>
      <c r="I190" s="523">
        <f>I191</f>
        <v>200</v>
      </c>
    </row>
    <row r="191" spans="1:9" ht="42.75">
      <c r="A191" s="518" t="s">
        <v>640</v>
      </c>
      <c r="B191" s="518"/>
      <c r="C191" s="518"/>
      <c r="D191" s="519" t="s">
        <v>144</v>
      </c>
      <c r="E191" s="520"/>
      <c r="F191" s="521">
        <f>SUM(F193:F194)</f>
        <v>0</v>
      </c>
      <c r="G191" s="521"/>
      <c r="H191" s="521">
        <f>SUM(H193:H194)</f>
        <v>0</v>
      </c>
      <c r="I191" s="523">
        <f>SUM(I192:I194)</f>
        <v>200</v>
      </c>
    </row>
    <row r="192" spans="1:9" ht="60">
      <c r="A192" s="524" t="s">
        <v>641</v>
      </c>
      <c r="B192" s="524" t="s">
        <v>515</v>
      </c>
      <c r="C192" s="524" t="s">
        <v>11</v>
      </c>
      <c r="D192" s="525" t="s">
        <v>217</v>
      </c>
      <c r="E192" s="534" t="s">
        <v>415</v>
      </c>
      <c r="F192" s="535"/>
      <c r="G192" s="536"/>
      <c r="H192" s="535"/>
      <c r="I192" s="537">
        <v>100</v>
      </c>
    </row>
    <row r="193" spans="1:9" ht="15">
      <c r="A193" s="524" t="s">
        <v>642</v>
      </c>
      <c r="B193" s="524" t="s">
        <v>523</v>
      </c>
      <c r="C193" s="524" t="s">
        <v>12</v>
      </c>
      <c r="D193" s="525" t="s">
        <v>88</v>
      </c>
      <c r="E193" s="534" t="s">
        <v>415</v>
      </c>
      <c r="F193" s="535"/>
      <c r="G193" s="536"/>
      <c r="H193" s="535"/>
      <c r="I193" s="537">
        <f>36.7</f>
        <v>36.700000000000003</v>
      </c>
    </row>
    <row r="194" spans="1:9" ht="30">
      <c r="A194" s="524" t="s">
        <v>643</v>
      </c>
      <c r="B194" s="524" t="s">
        <v>563</v>
      </c>
      <c r="C194" s="524" t="s">
        <v>36</v>
      </c>
      <c r="D194" s="525" t="s">
        <v>181</v>
      </c>
      <c r="E194" s="534" t="s">
        <v>415</v>
      </c>
      <c r="F194" s="535"/>
      <c r="G194" s="536"/>
      <c r="H194" s="535"/>
      <c r="I194" s="537">
        <f>-36.7+100</f>
        <v>63.3</v>
      </c>
    </row>
    <row r="195" spans="1:9" ht="42.75">
      <c r="A195" s="518" t="s">
        <v>644</v>
      </c>
      <c r="B195" s="518"/>
      <c r="C195" s="518"/>
      <c r="D195" s="519" t="s">
        <v>164</v>
      </c>
      <c r="E195" s="520"/>
      <c r="F195" s="521">
        <f>F196</f>
        <v>0</v>
      </c>
      <c r="G195" s="522"/>
      <c r="H195" s="521">
        <f>H196</f>
        <v>0</v>
      </c>
      <c r="I195" s="523">
        <f>I196</f>
        <v>-5178.5</v>
      </c>
    </row>
    <row r="196" spans="1:9" ht="42.75">
      <c r="A196" s="518" t="s">
        <v>645</v>
      </c>
      <c r="B196" s="518"/>
      <c r="C196" s="518"/>
      <c r="D196" s="519" t="s">
        <v>164</v>
      </c>
      <c r="E196" s="520"/>
      <c r="F196" s="521">
        <f>+F198+F202+F200+F201+F199</f>
        <v>0</v>
      </c>
      <c r="G196" s="521"/>
      <c r="H196" s="521">
        <f>+H198+H202+H200+H201+H199</f>
        <v>0</v>
      </c>
      <c r="I196" s="523">
        <f>+I198+I202+I200+I201+I199+I197</f>
        <v>-5178.5</v>
      </c>
    </row>
    <row r="197" spans="1:9" ht="30">
      <c r="A197" s="524" t="s">
        <v>646</v>
      </c>
      <c r="B197" s="524" t="s">
        <v>39</v>
      </c>
      <c r="C197" s="524" t="s">
        <v>10</v>
      </c>
      <c r="D197" s="525" t="s">
        <v>286</v>
      </c>
      <c r="E197" s="526" t="s">
        <v>415</v>
      </c>
      <c r="F197" s="527"/>
      <c r="G197" s="528"/>
      <c r="H197" s="527"/>
      <c r="I197" s="529">
        <v>101.5</v>
      </c>
    </row>
    <row r="198" spans="1:9" ht="60">
      <c r="A198" s="524" t="s">
        <v>647</v>
      </c>
      <c r="B198" s="524" t="s">
        <v>515</v>
      </c>
      <c r="C198" s="524" t="s">
        <v>11</v>
      </c>
      <c r="D198" s="525" t="s">
        <v>217</v>
      </c>
      <c r="E198" s="534" t="s">
        <v>415</v>
      </c>
      <c r="F198" s="535"/>
      <c r="G198" s="536"/>
      <c r="H198" s="535"/>
      <c r="I198" s="537">
        <f>10</f>
        <v>10</v>
      </c>
    </row>
    <row r="199" spans="1:9" ht="15">
      <c r="A199" s="524" t="s">
        <v>648</v>
      </c>
      <c r="B199" s="524" t="s">
        <v>523</v>
      </c>
      <c r="C199" s="524" t="s">
        <v>12</v>
      </c>
      <c r="D199" s="525" t="s">
        <v>88</v>
      </c>
      <c r="E199" s="534" t="s">
        <v>415</v>
      </c>
      <c r="F199" s="535"/>
      <c r="G199" s="536"/>
      <c r="H199" s="535"/>
      <c r="I199" s="537">
        <v>-600</v>
      </c>
    </row>
    <row r="200" spans="1:9" ht="90">
      <c r="A200" s="524" t="s">
        <v>649</v>
      </c>
      <c r="B200" s="524" t="s">
        <v>525</v>
      </c>
      <c r="C200" s="524" t="s">
        <v>12</v>
      </c>
      <c r="D200" s="525" t="s">
        <v>223</v>
      </c>
      <c r="E200" s="534" t="s">
        <v>415</v>
      </c>
      <c r="F200" s="535"/>
      <c r="G200" s="536"/>
      <c r="H200" s="535"/>
      <c r="I200" s="537">
        <v>-680</v>
      </c>
    </row>
    <row r="201" spans="1:9" ht="60">
      <c r="A201" s="524" t="s">
        <v>650</v>
      </c>
      <c r="B201" s="524" t="s">
        <v>424</v>
      </c>
      <c r="C201" s="524" t="s">
        <v>33</v>
      </c>
      <c r="D201" s="525" t="s">
        <v>179</v>
      </c>
      <c r="E201" s="534" t="s">
        <v>651</v>
      </c>
      <c r="F201" s="535"/>
      <c r="G201" s="536"/>
      <c r="H201" s="535"/>
      <c r="I201" s="537">
        <v>-1000</v>
      </c>
    </row>
    <row r="202" spans="1:9" ht="30">
      <c r="A202" s="524" t="s">
        <v>652</v>
      </c>
      <c r="B202" s="524" t="s">
        <v>563</v>
      </c>
      <c r="C202" s="524" t="s">
        <v>36</v>
      </c>
      <c r="D202" s="525" t="s">
        <v>181</v>
      </c>
      <c r="E202" s="534" t="s">
        <v>415</v>
      </c>
      <c r="F202" s="535"/>
      <c r="G202" s="536"/>
      <c r="H202" s="535"/>
      <c r="I202" s="537">
        <f>-3000-10</f>
        <v>-3010</v>
      </c>
    </row>
    <row r="203" spans="1:9" ht="42.75">
      <c r="A203" s="518" t="s">
        <v>653</v>
      </c>
      <c r="B203" s="518"/>
      <c r="C203" s="518"/>
      <c r="D203" s="519" t="s">
        <v>142</v>
      </c>
      <c r="E203" s="520"/>
      <c r="F203" s="521">
        <f>F204</f>
        <v>0</v>
      </c>
      <c r="G203" s="522"/>
      <c r="H203" s="521">
        <f>H204</f>
        <v>0</v>
      </c>
      <c r="I203" s="523">
        <f>I204</f>
        <v>420.04999999999995</v>
      </c>
    </row>
    <row r="204" spans="1:9" ht="42.75">
      <c r="A204" s="518" t="s">
        <v>654</v>
      </c>
      <c r="B204" s="518"/>
      <c r="C204" s="518"/>
      <c r="D204" s="519" t="s">
        <v>142</v>
      </c>
      <c r="E204" s="520"/>
      <c r="F204" s="521">
        <f>SUM(F205:F209)</f>
        <v>0</v>
      </c>
      <c r="G204" s="521"/>
      <c r="H204" s="521">
        <f>SUM(H205:H209)</f>
        <v>0</v>
      </c>
      <c r="I204" s="523">
        <f>SUM(I205:I209)-I207-I209</f>
        <v>420.04999999999995</v>
      </c>
    </row>
    <row r="205" spans="1:9" ht="60">
      <c r="A205" s="524" t="s">
        <v>655</v>
      </c>
      <c r="B205" s="524" t="s">
        <v>515</v>
      </c>
      <c r="C205" s="524" t="s">
        <v>11</v>
      </c>
      <c r="D205" s="525" t="s">
        <v>217</v>
      </c>
      <c r="E205" s="534" t="s">
        <v>415</v>
      </c>
      <c r="F205" s="535"/>
      <c r="G205" s="536"/>
      <c r="H205" s="535"/>
      <c r="I205" s="537">
        <v>-12.85</v>
      </c>
    </row>
    <row r="206" spans="1:9" ht="15">
      <c r="A206" s="524" t="s">
        <v>656</v>
      </c>
      <c r="B206" s="524" t="s">
        <v>523</v>
      </c>
      <c r="C206" s="524" t="s">
        <v>12</v>
      </c>
      <c r="D206" s="525" t="s">
        <v>88</v>
      </c>
      <c r="E206" s="534" t="s">
        <v>415</v>
      </c>
      <c r="F206" s="535"/>
      <c r="G206" s="536"/>
      <c r="H206" s="535"/>
      <c r="I206" s="537">
        <f>-200-67.1-35+280</f>
        <v>-22.100000000000023</v>
      </c>
    </row>
    <row r="207" spans="1:9" ht="75">
      <c r="A207" s="524"/>
      <c r="B207" s="524"/>
      <c r="C207" s="524"/>
      <c r="D207" s="525" t="s">
        <v>462</v>
      </c>
      <c r="E207" s="534"/>
      <c r="F207" s="535"/>
      <c r="G207" s="536"/>
      <c r="H207" s="535"/>
      <c r="I207" s="537">
        <v>280</v>
      </c>
    </row>
    <row r="208" spans="1:9" ht="90">
      <c r="A208" s="524" t="s">
        <v>657</v>
      </c>
      <c r="B208" s="524" t="s">
        <v>525</v>
      </c>
      <c r="C208" s="524" t="s">
        <v>12</v>
      </c>
      <c r="D208" s="525" t="s">
        <v>223</v>
      </c>
      <c r="E208" s="534" t="s">
        <v>415</v>
      </c>
      <c r="F208" s="535"/>
      <c r="G208" s="536"/>
      <c r="H208" s="535"/>
      <c r="I208" s="537">
        <f>35+420</f>
        <v>455</v>
      </c>
    </row>
    <row r="209" spans="1:9" ht="75">
      <c r="A209" s="524"/>
      <c r="B209" s="524"/>
      <c r="C209" s="524"/>
      <c r="D209" s="525" t="s">
        <v>462</v>
      </c>
      <c r="E209" s="534"/>
      <c r="F209" s="535"/>
      <c r="G209" s="536"/>
      <c r="H209" s="535"/>
      <c r="I209" s="537">
        <v>420</v>
      </c>
    </row>
    <row r="210" spans="1:9" ht="14.25">
      <c r="A210" s="595"/>
      <c r="B210" s="595"/>
      <c r="C210" s="595"/>
      <c r="D210" s="596" t="s">
        <v>81</v>
      </c>
      <c r="E210" s="597"/>
      <c r="F210" s="598">
        <f>F203+F195+F190+F176+F79+F63+F55+F42+F26++F14+F9+F152+F129+F148</f>
        <v>135844.86000000002</v>
      </c>
      <c r="G210" s="598"/>
      <c r="H210" s="598">
        <f>H203+H195+H190+H176+H79+H63+H55+H42+H26++H14+H9+H152+H129+H148</f>
        <v>137718.28900000002</v>
      </c>
      <c r="I210" s="599">
        <f>I203+I195+I190+I176+I79+I63+I55+I42+I26++I14+I9+I152+I129+I148</f>
        <v>-19241.364440000001</v>
      </c>
    </row>
    <row r="211" spans="1:9" ht="14.25">
      <c r="A211" s="600"/>
      <c r="B211" s="600"/>
      <c r="C211" s="600"/>
      <c r="D211" s="601"/>
      <c r="E211" s="602"/>
      <c r="F211" s="603"/>
      <c r="G211" s="603"/>
      <c r="H211" s="603"/>
      <c r="I211" s="603"/>
    </row>
    <row r="212" spans="1:9" ht="14.25">
      <c r="A212" s="600"/>
      <c r="B212" s="600"/>
      <c r="C212" s="600"/>
      <c r="D212" s="601"/>
      <c r="E212" s="602"/>
      <c r="F212" s="603"/>
      <c r="G212" s="603"/>
      <c r="H212" s="603"/>
      <c r="I212" s="603"/>
    </row>
    <row r="213" spans="1:9" ht="20.25">
      <c r="A213" s="604"/>
      <c r="B213" s="605"/>
      <c r="C213" s="606" t="s">
        <v>301</v>
      </c>
      <c r="D213" s="605"/>
      <c r="E213" s="607"/>
      <c r="F213" s="456" t="s">
        <v>658</v>
      </c>
      <c r="G213" s="604"/>
      <c r="H213" s="608"/>
      <c r="I213" s="604"/>
    </row>
  </sheetData>
  <mergeCells count="1">
    <mergeCell ref="A5:I5"/>
  </mergeCells>
  <pageMargins left="0.70866141732283472" right="0.70866141732283472" top="0.74803149606299213" bottom="0.74803149606299213" header="0.31496062992125984" footer="0.31496062992125984"/>
  <pageSetup paperSize="9" scale="68" fitToHeight="32"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Q1182"/>
  <sheetViews>
    <sheetView view="pageBreakPreview" topLeftCell="B4" zoomScale="70" zoomScaleSheetLayoutView="70" workbookViewId="0">
      <pane xSplit="9" ySplit="5" topLeftCell="K178" activePane="bottomRight" state="frozen"/>
      <selection activeCell="B4" sqref="B4"/>
      <selection pane="topRight" activeCell="K4" sqref="K4"/>
      <selection pane="bottomLeft" activeCell="B9" sqref="B9"/>
      <selection pane="bottomRight" activeCell="M106" sqref="M106"/>
    </sheetView>
  </sheetViews>
  <sheetFormatPr defaultRowHeight="126.75" customHeight="1"/>
  <cols>
    <col min="1" max="1" width="18.6640625" style="100" customWidth="1"/>
    <col min="2" max="2" width="12.1640625" style="105" customWidth="1"/>
    <col min="3" max="3" width="7.6640625" style="171" customWidth="1"/>
    <col min="4" max="4" width="8.5" style="105" customWidth="1"/>
    <col min="5" max="5" width="2.6640625" style="171" customWidth="1"/>
    <col min="6" max="6" width="9.83203125" style="43" customWidth="1"/>
    <col min="7" max="7" width="3.83203125" style="207" customWidth="1"/>
    <col min="8" max="8" width="17.83203125" style="224" customWidth="1"/>
    <col min="9" max="9" width="102.83203125" style="130" customWidth="1"/>
    <col min="10" max="10" width="77.83203125" style="55" customWidth="1"/>
    <col min="11" max="11" width="29.1640625" style="49" customWidth="1"/>
    <col min="12" max="12" width="31.1640625" style="53" customWidth="1"/>
    <col min="13" max="13" width="34.6640625" style="36" customWidth="1"/>
    <col min="14" max="16384" width="9.33203125" style="6"/>
  </cols>
  <sheetData>
    <row r="1" spans="1:14" ht="141" customHeight="1">
      <c r="K1" s="48"/>
      <c r="L1" s="640" t="s">
        <v>308</v>
      </c>
      <c r="M1" s="640"/>
    </row>
    <row r="2" spans="1:14" ht="30" hidden="1" customHeight="1">
      <c r="A2" s="43"/>
      <c r="D2" s="43"/>
      <c r="E2" s="172"/>
      <c r="J2" s="183"/>
      <c r="K2" s="48"/>
      <c r="L2" s="51"/>
      <c r="M2" s="47"/>
    </row>
    <row r="3" spans="1:14" ht="18" hidden="1" customHeight="1">
      <c r="A3" s="43"/>
      <c r="D3" s="43"/>
      <c r="E3" s="172"/>
      <c r="J3" s="183"/>
      <c r="K3" s="48"/>
      <c r="L3" s="52"/>
      <c r="M3" s="35"/>
    </row>
    <row r="4" spans="1:14" ht="92.25" customHeight="1">
      <c r="B4" s="641" t="s">
        <v>306</v>
      </c>
      <c r="C4" s="641"/>
      <c r="D4" s="641"/>
      <c r="E4" s="641"/>
      <c r="F4" s="641"/>
      <c r="G4" s="641"/>
      <c r="H4" s="641"/>
      <c r="I4" s="641"/>
      <c r="J4" s="641"/>
      <c r="K4" s="641"/>
      <c r="L4" s="641"/>
      <c r="M4" s="641"/>
    </row>
    <row r="5" spans="1:14" ht="32.25" customHeight="1">
      <c r="A5" s="109"/>
      <c r="M5" s="332" t="s">
        <v>96</v>
      </c>
    </row>
    <row r="6" spans="1:14" ht="144.75" customHeight="1">
      <c r="A6" s="110" t="s">
        <v>257</v>
      </c>
      <c r="B6" s="644" t="s">
        <v>260</v>
      </c>
      <c r="C6" s="645"/>
      <c r="D6" s="645"/>
      <c r="E6" s="646"/>
      <c r="F6" s="644" t="s">
        <v>259</v>
      </c>
      <c r="G6" s="646"/>
      <c r="H6" s="400" t="s">
        <v>258</v>
      </c>
      <c r="I6" s="401" t="s">
        <v>268</v>
      </c>
      <c r="J6" s="334" t="s">
        <v>238</v>
      </c>
      <c r="K6" s="401" t="s">
        <v>150</v>
      </c>
      <c r="L6" s="334" t="s">
        <v>151</v>
      </c>
      <c r="M6" s="334" t="s">
        <v>53</v>
      </c>
    </row>
    <row r="7" spans="1:14" ht="22.5" customHeight="1">
      <c r="A7" s="111" t="s">
        <v>95</v>
      </c>
      <c r="B7" s="367" t="s">
        <v>95</v>
      </c>
      <c r="C7" s="368"/>
      <c r="D7" s="367" t="s">
        <v>95</v>
      </c>
      <c r="E7" s="369"/>
      <c r="F7" s="642" t="s">
        <v>189</v>
      </c>
      <c r="G7" s="643"/>
      <c r="H7" s="333" t="s">
        <v>176</v>
      </c>
      <c r="I7" s="334">
        <v>4</v>
      </c>
      <c r="J7" s="334">
        <v>5</v>
      </c>
      <c r="K7" s="335">
        <v>6</v>
      </c>
      <c r="L7" s="336">
        <v>7</v>
      </c>
      <c r="M7" s="336">
        <v>8</v>
      </c>
    </row>
    <row r="8" spans="1:14" s="20" customFormat="1" ht="23.25">
      <c r="A8" s="117" t="s">
        <v>59</v>
      </c>
      <c r="B8" s="182"/>
      <c r="C8" s="173"/>
      <c r="D8" s="178"/>
      <c r="E8" s="173"/>
      <c r="F8" s="112"/>
      <c r="G8" s="208"/>
      <c r="H8" s="225"/>
      <c r="I8" s="154" t="s">
        <v>141</v>
      </c>
      <c r="J8" s="364"/>
      <c r="K8" s="365"/>
      <c r="L8" s="366"/>
      <c r="M8" s="366"/>
    </row>
    <row r="9" spans="1:14" s="21" customFormat="1" ht="81">
      <c r="A9" s="118" t="s">
        <v>105</v>
      </c>
      <c r="B9" s="182" t="s">
        <v>59</v>
      </c>
      <c r="C9" s="168" t="s">
        <v>95</v>
      </c>
      <c r="D9" s="79" t="s">
        <v>41</v>
      </c>
      <c r="E9" s="94" t="s">
        <v>169</v>
      </c>
      <c r="F9" s="108" t="s">
        <v>41</v>
      </c>
      <c r="G9" s="136" t="s">
        <v>169</v>
      </c>
      <c r="H9" s="258" t="s">
        <v>10</v>
      </c>
      <c r="I9" s="149" t="s">
        <v>286</v>
      </c>
      <c r="J9" s="363" t="s">
        <v>261</v>
      </c>
      <c r="K9" s="270">
        <v>-166</v>
      </c>
      <c r="L9" s="271"/>
      <c r="M9" s="271">
        <v>-166</v>
      </c>
    </row>
    <row r="10" spans="1:14" s="21" customFormat="1" ht="22.5">
      <c r="A10" s="119"/>
      <c r="B10" s="182"/>
      <c r="C10" s="173"/>
      <c r="D10" s="178"/>
      <c r="E10" s="173"/>
      <c r="F10" s="114"/>
      <c r="G10" s="209"/>
      <c r="H10" s="226"/>
      <c r="I10" s="57" t="s">
        <v>54</v>
      </c>
      <c r="J10" s="61"/>
      <c r="K10" s="270">
        <v>-166</v>
      </c>
      <c r="L10" s="270">
        <v>0</v>
      </c>
      <c r="M10" s="272">
        <v>-166</v>
      </c>
    </row>
    <row r="11" spans="1:14" s="20" customFormat="1" ht="81" customHeight="1">
      <c r="A11" s="106" t="s">
        <v>118</v>
      </c>
      <c r="B11" s="182" t="s">
        <v>59</v>
      </c>
      <c r="C11" s="173" t="s">
        <v>95</v>
      </c>
      <c r="D11" s="70" t="s">
        <v>175</v>
      </c>
      <c r="E11" s="94" t="s">
        <v>169</v>
      </c>
      <c r="F11" s="65" t="s">
        <v>175</v>
      </c>
      <c r="G11" s="136" t="s">
        <v>169</v>
      </c>
      <c r="H11" s="227" t="s">
        <v>38</v>
      </c>
      <c r="I11" s="148" t="s">
        <v>111</v>
      </c>
      <c r="J11" s="61" t="s">
        <v>273</v>
      </c>
      <c r="K11" s="273"/>
      <c r="L11" s="280">
        <v>-5205</v>
      </c>
      <c r="M11" s="281">
        <v>-5205</v>
      </c>
    </row>
    <row r="12" spans="1:14" s="21" customFormat="1" ht="60.75" customHeight="1">
      <c r="A12" s="104"/>
      <c r="B12" s="182" t="s">
        <v>59</v>
      </c>
      <c r="C12" s="173" t="s">
        <v>95</v>
      </c>
      <c r="D12" s="70" t="s">
        <v>240</v>
      </c>
      <c r="E12" s="94" t="s">
        <v>169</v>
      </c>
      <c r="F12" s="65" t="s">
        <v>240</v>
      </c>
      <c r="G12" s="136" t="s">
        <v>169</v>
      </c>
      <c r="H12" s="230" t="s">
        <v>39</v>
      </c>
      <c r="I12" s="73" t="s">
        <v>239</v>
      </c>
      <c r="J12" s="61" t="s">
        <v>273</v>
      </c>
      <c r="K12" s="270"/>
      <c r="L12" s="273">
        <v>5205</v>
      </c>
      <c r="M12" s="284">
        <v>5205</v>
      </c>
      <c r="N12" s="295"/>
    </row>
    <row r="13" spans="1:14" s="153" customFormat="1" ht="127.5" customHeight="1">
      <c r="A13" s="155"/>
      <c r="B13" s="150"/>
      <c r="C13" s="177"/>
      <c r="D13" s="71"/>
      <c r="E13" s="361"/>
      <c r="F13" s="151"/>
      <c r="G13" s="95"/>
      <c r="H13" s="362"/>
      <c r="I13" s="296" t="s">
        <v>325</v>
      </c>
      <c r="J13" s="296"/>
      <c r="K13" s="274"/>
      <c r="L13" s="275">
        <v>5205</v>
      </c>
      <c r="M13" s="274">
        <v>5205</v>
      </c>
      <c r="N13" s="152"/>
    </row>
    <row r="14" spans="1:14" s="21" customFormat="1" ht="20.25">
      <c r="A14" s="119"/>
      <c r="B14" s="182"/>
      <c r="C14" s="173"/>
      <c r="D14" s="178"/>
      <c r="E14" s="173"/>
      <c r="F14" s="114"/>
      <c r="G14" s="209"/>
      <c r="H14" s="226"/>
      <c r="I14" s="57" t="s">
        <v>54</v>
      </c>
      <c r="J14" s="61"/>
      <c r="K14" s="270">
        <v>0</v>
      </c>
      <c r="L14" s="270">
        <v>0</v>
      </c>
      <c r="M14" s="270">
        <v>0</v>
      </c>
    </row>
    <row r="15" spans="1:14" s="21" customFormat="1" ht="40.5">
      <c r="A15" s="98" t="s">
        <v>155</v>
      </c>
      <c r="B15" s="65" t="s">
        <v>59</v>
      </c>
      <c r="C15" s="173" t="s">
        <v>95</v>
      </c>
      <c r="D15" s="70" t="s">
        <v>232</v>
      </c>
      <c r="E15" s="94" t="s">
        <v>169</v>
      </c>
      <c r="F15" s="65" t="s">
        <v>232</v>
      </c>
      <c r="G15" s="136" t="s">
        <v>169</v>
      </c>
      <c r="H15" s="229" t="s">
        <v>35</v>
      </c>
      <c r="I15" s="73" t="s">
        <v>233</v>
      </c>
      <c r="J15" s="195" t="s">
        <v>271</v>
      </c>
      <c r="K15" s="270">
        <v>7000</v>
      </c>
      <c r="L15" s="271"/>
      <c r="M15" s="271">
        <v>7000</v>
      </c>
    </row>
    <row r="16" spans="1:14" s="20" customFormat="1" ht="23.25">
      <c r="A16" s="119"/>
      <c r="B16" s="182"/>
      <c r="C16" s="173"/>
      <c r="D16" s="178"/>
      <c r="E16" s="173"/>
      <c r="F16" s="114"/>
      <c r="G16" s="209"/>
      <c r="H16" s="226"/>
      <c r="I16" s="57" t="s">
        <v>54</v>
      </c>
      <c r="J16" s="61"/>
      <c r="K16" s="270">
        <v>7000</v>
      </c>
      <c r="L16" s="270">
        <v>0</v>
      </c>
      <c r="M16" s="271">
        <v>7000</v>
      </c>
    </row>
    <row r="17" spans="1:13" s="21" customFormat="1" ht="60.75">
      <c r="A17" s="121" t="s">
        <v>157</v>
      </c>
      <c r="B17" s="182" t="s">
        <v>59</v>
      </c>
      <c r="C17" s="173" t="s">
        <v>95</v>
      </c>
      <c r="D17" s="70" t="s">
        <v>52</v>
      </c>
      <c r="E17" s="94" t="s">
        <v>169</v>
      </c>
      <c r="F17" s="65" t="s">
        <v>52</v>
      </c>
      <c r="G17" s="136" t="s">
        <v>169</v>
      </c>
      <c r="H17" s="231" t="s">
        <v>39</v>
      </c>
      <c r="I17" s="62" t="s">
        <v>51</v>
      </c>
      <c r="J17" s="237" t="s">
        <v>298</v>
      </c>
      <c r="K17" s="273"/>
      <c r="L17" s="280">
        <v>1000</v>
      </c>
      <c r="M17" s="281">
        <v>1000</v>
      </c>
    </row>
    <row r="18" spans="1:13" s="153" customFormat="1" ht="89.25" customHeight="1">
      <c r="A18" s="259"/>
      <c r="B18" s="157"/>
      <c r="C18" s="260"/>
      <c r="D18" s="386"/>
      <c r="E18" s="387"/>
      <c r="F18" s="159"/>
      <c r="G18" s="385"/>
      <c r="H18" s="261"/>
      <c r="I18" s="77" t="s">
        <v>311</v>
      </c>
      <c r="J18" s="262"/>
      <c r="K18" s="274"/>
      <c r="L18" s="275">
        <v>1000</v>
      </c>
      <c r="M18" s="289">
        <v>1000</v>
      </c>
    </row>
    <row r="19" spans="1:13" s="21" customFormat="1" ht="20.25">
      <c r="A19" s="120"/>
      <c r="B19" s="182"/>
      <c r="C19" s="174"/>
      <c r="D19" s="102"/>
      <c r="E19" s="174"/>
      <c r="F19" s="115"/>
      <c r="G19" s="210"/>
      <c r="H19" s="195"/>
      <c r="I19" s="57" t="s">
        <v>54</v>
      </c>
      <c r="J19" s="195"/>
      <c r="K19" s="277">
        <v>0</v>
      </c>
      <c r="L19" s="277">
        <v>1000</v>
      </c>
      <c r="M19" s="279">
        <v>1000</v>
      </c>
    </row>
    <row r="20" spans="1:13" s="21" customFormat="1" ht="82.5" customHeight="1">
      <c r="A20" s="65" t="s">
        <v>118</v>
      </c>
      <c r="B20" s="182" t="s">
        <v>59</v>
      </c>
      <c r="C20" s="173" t="s">
        <v>95</v>
      </c>
      <c r="D20" s="70" t="s">
        <v>52</v>
      </c>
      <c r="E20" s="94" t="s">
        <v>169</v>
      </c>
      <c r="F20" s="65" t="s">
        <v>52</v>
      </c>
      <c r="G20" s="136" t="s">
        <v>169</v>
      </c>
      <c r="H20" s="231" t="s">
        <v>39</v>
      </c>
      <c r="I20" s="62" t="s">
        <v>51</v>
      </c>
      <c r="J20" s="61" t="s">
        <v>312</v>
      </c>
      <c r="K20" s="270">
        <v>31</v>
      </c>
      <c r="L20" s="271">
        <v>167.6</v>
      </c>
      <c r="M20" s="271">
        <v>198.6</v>
      </c>
    </row>
    <row r="21" spans="1:13" s="153" customFormat="1" ht="102" customHeight="1">
      <c r="A21" s="259"/>
      <c r="B21" s="157"/>
      <c r="C21" s="260"/>
      <c r="D21" s="386"/>
      <c r="E21" s="387"/>
      <c r="F21" s="159"/>
      <c r="G21" s="385"/>
      <c r="H21" s="261"/>
      <c r="I21" s="77" t="s">
        <v>324</v>
      </c>
      <c r="J21" s="262"/>
      <c r="K21" s="274">
        <v>31</v>
      </c>
      <c r="L21" s="275">
        <v>167.6</v>
      </c>
      <c r="M21" s="289">
        <v>198.6</v>
      </c>
    </row>
    <row r="22" spans="1:13" s="21" customFormat="1" ht="20.25" customHeight="1">
      <c r="A22" s="58"/>
      <c r="B22" s="182"/>
      <c r="C22" s="173"/>
      <c r="D22" s="178"/>
      <c r="E22" s="173"/>
      <c r="F22" s="114"/>
      <c r="G22" s="209"/>
      <c r="H22" s="226"/>
      <c r="I22" s="57" t="s">
        <v>54</v>
      </c>
      <c r="J22" s="263"/>
      <c r="K22" s="270">
        <v>31</v>
      </c>
      <c r="L22" s="270">
        <v>167.6</v>
      </c>
      <c r="M22" s="271">
        <v>198.6</v>
      </c>
    </row>
    <row r="23" spans="1:13" s="21" customFormat="1" ht="23.25">
      <c r="A23" s="117"/>
      <c r="B23" s="182"/>
      <c r="C23" s="173"/>
      <c r="D23" s="101"/>
      <c r="E23" s="175"/>
      <c r="F23" s="112"/>
      <c r="G23" s="208"/>
      <c r="H23" s="225"/>
      <c r="I23" s="154" t="s">
        <v>152</v>
      </c>
      <c r="J23" s="264"/>
      <c r="K23" s="282">
        <v>6865</v>
      </c>
      <c r="L23" s="282">
        <v>1167.5999999999999</v>
      </c>
      <c r="M23" s="282">
        <v>8032.6</v>
      </c>
    </row>
    <row r="24" spans="1:13" s="22" customFormat="1" ht="23.25">
      <c r="A24" s="117" t="s">
        <v>61</v>
      </c>
      <c r="B24" s="182"/>
      <c r="C24" s="173"/>
      <c r="D24" s="178"/>
      <c r="E24" s="173"/>
      <c r="F24" s="112"/>
      <c r="G24" s="208"/>
      <c r="H24" s="225"/>
      <c r="I24" s="154" t="s">
        <v>146</v>
      </c>
      <c r="J24" s="264"/>
      <c r="K24" s="282"/>
      <c r="L24" s="283"/>
      <c r="M24" s="283"/>
    </row>
    <row r="25" spans="1:13" s="21" customFormat="1" ht="39.75" customHeight="1">
      <c r="A25" s="118" t="s">
        <v>105</v>
      </c>
      <c r="B25" s="182" t="s">
        <v>61</v>
      </c>
      <c r="C25" s="168" t="s">
        <v>95</v>
      </c>
      <c r="D25" s="79" t="s">
        <v>41</v>
      </c>
      <c r="E25" s="94" t="s">
        <v>169</v>
      </c>
      <c r="F25" s="108" t="s">
        <v>41</v>
      </c>
      <c r="G25" s="136" t="s">
        <v>169</v>
      </c>
      <c r="H25" s="258" t="s">
        <v>10</v>
      </c>
      <c r="I25" s="149" t="s">
        <v>286</v>
      </c>
      <c r="J25" s="363"/>
      <c r="K25" s="270">
        <v>100</v>
      </c>
      <c r="L25" s="271"/>
      <c r="M25" s="271">
        <v>100</v>
      </c>
    </row>
    <row r="26" spans="1:13" s="21" customFormat="1" ht="22.5">
      <c r="A26" s="58"/>
      <c r="B26" s="182"/>
      <c r="C26" s="173"/>
      <c r="D26" s="178"/>
      <c r="E26" s="173"/>
      <c r="F26" s="114"/>
      <c r="G26" s="209"/>
      <c r="H26" s="226"/>
      <c r="I26" s="57" t="s">
        <v>54</v>
      </c>
      <c r="J26" s="61"/>
      <c r="K26" s="270">
        <v>100</v>
      </c>
      <c r="L26" s="270">
        <v>0</v>
      </c>
      <c r="M26" s="272">
        <v>100</v>
      </c>
    </row>
    <row r="27" spans="1:13" s="21" customFormat="1" ht="60.75">
      <c r="A27" s="118" t="s">
        <v>154</v>
      </c>
      <c r="B27" s="182" t="s">
        <v>61</v>
      </c>
      <c r="C27" s="173" t="s">
        <v>95</v>
      </c>
      <c r="D27" s="70" t="s">
        <v>205</v>
      </c>
      <c r="E27" s="94" t="s">
        <v>169</v>
      </c>
      <c r="F27" s="65" t="s">
        <v>205</v>
      </c>
      <c r="G27" s="136" t="s">
        <v>169</v>
      </c>
      <c r="H27" s="258" t="s">
        <v>17</v>
      </c>
      <c r="I27" s="196" t="s">
        <v>206</v>
      </c>
      <c r="J27" s="61" t="s">
        <v>272</v>
      </c>
      <c r="K27" s="270"/>
      <c r="L27" s="271">
        <v>-7504.7669999999998</v>
      </c>
      <c r="M27" s="284">
        <v>-7504.7669999999998</v>
      </c>
    </row>
    <row r="28" spans="1:13" s="21" customFormat="1" ht="21.75">
      <c r="A28" s="120"/>
      <c r="B28" s="182"/>
      <c r="C28" s="174"/>
      <c r="D28" s="102"/>
      <c r="E28" s="174"/>
      <c r="F28" s="115"/>
      <c r="G28" s="210"/>
      <c r="H28" s="195"/>
      <c r="I28" s="64" t="s">
        <v>54</v>
      </c>
      <c r="J28" s="61"/>
      <c r="K28" s="278">
        <v>0</v>
      </c>
      <c r="L28" s="278">
        <v>-7504.7669999999998</v>
      </c>
      <c r="M28" s="285">
        <v>-7504.7669999999998</v>
      </c>
    </row>
    <row r="29" spans="1:13" s="22" customFormat="1" ht="23.25">
      <c r="A29" s="117"/>
      <c r="B29" s="182"/>
      <c r="C29" s="173"/>
      <c r="D29" s="101"/>
      <c r="E29" s="175"/>
      <c r="F29" s="112"/>
      <c r="G29" s="208"/>
      <c r="H29" s="225"/>
      <c r="I29" s="154" t="s">
        <v>152</v>
      </c>
      <c r="J29" s="265"/>
      <c r="K29" s="282">
        <v>100</v>
      </c>
      <c r="L29" s="282">
        <v>-7504.7669999999998</v>
      </c>
      <c r="M29" s="282">
        <v>-7404.7669999999998</v>
      </c>
    </row>
    <row r="30" spans="1:13" s="21" customFormat="1" ht="46.5">
      <c r="A30" s="117" t="s">
        <v>68</v>
      </c>
      <c r="B30" s="182"/>
      <c r="C30" s="173"/>
      <c r="D30" s="178"/>
      <c r="E30" s="173"/>
      <c r="F30" s="112"/>
      <c r="G30" s="208"/>
      <c r="H30" s="225"/>
      <c r="I30" s="154" t="s">
        <v>145</v>
      </c>
      <c r="J30" s="264"/>
      <c r="K30" s="282"/>
      <c r="L30" s="283"/>
      <c r="M30" s="283"/>
    </row>
    <row r="31" spans="1:13" s="21" customFormat="1" ht="81" customHeight="1">
      <c r="A31" s="118" t="s">
        <v>105</v>
      </c>
      <c r="B31" s="182" t="s">
        <v>68</v>
      </c>
      <c r="C31" s="168" t="s">
        <v>95</v>
      </c>
      <c r="D31" s="79" t="s">
        <v>41</v>
      </c>
      <c r="E31" s="94" t="s">
        <v>169</v>
      </c>
      <c r="F31" s="108" t="s">
        <v>41</v>
      </c>
      <c r="G31" s="136" t="s">
        <v>169</v>
      </c>
      <c r="H31" s="258" t="s">
        <v>10</v>
      </c>
      <c r="I31" s="149" t="s">
        <v>286</v>
      </c>
      <c r="J31" s="363" t="s">
        <v>261</v>
      </c>
      <c r="K31" s="270">
        <v>80</v>
      </c>
      <c r="L31" s="271"/>
      <c r="M31" s="271">
        <v>80</v>
      </c>
    </row>
    <row r="32" spans="1:13" s="21" customFormat="1" ht="22.5" customHeight="1">
      <c r="A32" s="58"/>
      <c r="B32" s="182"/>
      <c r="C32" s="173"/>
      <c r="D32" s="178"/>
      <c r="E32" s="173"/>
      <c r="F32" s="114"/>
      <c r="G32" s="209"/>
      <c r="H32" s="226"/>
      <c r="I32" s="57" t="s">
        <v>54</v>
      </c>
      <c r="J32" s="61"/>
      <c r="K32" s="270">
        <v>80</v>
      </c>
      <c r="L32" s="270">
        <v>0</v>
      </c>
      <c r="M32" s="272">
        <v>80</v>
      </c>
    </row>
    <row r="33" spans="1:17" s="89" customFormat="1" ht="40.5">
      <c r="A33" s="200"/>
      <c r="B33" s="65" t="s">
        <v>68</v>
      </c>
      <c r="C33" s="134" t="s">
        <v>95</v>
      </c>
      <c r="D33" s="70" t="s">
        <v>278</v>
      </c>
      <c r="E33" s="136" t="s">
        <v>169</v>
      </c>
      <c r="F33" s="70" t="s">
        <v>278</v>
      </c>
      <c r="G33" s="136" t="s">
        <v>169</v>
      </c>
      <c r="H33" s="213"/>
      <c r="I33" s="62" t="s">
        <v>279</v>
      </c>
      <c r="J33" s="195" t="s">
        <v>297</v>
      </c>
      <c r="K33" s="270">
        <v>0</v>
      </c>
      <c r="L33" s="270">
        <v>230</v>
      </c>
      <c r="M33" s="284">
        <v>230</v>
      </c>
      <c r="N33" s="21"/>
      <c r="O33" s="21"/>
      <c r="P33" s="21"/>
      <c r="Q33" s="21"/>
    </row>
    <row r="34" spans="1:17" s="204" customFormat="1" ht="60.75">
      <c r="A34" s="202" t="s">
        <v>72</v>
      </c>
      <c r="B34" s="151" t="s">
        <v>68</v>
      </c>
      <c r="C34" s="137" t="s">
        <v>95</v>
      </c>
      <c r="D34" s="71" t="s">
        <v>278</v>
      </c>
      <c r="E34" s="138" t="s">
        <v>176</v>
      </c>
      <c r="F34" s="71" t="s">
        <v>278</v>
      </c>
      <c r="G34" s="138" t="s">
        <v>176</v>
      </c>
      <c r="H34" s="214" t="s">
        <v>13</v>
      </c>
      <c r="I34" s="72" t="s">
        <v>194</v>
      </c>
      <c r="J34" s="195" t="s">
        <v>297</v>
      </c>
      <c r="K34" s="206"/>
      <c r="L34" s="275">
        <v>230</v>
      </c>
      <c r="M34" s="276">
        <v>230</v>
      </c>
      <c r="N34" s="153"/>
      <c r="O34" s="153"/>
      <c r="P34" s="153"/>
      <c r="Q34" s="153"/>
    </row>
    <row r="35" spans="1:17" s="89" customFormat="1" ht="40.5">
      <c r="A35" s="200"/>
      <c r="B35" s="65" t="s">
        <v>68</v>
      </c>
      <c r="C35" s="134" t="s">
        <v>95</v>
      </c>
      <c r="D35" s="70" t="s">
        <v>282</v>
      </c>
      <c r="E35" s="136" t="s">
        <v>169</v>
      </c>
      <c r="F35" s="70" t="s">
        <v>282</v>
      </c>
      <c r="G35" s="136" t="s">
        <v>169</v>
      </c>
      <c r="H35" s="213"/>
      <c r="I35" s="73" t="s">
        <v>283</v>
      </c>
      <c r="J35" s="195" t="s">
        <v>297</v>
      </c>
      <c r="K35" s="270">
        <v>3500</v>
      </c>
      <c r="L35" s="270">
        <v>0</v>
      </c>
      <c r="M35" s="284">
        <v>3500</v>
      </c>
      <c r="N35" s="21"/>
      <c r="O35" s="21"/>
      <c r="P35" s="21"/>
      <c r="Q35" s="21"/>
    </row>
    <row r="36" spans="1:17" s="203" customFormat="1" ht="40.5">
      <c r="A36" s="201" t="s">
        <v>123</v>
      </c>
      <c r="B36" s="65" t="s">
        <v>68</v>
      </c>
      <c r="C36" s="134" t="s">
        <v>95</v>
      </c>
      <c r="D36" s="70" t="s">
        <v>282</v>
      </c>
      <c r="E36" s="136" t="s">
        <v>189</v>
      </c>
      <c r="F36" s="70" t="s">
        <v>282</v>
      </c>
      <c r="G36" s="136" t="s">
        <v>189</v>
      </c>
      <c r="H36" s="213" t="s">
        <v>13</v>
      </c>
      <c r="I36" s="72" t="s">
        <v>284</v>
      </c>
      <c r="J36" s="195" t="s">
        <v>297</v>
      </c>
      <c r="K36" s="206">
        <v>3500</v>
      </c>
      <c r="L36" s="275"/>
      <c r="M36" s="275">
        <v>3500</v>
      </c>
      <c r="N36" s="161"/>
      <c r="O36" s="161"/>
      <c r="P36" s="161"/>
      <c r="Q36" s="161"/>
    </row>
    <row r="37" spans="1:17" s="21" customFormat="1" ht="40.5" customHeight="1">
      <c r="A37" s="104" t="s">
        <v>99</v>
      </c>
      <c r="B37" s="182" t="s">
        <v>68</v>
      </c>
      <c r="C37" s="173" t="s">
        <v>95</v>
      </c>
      <c r="D37" s="70" t="s">
        <v>240</v>
      </c>
      <c r="E37" s="94" t="s">
        <v>169</v>
      </c>
      <c r="F37" s="65" t="s">
        <v>240</v>
      </c>
      <c r="G37" s="136" t="s">
        <v>169</v>
      </c>
      <c r="H37" s="258" t="s">
        <v>39</v>
      </c>
      <c r="I37" s="57" t="s">
        <v>239</v>
      </c>
      <c r="J37" s="195" t="s">
        <v>297</v>
      </c>
      <c r="K37" s="270">
        <v>655</v>
      </c>
      <c r="L37" s="271"/>
      <c r="M37" s="284">
        <v>655</v>
      </c>
    </row>
    <row r="38" spans="1:17" s="153" customFormat="1" ht="111" customHeight="1">
      <c r="A38" s="155"/>
      <c r="B38" s="150"/>
      <c r="C38" s="177"/>
      <c r="D38" s="71"/>
      <c r="E38" s="361"/>
      <c r="F38" s="151"/>
      <c r="G38" s="95"/>
      <c r="H38" s="362"/>
      <c r="I38" s="296" t="s">
        <v>326</v>
      </c>
      <c r="J38" s="296"/>
      <c r="K38" s="274">
        <v>655</v>
      </c>
      <c r="L38" s="275"/>
      <c r="M38" s="274">
        <v>655</v>
      </c>
      <c r="N38" s="152"/>
    </row>
    <row r="39" spans="1:17" s="22" customFormat="1" ht="20.25">
      <c r="A39" s="58"/>
      <c r="B39" s="182"/>
      <c r="C39" s="173"/>
      <c r="D39" s="178"/>
      <c r="E39" s="173"/>
      <c r="F39" s="114"/>
      <c r="G39" s="209"/>
      <c r="H39" s="226"/>
      <c r="I39" s="57" t="s">
        <v>54</v>
      </c>
      <c r="J39" s="61"/>
      <c r="K39" s="270">
        <v>4155</v>
      </c>
      <c r="L39" s="270">
        <v>230</v>
      </c>
      <c r="M39" s="271">
        <v>4385</v>
      </c>
    </row>
    <row r="40" spans="1:17" s="21" customFormat="1" ht="40.5">
      <c r="A40" s="118" t="s">
        <v>117</v>
      </c>
      <c r="B40" s="182" t="s">
        <v>68</v>
      </c>
      <c r="C40" s="173" t="s">
        <v>95</v>
      </c>
      <c r="D40" s="70" t="s">
        <v>178</v>
      </c>
      <c r="E40" s="94" t="s">
        <v>169</v>
      </c>
      <c r="F40" s="65" t="s">
        <v>178</v>
      </c>
      <c r="G40" s="136" t="s">
        <v>169</v>
      </c>
      <c r="H40" s="258" t="s">
        <v>33</v>
      </c>
      <c r="I40" s="62" t="s">
        <v>179</v>
      </c>
      <c r="J40" s="195" t="s">
        <v>271</v>
      </c>
      <c r="K40" s="270"/>
      <c r="L40" s="402">
        <v>3669.1239999999998</v>
      </c>
      <c r="M40" s="284">
        <v>3669.1239999999998</v>
      </c>
    </row>
    <row r="41" spans="1:17" s="22" customFormat="1" ht="20.25">
      <c r="A41" s="119"/>
      <c r="B41" s="182"/>
      <c r="C41" s="173"/>
      <c r="D41" s="178"/>
      <c r="E41" s="173"/>
      <c r="F41" s="114"/>
      <c r="G41" s="209"/>
      <c r="H41" s="226"/>
      <c r="I41" s="57" t="s">
        <v>54</v>
      </c>
      <c r="J41" s="226"/>
      <c r="K41" s="270">
        <v>0</v>
      </c>
      <c r="L41" s="270">
        <v>3669.1239999999998</v>
      </c>
      <c r="M41" s="284">
        <v>3669.1239999999998</v>
      </c>
    </row>
    <row r="42" spans="1:17" s="21" customFormat="1" ht="23.25">
      <c r="A42" s="117"/>
      <c r="B42" s="182"/>
      <c r="C42" s="173"/>
      <c r="D42" s="101"/>
      <c r="E42" s="175"/>
      <c r="F42" s="112"/>
      <c r="G42" s="208"/>
      <c r="H42" s="225"/>
      <c r="I42" s="154" t="s">
        <v>152</v>
      </c>
      <c r="J42" s="264"/>
      <c r="K42" s="282">
        <v>4235</v>
      </c>
      <c r="L42" s="282">
        <v>3899.1239999999998</v>
      </c>
      <c r="M42" s="283">
        <v>8134.1239999999998</v>
      </c>
    </row>
    <row r="43" spans="1:17" s="21" customFormat="1" ht="46.5">
      <c r="A43" s="117" t="s">
        <v>70</v>
      </c>
      <c r="B43" s="182"/>
      <c r="C43" s="173"/>
      <c r="D43" s="178"/>
      <c r="E43" s="173"/>
      <c r="F43" s="112"/>
      <c r="G43" s="208"/>
      <c r="H43" s="225"/>
      <c r="I43" s="17" t="s">
        <v>163</v>
      </c>
      <c r="J43" s="266"/>
      <c r="K43" s="282"/>
      <c r="L43" s="283"/>
      <c r="M43" s="283"/>
    </row>
    <row r="44" spans="1:17" s="21" customFormat="1" ht="81" customHeight="1">
      <c r="A44" s="118" t="s">
        <v>105</v>
      </c>
      <c r="B44" s="182" t="s">
        <v>70</v>
      </c>
      <c r="C44" s="168" t="s">
        <v>95</v>
      </c>
      <c r="D44" s="79" t="s">
        <v>41</v>
      </c>
      <c r="E44" s="94" t="s">
        <v>169</v>
      </c>
      <c r="F44" s="108" t="s">
        <v>41</v>
      </c>
      <c r="G44" s="136" t="s">
        <v>169</v>
      </c>
      <c r="H44" s="258" t="s">
        <v>10</v>
      </c>
      <c r="I44" s="149" t="s">
        <v>286</v>
      </c>
      <c r="J44" s="363" t="s">
        <v>261</v>
      </c>
      <c r="K44" s="270">
        <v>38</v>
      </c>
      <c r="L44" s="271"/>
      <c r="M44" s="271">
        <v>38</v>
      </c>
    </row>
    <row r="45" spans="1:17" s="21" customFormat="1" ht="22.5" customHeight="1">
      <c r="A45" s="58"/>
      <c r="B45" s="182"/>
      <c r="C45" s="173"/>
      <c r="D45" s="178"/>
      <c r="E45" s="173"/>
      <c r="F45" s="114"/>
      <c r="G45" s="209"/>
      <c r="H45" s="226"/>
      <c r="I45" s="57" t="s">
        <v>54</v>
      </c>
      <c r="J45" s="61"/>
      <c r="K45" s="270">
        <v>38</v>
      </c>
      <c r="L45" s="270">
        <v>0</v>
      </c>
      <c r="M45" s="272">
        <v>38</v>
      </c>
    </row>
    <row r="46" spans="1:17" s="21" customFormat="1" ht="40.5">
      <c r="A46" s="123" t="s">
        <v>77</v>
      </c>
      <c r="B46" s="68" t="s">
        <v>70</v>
      </c>
      <c r="C46" s="173" t="s">
        <v>95</v>
      </c>
      <c r="D46" s="70" t="s">
        <v>208</v>
      </c>
      <c r="E46" s="94" t="s">
        <v>169</v>
      </c>
      <c r="F46" s="65" t="s">
        <v>208</v>
      </c>
      <c r="G46" s="136" t="s">
        <v>169</v>
      </c>
      <c r="H46" s="236" t="s">
        <v>20</v>
      </c>
      <c r="I46" s="62" t="s">
        <v>44</v>
      </c>
      <c r="J46" s="363" t="s">
        <v>262</v>
      </c>
      <c r="K46" s="270">
        <v>6441.1970000000001</v>
      </c>
      <c r="L46" s="286">
        <v>500</v>
      </c>
      <c r="M46" s="271">
        <v>6941.1970000000001</v>
      </c>
    </row>
    <row r="47" spans="1:17" s="21" customFormat="1" ht="40.5">
      <c r="A47" s="123" t="s">
        <v>79</v>
      </c>
      <c r="B47" s="68" t="s">
        <v>70</v>
      </c>
      <c r="C47" s="173" t="s">
        <v>95</v>
      </c>
      <c r="D47" s="70" t="s">
        <v>210</v>
      </c>
      <c r="E47" s="94" t="s">
        <v>169</v>
      </c>
      <c r="F47" s="65" t="s">
        <v>210</v>
      </c>
      <c r="G47" s="136" t="s">
        <v>169</v>
      </c>
      <c r="H47" s="236" t="s">
        <v>22</v>
      </c>
      <c r="I47" s="5" t="s">
        <v>45</v>
      </c>
      <c r="J47" s="363" t="s">
        <v>262</v>
      </c>
      <c r="K47" s="270">
        <v>890.6</v>
      </c>
      <c r="L47" s="270"/>
      <c r="M47" s="271">
        <v>890.6</v>
      </c>
    </row>
    <row r="48" spans="1:17" s="22" customFormat="1" ht="40.5" customHeight="1">
      <c r="A48" s="123" t="s">
        <v>58</v>
      </c>
      <c r="B48" s="68" t="s">
        <v>70</v>
      </c>
      <c r="C48" s="173" t="s">
        <v>95</v>
      </c>
      <c r="D48" s="70" t="s">
        <v>211</v>
      </c>
      <c r="E48" s="94" t="s">
        <v>169</v>
      </c>
      <c r="F48" s="65" t="s">
        <v>211</v>
      </c>
      <c r="G48" s="136" t="s">
        <v>169</v>
      </c>
      <c r="H48" s="236" t="s">
        <v>23</v>
      </c>
      <c r="I48" s="57" t="s">
        <v>213</v>
      </c>
      <c r="J48" s="363" t="s">
        <v>262</v>
      </c>
      <c r="K48" s="270">
        <v>85</v>
      </c>
      <c r="L48" s="286"/>
      <c r="M48" s="271">
        <v>85</v>
      </c>
    </row>
    <row r="49" spans="1:13" s="22" customFormat="1" ht="40.5">
      <c r="A49" s="123" t="s">
        <v>168</v>
      </c>
      <c r="B49" s="68" t="s">
        <v>70</v>
      </c>
      <c r="C49" s="173" t="s">
        <v>95</v>
      </c>
      <c r="D49" s="70" t="s">
        <v>3</v>
      </c>
      <c r="E49" s="94" t="s">
        <v>169</v>
      </c>
      <c r="F49" s="65" t="s">
        <v>3</v>
      </c>
      <c r="G49" s="136" t="s">
        <v>169</v>
      </c>
      <c r="H49" s="236" t="s">
        <v>24</v>
      </c>
      <c r="I49" s="5" t="s">
        <v>237</v>
      </c>
      <c r="J49" s="363" t="s">
        <v>262</v>
      </c>
      <c r="K49" s="270">
        <v>592.44799999999998</v>
      </c>
      <c r="L49" s="271">
        <v>15</v>
      </c>
      <c r="M49" s="271">
        <v>607.44799999999998</v>
      </c>
    </row>
    <row r="50" spans="1:13" s="22" customFormat="1" ht="40.5">
      <c r="A50" s="124" t="s">
        <v>80</v>
      </c>
      <c r="B50" s="68" t="s">
        <v>70</v>
      </c>
      <c r="C50" s="173" t="s">
        <v>95</v>
      </c>
      <c r="D50" s="70" t="s">
        <v>46</v>
      </c>
      <c r="E50" s="94" t="s">
        <v>169</v>
      </c>
      <c r="F50" s="65" t="s">
        <v>46</v>
      </c>
      <c r="G50" s="136" t="s">
        <v>169</v>
      </c>
      <c r="H50" s="236" t="s">
        <v>25</v>
      </c>
      <c r="I50" s="67" t="s">
        <v>214</v>
      </c>
      <c r="J50" s="61" t="s">
        <v>262</v>
      </c>
      <c r="K50" s="270">
        <v>122</v>
      </c>
      <c r="L50" s="286"/>
      <c r="M50" s="271">
        <v>122</v>
      </c>
    </row>
    <row r="51" spans="1:13" s="22" customFormat="1" ht="20.25">
      <c r="A51" s="119"/>
      <c r="B51" s="182"/>
      <c r="C51" s="173"/>
      <c r="D51" s="178"/>
      <c r="E51" s="173"/>
      <c r="F51" s="114"/>
      <c r="G51" s="209"/>
      <c r="H51" s="226"/>
      <c r="I51" s="57" t="s">
        <v>54</v>
      </c>
      <c r="J51" s="267"/>
      <c r="K51" s="270">
        <v>8131.2450000000008</v>
      </c>
      <c r="L51" s="270">
        <v>515</v>
      </c>
      <c r="M51" s="271">
        <v>8646.2450000000008</v>
      </c>
    </row>
    <row r="52" spans="1:13" s="21" customFormat="1" ht="40.5">
      <c r="A52" s="118" t="s">
        <v>117</v>
      </c>
      <c r="B52" s="182" t="s">
        <v>70</v>
      </c>
      <c r="C52" s="173" t="s">
        <v>95</v>
      </c>
      <c r="D52" s="70" t="s">
        <v>178</v>
      </c>
      <c r="E52" s="94" t="s">
        <v>169</v>
      </c>
      <c r="F52" s="65" t="s">
        <v>178</v>
      </c>
      <c r="G52" s="136" t="s">
        <v>169</v>
      </c>
      <c r="H52" s="258" t="s">
        <v>33</v>
      </c>
      <c r="I52" s="62" t="s">
        <v>179</v>
      </c>
      <c r="J52" s="195" t="s">
        <v>271</v>
      </c>
      <c r="K52" s="270"/>
      <c r="L52" s="271">
        <v>-664.80399999999997</v>
      </c>
      <c r="M52" s="284">
        <v>-664.80399999999997</v>
      </c>
    </row>
    <row r="53" spans="1:13" s="22" customFormat="1" ht="20.25">
      <c r="A53" s="120"/>
      <c r="B53" s="182"/>
      <c r="C53" s="174"/>
      <c r="D53" s="102"/>
      <c r="E53" s="174"/>
      <c r="F53" s="115"/>
      <c r="G53" s="210"/>
      <c r="H53" s="195"/>
      <c r="I53" s="57" t="s">
        <v>54</v>
      </c>
      <c r="J53" s="195"/>
      <c r="K53" s="278">
        <v>0</v>
      </c>
      <c r="L53" s="278">
        <v>-664.80399999999997</v>
      </c>
      <c r="M53" s="279">
        <v>-664.80399999999997</v>
      </c>
    </row>
    <row r="54" spans="1:13" s="21" customFormat="1" ht="23.25">
      <c r="A54" s="117"/>
      <c r="B54" s="182"/>
      <c r="C54" s="173"/>
      <c r="D54" s="101"/>
      <c r="E54" s="175"/>
      <c r="F54" s="112"/>
      <c r="G54" s="208"/>
      <c r="H54" s="225"/>
      <c r="I54" s="154" t="s">
        <v>152</v>
      </c>
      <c r="J54" s="266"/>
      <c r="K54" s="282">
        <v>8169.2450000000008</v>
      </c>
      <c r="L54" s="282">
        <v>-149.80399999999997</v>
      </c>
      <c r="M54" s="283">
        <v>8019.4410000000007</v>
      </c>
    </row>
    <row r="55" spans="1:13" s="21" customFormat="1" ht="46.5">
      <c r="A55" s="117" t="s">
        <v>60</v>
      </c>
      <c r="B55" s="182"/>
      <c r="C55" s="173"/>
      <c r="D55" s="178"/>
      <c r="E55" s="173"/>
      <c r="F55" s="112"/>
      <c r="G55" s="208"/>
      <c r="H55" s="225"/>
      <c r="I55" s="154" t="s">
        <v>138</v>
      </c>
      <c r="J55" s="266"/>
      <c r="K55" s="282"/>
      <c r="L55" s="283"/>
      <c r="M55" s="283"/>
    </row>
    <row r="56" spans="1:13" s="21" customFormat="1" ht="81">
      <c r="A56" s="118" t="s">
        <v>105</v>
      </c>
      <c r="B56" s="182" t="s">
        <v>60</v>
      </c>
      <c r="C56" s="168" t="s">
        <v>95</v>
      </c>
      <c r="D56" s="79" t="s">
        <v>41</v>
      </c>
      <c r="E56" s="94" t="s">
        <v>169</v>
      </c>
      <c r="F56" s="108" t="s">
        <v>41</v>
      </c>
      <c r="G56" s="136" t="s">
        <v>169</v>
      </c>
      <c r="H56" s="258" t="s">
        <v>10</v>
      </c>
      <c r="I56" s="149" t="s">
        <v>286</v>
      </c>
      <c r="J56" s="363" t="s">
        <v>261</v>
      </c>
      <c r="K56" s="270">
        <v>90</v>
      </c>
      <c r="L56" s="271"/>
      <c r="M56" s="271">
        <v>90</v>
      </c>
    </row>
    <row r="57" spans="1:13" s="21" customFormat="1" ht="22.5">
      <c r="A57" s="119"/>
      <c r="B57" s="182"/>
      <c r="C57" s="173"/>
      <c r="D57" s="178"/>
      <c r="E57" s="173"/>
      <c r="F57" s="114"/>
      <c r="G57" s="209"/>
      <c r="H57" s="226"/>
      <c r="I57" s="57" t="s">
        <v>54</v>
      </c>
      <c r="J57" s="61"/>
      <c r="K57" s="270">
        <v>90</v>
      </c>
      <c r="L57" s="270">
        <v>0</v>
      </c>
      <c r="M57" s="272">
        <v>90</v>
      </c>
    </row>
    <row r="58" spans="1:13" s="21" customFormat="1" ht="202.5">
      <c r="A58" s="146"/>
      <c r="B58" s="178" t="s">
        <v>60</v>
      </c>
      <c r="C58" s="173" t="s">
        <v>95</v>
      </c>
      <c r="D58" s="178" t="s">
        <v>1</v>
      </c>
      <c r="E58" s="173" t="s">
        <v>169</v>
      </c>
      <c r="F58" s="114">
        <v>303</v>
      </c>
      <c r="G58" s="209">
        <v>0</v>
      </c>
      <c r="H58" s="237"/>
      <c r="I58" s="147" t="s">
        <v>323</v>
      </c>
      <c r="J58" s="195" t="s">
        <v>266</v>
      </c>
      <c r="K58" s="273">
        <v>3150</v>
      </c>
      <c r="L58" s="273">
        <v>-59.158000000000001</v>
      </c>
      <c r="M58" s="273">
        <v>3090.8420000000001</v>
      </c>
    </row>
    <row r="59" spans="1:13" s="153" customFormat="1" ht="243" customHeight="1">
      <c r="A59" s="158" t="s">
        <v>249</v>
      </c>
      <c r="B59" s="155" t="s">
        <v>60</v>
      </c>
      <c r="C59" s="177" t="s">
        <v>95</v>
      </c>
      <c r="D59" s="71" t="s">
        <v>1</v>
      </c>
      <c r="E59" s="95" t="s">
        <v>95</v>
      </c>
      <c r="F59" s="151" t="s">
        <v>1</v>
      </c>
      <c r="G59" s="138" t="s">
        <v>95</v>
      </c>
      <c r="H59" s="235" t="s">
        <v>26</v>
      </c>
      <c r="I59" s="162" t="s">
        <v>47</v>
      </c>
      <c r="J59" s="195" t="s">
        <v>266</v>
      </c>
      <c r="K59" s="287"/>
      <c r="L59" s="288">
        <v>-59.158000000000001</v>
      </c>
      <c r="M59" s="289">
        <v>-59.158000000000001</v>
      </c>
    </row>
    <row r="60" spans="1:13" s="153" customFormat="1" ht="81">
      <c r="A60" s="163" t="s">
        <v>87</v>
      </c>
      <c r="B60" s="150" t="s">
        <v>60</v>
      </c>
      <c r="C60" s="177" t="s">
        <v>95</v>
      </c>
      <c r="D60" s="71" t="s">
        <v>1</v>
      </c>
      <c r="E60" s="95" t="s">
        <v>183</v>
      </c>
      <c r="F60" s="151" t="s">
        <v>1</v>
      </c>
      <c r="G60" s="138" t="s">
        <v>183</v>
      </c>
      <c r="H60" s="238" t="s">
        <v>14</v>
      </c>
      <c r="I60" s="186" t="s">
        <v>2</v>
      </c>
      <c r="J60" s="195" t="s">
        <v>266</v>
      </c>
      <c r="K60" s="274">
        <v>3150</v>
      </c>
      <c r="L60" s="275"/>
      <c r="M60" s="275">
        <v>3150</v>
      </c>
    </row>
    <row r="61" spans="1:13" s="21" customFormat="1" ht="81">
      <c r="A61" s="146"/>
      <c r="B61" s="104" t="s">
        <v>60</v>
      </c>
      <c r="C61" s="173" t="s">
        <v>95</v>
      </c>
      <c r="D61" s="70" t="s">
        <v>182</v>
      </c>
      <c r="E61" s="173" t="s">
        <v>169</v>
      </c>
      <c r="F61" s="114">
        <v>310</v>
      </c>
      <c r="G61" s="209">
        <v>0</v>
      </c>
      <c r="H61" s="61"/>
      <c r="I61" s="187" t="s">
        <v>184</v>
      </c>
      <c r="J61" s="195" t="s">
        <v>266</v>
      </c>
      <c r="K61" s="270">
        <v>4.4000000000000004</v>
      </c>
      <c r="L61" s="270">
        <v>-110</v>
      </c>
      <c r="M61" s="270">
        <v>-105.6</v>
      </c>
    </row>
    <row r="62" spans="1:13" s="156" customFormat="1" ht="81">
      <c r="A62" s="164" t="s">
        <v>162</v>
      </c>
      <c r="B62" s="151" t="s">
        <v>60</v>
      </c>
      <c r="C62" s="177" t="s">
        <v>95</v>
      </c>
      <c r="D62" s="71" t="s">
        <v>182</v>
      </c>
      <c r="E62" s="95" t="s">
        <v>172</v>
      </c>
      <c r="F62" s="151" t="s">
        <v>182</v>
      </c>
      <c r="G62" s="138" t="s">
        <v>172</v>
      </c>
      <c r="H62" s="239" t="s">
        <v>30</v>
      </c>
      <c r="I62" s="77" t="s">
        <v>185</v>
      </c>
      <c r="J62" s="195" t="s">
        <v>266</v>
      </c>
      <c r="K62" s="274">
        <v>4.4000000000000004</v>
      </c>
      <c r="L62" s="275">
        <v>-110</v>
      </c>
      <c r="M62" s="275">
        <v>-105.6</v>
      </c>
    </row>
    <row r="63" spans="1:13" s="20" customFormat="1" ht="81" customHeight="1">
      <c r="A63" s="65" t="s">
        <v>244</v>
      </c>
      <c r="B63" s="65" t="s">
        <v>60</v>
      </c>
      <c r="C63" s="173" t="s">
        <v>95</v>
      </c>
      <c r="D63" s="70" t="s">
        <v>166</v>
      </c>
      <c r="E63" s="94" t="s">
        <v>169</v>
      </c>
      <c r="F63" s="65" t="s">
        <v>166</v>
      </c>
      <c r="G63" s="136" t="s">
        <v>169</v>
      </c>
      <c r="H63" s="229" t="s">
        <v>246</v>
      </c>
      <c r="I63" s="5" t="s">
        <v>245</v>
      </c>
      <c r="J63" s="195" t="s">
        <v>266</v>
      </c>
      <c r="K63" s="270">
        <v>-118</v>
      </c>
      <c r="L63" s="271"/>
      <c r="M63" s="271">
        <v>-118</v>
      </c>
    </row>
    <row r="64" spans="1:13" s="21" customFormat="1" ht="81" customHeight="1">
      <c r="A64" s="118" t="s">
        <v>110</v>
      </c>
      <c r="B64" s="104" t="s">
        <v>60</v>
      </c>
      <c r="C64" s="173" t="s">
        <v>95</v>
      </c>
      <c r="D64" s="70" t="s">
        <v>191</v>
      </c>
      <c r="E64" s="94" t="s">
        <v>169</v>
      </c>
      <c r="F64" s="65" t="s">
        <v>191</v>
      </c>
      <c r="G64" s="136" t="s">
        <v>169</v>
      </c>
      <c r="H64" s="258" t="s">
        <v>28</v>
      </c>
      <c r="I64" s="5" t="s">
        <v>193</v>
      </c>
      <c r="J64" s="195" t="s">
        <v>266</v>
      </c>
      <c r="K64" s="270">
        <v>118</v>
      </c>
      <c r="L64" s="271"/>
      <c r="M64" s="271">
        <v>118</v>
      </c>
    </row>
    <row r="65" spans="1:13" s="22" customFormat="1" ht="81">
      <c r="A65" s="104" t="s">
        <v>113</v>
      </c>
      <c r="B65" s="182" t="s">
        <v>60</v>
      </c>
      <c r="C65" s="173" t="s">
        <v>95</v>
      </c>
      <c r="D65" s="70" t="s">
        <v>190</v>
      </c>
      <c r="E65" s="94" t="s">
        <v>169</v>
      </c>
      <c r="F65" s="65" t="s">
        <v>190</v>
      </c>
      <c r="G65" s="136" t="s">
        <v>169</v>
      </c>
      <c r="H65" s="258" t="s">
        <v>28</v>
      </c>
      <c r="I65" s="5" t="s">
        <v>114</v>
      </c>
      <c r="J65" s="195" t="s">
        <v>266</v>
      </c>
      <c r="K65" s="270">
        <v>57</v>
      </c>
      <c r="L65" s="271">
        <v>-256</v>
      </c>
      <c r="M65" s="271">
        <v>-199</v>
      </c>
    </row>
    <row r="66" spans="1:13" s="21" customFormat="1" ht="20.25">
      <c r="A66" s="122"/>
      <c r="B66" s="182"/>
      <c r="C66" s="173"/>
      <c r="D66" s="178"/>
      <c r="E66" s="173"/>
      <c r="F66" s="116"/>
      <c r="G66" s="211"/>
      <c r="H66" s="233"/>
      <c r="I66" s="60" t="s">
        <v>54</v>
      </c>
      <c r="J66" s="61"/>
      <c r="K66" s="270">
        <v>3211.3999999999992</v>
      </c>
      <c r="L66" s="270">
        <v>-425.15800000000002</v>
      </c>
      <c r="M66" s="271">
        <v>2786.2419999999993</v>
      </c>
    </row>
    <row r="67" spans="1:13" s="21" customFormat="1" ht="60.75" customHeight="1">
      <c r="A67" s="146"/>
      <c r="B67" s="104" t="s">
        <v>60</v>
      </c>
      <c r="C67" s="173" t="s">
        <v>95</v>
      </c>
      <c r="D67" s="70" t="s">
        <v>187</v>
      </c>
      <c r="E67" s="173" t="s">
        <v>169</v>
      </c>
      <c r="F67" s="114">
        <v>320</v>
      </c>
      <c r="G67" s="209">
        <v>0</v>
      </c>
      <c r="H67" s="237"/>
      <c r="I67" s="73" t="s">
        <v>188</v>
      </c>
      <c r="J67" s="195" t="s">
        <v>273</v>
      </c>
      <c r="K67" s="273">
        <v>0</v>
      </c>
      <c r="L67" s="273">
        <v>0</v>
      </c>
      <c r="M67" s="273">
        <v>0</v>
      </c>
    </row>
    <row r="68" spans="1:13" s="20" customFormat="1" ht="60.75" customHeight="1">
      <c r="A68" s="118" t="s">
        <v>97</v>
      </c>
      <c r="B68" s="104" t="s">
        <v>60</v>
      </c>
      <c r="C68" s="173" t="s">
        <v>95</v>
      </c>
      <c r="D68" s="70" t="s">
        <v>187</v>
      </c>
      <c r="E68" s="94" t="s">
        <v>189</v>
      </c>
      <c r="F68" s="65" t="s">
        <v>187</v>
      </c>
      <c r="G68" s="136" t="s">
        <v>189</v>
      </c>
      <c r="H68" s="258" t="s">
        <v>26</v>
      </c>
      <c r="I68" s="5" t="s">
        <v>192</v>
      </c>
      <c r="J68" s="195" t="s">
        <v>273</v>
      </c>
      <c r="K68" s="270">
        <v>70</v>
      </c>
      <c r="L68" s="271"/>
      <c r="M68" s="271">
        <v>70</v>
      </c>
    </row>
    <row r="69" spans="1:13" s="21" customFormat="1" ht="60.75" customHeight="1">
      <c r="A69" s="118" t="s">
        <v>110</v>
      </c>
      <c r="B69" s="104" t="s">
        <v>60</v>
      </c>
      <c r="C69" s="173" t="s">
        <v>95</v>
      </c>
      <c r="D69" s="70" t="s">
        <v>191</v>
      </c>
      <c r="E69" s="94" t="s">
        <v>169</v>
      </c>
      <c r="F69" s="65" t="s">
        <v>191</v>
      </c>
      <c r="G69" s="136" t="s">
        <v>169</v>
      </c>
      <c r="H69" s="258" t="s">
        <v>28</v>
      </c>
      <c r="I69" s="5" t="s">
        <v>193</v>
      </c>
      <c r="J69" s="195" t="s">
        <v>273</v>
      </c>
      <c r="K69" s="270">
        <v>-70</v>
      </c>
      <c r="L69" s="271"/>
      <c r="M69" s="271">
        <v>-70</v>
      </c>
    </row>
    <row r="70" spans="1:13" s="21" customFormat="1" ht="20.25" customHeight="1">
      <c r="A70" s="119"/>
      <c r="B70" s="182"/>
      <c r="C70" s="173"/>
      <c r="D70" s="178"/>
      <c r="E70" s="173"/>
      <c r="F70" s="114"/>
      <c r="G70" s="209"/>
      <c r="H70" s="226"/>
      <c r="I70" s="57" t="s">
        <v>54</v>
      </c>
      <c r="J70" s="61"/>
      <c r="K70" s="270">
        <v>0</v>
      </c>
      <c r="L70" s="270">
        <v>0</v>
      </c>
      <c r="M70" s="271">
        <v>0</v>
      </c>
    </row>
    <row r="71" spans="1:13" s="22" customFormat="1" ht="23.25">
      <c r="A71" s="117"/>
      <c r="B71" s="182"/>
      <c r="C71" s="173"/>
      <c r="D71" s="101"/>
      <c r="E71" s="175"/>
      <c r="F71" s="112"/>
      <c r="G71" s="208"/>
      <c r="H71" s="225"/>
      <c r="I71" s="154" t="s">
        <v>152</v>
      </c>
      <c r="J71" s="266"/>
      <c r="K71" s="282">
        <v>3301.3999999999992</v>
      </c>
      <c r="L71" s="282">
        <v>-425.15800000000002</v>
      </c>
      <c r="M71" s="283">
        <v>2876.2419999999993</v>
      </c>
    </row>
    <row r="72" spans="1:13" s="21" customFormat="1" ht="46.5">
      <c r="A72" s="117" t="s">
        <v>62</v>
      </c>
      <c r="B72" s="182"/>
      <c r="C72" s="173"/>
      <c r="D72" s="178"/>
      <c r="E72" s="173"/>
      <c r="F72" s="112"/>
      <c r="G72" s="208"/>
      <c r="H72" s="225"/>
      <c r="I72" s="154" t="s">
        <v>57</v>
      </c>
      <c r="J72" s="264"/>
      <c r="K72" s="282"/>
      <c r="L72" s="283"/>
      <c r="M72" s="283"/>
    </row>
    <row r="73" spans="1:13" s="21" customFormat="1" ht="81" customHeight="1">
      <c r="A73" s="118" t="s">
        <v>105</v>
      </c>
      <c r="B73" s="182" t="s">
        <v>62</v>
      </c>
      <c r="C73" s="168" t="s">
        <v>95</v>
      </c>
      <c r="D73" s="79" t="s">
        <v>41</v>
      </c>
      <c r="E73" s="94" t="s">
        <v>169</v>
      </c>
      <c r="F73" s="108" t="s">
        <v>41</v>
      </c>
      <c r="G73" s="136" t="s">
        <v>169</v>
      </c>
      <c r="H73" s="258" t="s">
        <v>10</v>
      </c>
      <c r="I73" s="149" t="s">
        <v>286</v>
      </c>
      <c r="J73" s="363" t="s">
        <v>261</v>
      </c>
      <c r="K73" s="270">
        <v>38</v>
      </c>
      <c r="L73" s="271"/>
      <c r="M73" s="271">
        <v>38</v>
      </c>
    </row>
    <row r="74" spans="1:13" s="21" customFormat="1" ht="22.5" customHeight="1">
      <c r="A74" s="58"/>
      <c r="B74" s="182"/>
      <c r="C74" s="173"/>
      <c r="D74" s="178"/>
      <c r="E74" s="173"/>
      <c r="F74" s="114"/>
      <c r="G74" s="209"/>
      <c r="H74" s="226"/>
      <c r="I74" s="57" t="s">
        <v>54</v>
      </c>
      <c r="J74" s="61"/>
      <c r="K74" s="270">
        <v>38</v>
      </c>
      <c r="L74" s="270">
        <v>0</v>
      </c>
      <c r="M74" s="272">
        <v>38</v>
      </c>
    </row>
    <row r="75" spans="1:13" s="21" customFormat="1" ht="40.5">
      <c r="A75" s="118" t="s">
        <v>85</v>
      </c>
      <c r="B75" s="182" t="s">
        <v>62</v>
      </c>
      <c r="C75" s="173" t="s">
        <v>95</v>
      </c>
      <c r="D75" s="70" t="s">
        <v>49</v>
      </c>
      <c r="E75" s="94" t="s">
        <v>169</v>
      </c>
      <c r="F75" s="65" t="s">
        <v>49</v>
      </c>
      <c r="G75" s="136" t="s">
        <v>169</v>
      </c>
      <c r="H75" s="258" t="s">
        <v>32</v>
      </c>
      <c r="I75" s="57" t="s">
        <v>91</v>
      </c>
      <c r="J75" s="363" t="s">
        <v>270</v>
      </c>
      <c r="K75" s="270">
        <v>2.4</v>
      </c>
      <c r="L75" s="271">
        <v>10</v>
      </c>
      <c r="M75" s="271">
        <v>12.4</v>
      </c>
    </row>
    <row r="76" spans="1:13" s="21" customFormat="1" ht="20.25">
      <c r="A76" s="119"/>
      <c r="B76" s="182"/>
      <c r="C76" s="173"/>
      <c r="D76" s="178"/>
      <c r="E76" s="173"/>
      <c r="F76" s="114"/>
      <c r="G76" s="209"/>
      <c r="H76" s="226"/>
      <c r="I76" s="57" t="s">
        <v>54</v>
      </c>
      <c r="J76" s="61"/>
      <c r="K76" s="270">
        <v>2.4</v>
      </c>
      <c r="L76" s="270">
        <v>10</v>
      </c>
      <c r="M76" s="271">
        <v>12.4</v>
      </c>
    </row>
    <row r="77" spans="1:13" s="21" customFormat="1" ht="40.5">
      <c r="A77" s="123" t="s">
        <v>117</v>
      </c>
      <c r="B77" s="68" t="s">
        <v>62</v>
      </c>
      <c r="C77" s="173" t="s">
        <v>95</v>
      </c>
      <c r="D77" s="70" t="s">
        <v>178</v>
      </c>
      <c r="E77" s="94" t="s">
        <v>169</v>
      </c>
      <c r="F77" s="65" t="s">
        <v>178</v>
      </c>
      <c r="G77" s="136" t="s">
        <v>169</v>
      </c>
      <c r="H77" s="258" t="s">
        <v>33</v>
      </c>
      <c r="I77" s="62" t="s">
        <v>179</v>
      </c>
      <c r="J77" s="195" t="s">
        <v>271</v>
      </c>
      <c r="K77" s="270"/>
      <c r="L77" s="271">
        <v>2421.9119999999998</v>
      </c>
      <c r="M77" s="284">
        <v>2421.9119999999998</v>
      </c>
    </row>
    <row r="78" spans="1:13" s="21" customFormat="1" ht="40.5">
      <c r="A78" s="123"/>
      <c r="B78" s="68" t="s">
        <v>62</v>
      </c>
      <c r="C78" s="173" t="s">
        <v>95</v>
      </c>
      <c r="D78" s="70" t="s">
        <v>254</v>
      </c>
      <c r="E78" s="94" t="s">
        <v>169</v>
      </c>
      <c r="F78" s="65" t="s">
        <v>254</v>
      </c>
      <c r="G78" s="136" t="s">
        <v>169</v>
      </c>
      <c r="H78" s="258"/>
      <c r="I78" s="62" t="s">
        <v>255</v>
      </c>
      <c r="J78" s="195" t="s">
        <v>271</v>
      </c>
      <c r="K78" s="271">
        <v>0</v>
      </c>
      <c r="L78" s="271">
        <v>76</v>
      </c>
      <c r="M78" s="284">
        <v>76</v>
      </c>
    </row>
    <row r="79" spans="1:13" s="21" customFormat="1" ht="40.5">
      <c r="A79" s="123" t="s">
        <v>93</v>
      </c>
      <c r="B79" s="68" t="s">
        <v>62</v>
      </c>
      <c r="C79" s="173" t="s">
        <v>95</v>
      </c>
      <c r="D79" s="70" t="s">
        <v>254</v>
      </c>
      <c r="E79" s="94" t="s">
        <v>95</v>
      </c>
      <c r="F79" s="65" t="s">
        <v>254</v>
      </c>
      <c r="G79" s="136" t="s">
        <v>95</v>
      </c>
      <c r="H79" s="258" t="s">
        <v>32</v>
      </c>
      <c r="I79" s="62" t="s">
        <v>253</v>
      </c>
      <c r="J79" s="195" t="s">
        <v>271</v>
      </c>
      <c r="K79" s="270"/>
      <c r="L79" s="271">
        <v>76</v>
      </c>
      <c r="M79" s="284">
        <v>76</v>
      </c>
    </row>
    <row r="80" spans="1:13" s="20" customFormat="1" ht="23.25">
      <c r="A80" s="120"/>
      <c r="B80" s="182"/>
      <c r="C80" s="174"/>
      <c r="D80" s="102"/>
      <c r="E80" s="174"/>
      <c r="F80" s="115"/>
      <c r="G80" s="210"/>
      <c r="H80" s="195"/>
      <c r="I80" s="57" t="s">
        <v>54</v>
      </c>
      <c r="J80" s="195"/>
      <c r="K80" s="278">
        <v>0</v>
      </c>
      <c r="L80" s="278">
        <v>2497.9119999999998</v>
      </c>
      <c r="M80" s="279">
        <v>2497.9119999999998</v>
      </c>
    </row>
    <row r="81" spans="1:14" s="21" customFormat="1" ht="23.25">
      <c r="A81" s="117"/>
      <c r="B81" s="182"/>
      <c r="C81" s="173"/>
      <c r="D81" s="101"/>
      <c r="E81" s="175"/>
      <c r="F81" s="112"/>
      <c r="G81" s="208"/>
      <c r="H81" s="225"/>
      <c r="I81" s="154" t="s">
        <v>152</v>
      </c>
      <c r="J81" s="266"/>
      <c r="K81" s="282">
        <v>40.4</v>
      </c>
      <c r="L81" s="282">
        <v>2507.9119999999998</v>
      </c>
      <c r="M81" s="283">
        <v>2548.3119999999999</v>
      </c>
    </row>
    <row r="82" spans="1:14" s="22" customFormat="1" ht="46.5">
      <c r="A82" s="117" t="s">
        <v>63</v>
      </c>
      <c r="B82" s="182"/>
      <c r="C82" s="173"/>
      <c r="D82" s="178"/>
      <c r="E82" s="173"/>
      <c r="F82" s="112"/>
      <c r="G82" s="208"/>
      <c r="H82" s="225"/>
      <c r="I82" s="154" t="s">
        <v>148</v>
      </c>
      <c r="J82" s="264"/>
      <c r="K82" s="282"/>
      <c r="L82" s="283"/>
      <c r="M82" s="283"/>
    </row>
    <row r="83" spans="1:14" s="21" customFormat="1" ht="60.75">
      <c r="A83" s="118" t="s">
        <v>102</v>
      </c>
      <c r="B83" s="182" t="s">
        <v>63</v>
      </c>
      <c r="C83" s="173" t="s">
        <v>95</v>
      </c>
      <c r="D83" s="70" t="s">
        <v>215</v>
      </c>
      <c r="E83" s="94" t="s">
        <v>169</v>
      </c>
      <c r="F83" s="65" t="s">
        <v>215</v>
      </c>
      <c r="G83" s="136" t="s">
        <v>169</v>
      </c>
      <c r="H83" s="258" t="s">
        <v>11</v>
      </c>
      <c r="I83" s="5" t="s">
        <v>217</v>
      </c>
      <c r="J83" s="195" t="s">
        <v>236</v>
      </c>
      <c r="K83" s="270">
        <v>5233.3424400000004</v>
      </c>
      <c r="L83" s="271">
        <v>-835</v>
      </c>
      <c r="M83" s="271">
        <v>4398.3424400000004</v>
      </c>
    </row>
    <row r="84" spans="1:14" s="20" customFormat="1" ht="60.75">
      <c r="A84" s="118"/>
      <c r="B84" s="182" t="s">
        <v>63</v>
      </c>
      <c r="C84" s="173" t="s">
        <v>95</v>
      </c>
      <c r="D84" s="70" t="s">
        <v>216</v>
      </c>
      <c r="E84" s="94" t="s">
        <v>169</v>
      </c>
      <c r="F84" s="65" t="s">
        <v>216</v>
      </c>
      <c r="G84" s="136" t="s">
        <v>169</v>
      </c>
      <c r="H84" s="258"/>
      <c r="I84" s="62" t="s">
        <v>218</v>
      </c>
      <c r="J84" s="195" t="s">
        <v>236</v>
      </c>
      <c r="K84" s="270">
        <v>0</v>
      </c>
      <c r="L84" s="270">
        <v>4869.09</v>
      </c>
      <c r="M84" s="271">
        <v>4869.09</v>
      </c>
    </row>
    <row r="85" spans="1:14" s="156" customFormat="1" ht="60.75">
      <c r="A85" s="160">
        <v>100102</v>
      </c>
      <c r="B85" s="150" t="s">
        <v>63</v>
      </c>
      <c r="C85" s="177" t="s">
        <v>95</v>
      </c>
      <c r="D85" s="71" t="s">
        <v>216</v>
      </c>
      <c r="E85" s="95" t="s">
        <v>95</v>
      </c>
      <c r="F85" s="151" t="s">
        <v>216</v>
      </c>
      <c r="G85" s="138" t="s">
        <v>95</v>
      </c>
      <c r="H85" s="228" t="s">
        <v>11</v>
      </c>
      <c r="I85" s="77" t="s">
        <v>219</v>
      </c>
      <c r="J85" s="195" t="s">
        <v>236</v>
      </c>
      <c r="K85" s="274"/>
      <c r="L85" s="275">
        <v>4269.09</v>
      </c>
      <c r="M85" s="275">
        <v>4269.09</v>
      </c>
    </row>
    <row r="86" spans="1:14" s="161" customFormat="1" ht="60.75">
      <c r="A86" s="166">
        <v>100106</v>
      </c>
      <c r="B86" s="165">
        <v>40</v>
      </c>
      <c r="C86" s="177" t="s">
        <v>95</v>
      </c>
      <c r="D86" s="71" t="s">
        <v>216</v>
      </c>
      <c r="E86" s="95" t="s">
        <v>189</v>
      </c>
      <c r="F86" s="151" t="s">
        <v>216</v>
      </c>
      <c r="G86" s="138" t="s">
        <v>189</v>
      </c>
      <c r="H86" s="235" t="s">
        <v>11</v>
      </c>
      <c r="I86" s="167" t="s">
        <v>4</v>
      </c>
      <c r="J86" s="195" t="s">
        <v>236</v>
      </c>
      <c r="K86" s="287"/>
      <c r="L86" s="275">
        <v>600</v>
      </c>
      <c r="M86" s="289">
        <v>600</v>
      </c>
    </row>
    <row r="87" spans="1:14" s="21" customFormat="1" ht="60.75">
      <c r="A87" s="118" t="s">
        <v>116</v>
      </c>
      <c r="B87" s="182" t="s">
        <v>63</v>
      </c>
      <c r="C87" s="173" t="s">
        <v>95</v>
      </c>
      <c r="D87" s="70" t="s">
        <v>177</v>
      </c>
      <c r="E87" s="94" t="s">
        <v>169</v>
      </c>
      <c r="F87" s="65" t="s">
        <v>177</v>
      </c>
      <c r="G87" s="136" t="s">
        <v>169</v>
      </c>
      <c r="H87" s="258" t="s">
        <v>12</v>
      </c>
      <c r="I87" s="62" t="s">
        <v>88</v>
      </c>
      <c r="J87" s="195" t="s">
        <v>236</v>
      </c>
      <c r="K87" s="270">
        <v>-2061</v>
      </c>
      <c r="L87" s="271">
        <v>5335.6949599999998</v>
      </c>
      <c r="M87" s="271">
        <v>3274.6949599999998</v>
      </c>
    </row>
    <row r="88" spans="1:14" s="21" customFormat="1" ht="60.75">
      <c r="A88" s="104" t="s">
        <v>89</v>
      </c>
      <c r="B88" s="182" t="s">
        <v>63</v>
      </c>
      <c r="C88" s="173" t="s">
        <v>95</v>
      </c>
      <c r="D88" s="70" t="s">
        <v>220</v>
      </c>
      <c r="E88" s="94" t="s">
        <v>169</v>
      </c>
      <c r="F88" s="65" t="s">
        <v>220</v>
      </c>
      <c r="G88" s="136" t="s">
        <v>169</v>
      </c>
      <c r="H88" s="258" t="s">
        <v>12</v>
      </c>
      <c r="I88" s="62" t="s">
        <v>221</v>
      </c>
      <c r="J88" s="195" t="s">
        <v>236</v>
      </c>
      <c r="K88" s="270">
        <v>-650</v>
      </c>
      <c r="L88" s="271"/>
      <c r="M88" s="271">
        <v>-650</v>
      </c>
    </row>
    <row r="89" spans="1:14" s="21" customFormat="1" ht="81">
      <c r="A89" s="104" t="s">
        <v>55</v>
      </c>
      <c r="B89" s="182" t="s">
        <v>63</v>
      </c>
      <c r="C89" s="173" t="s">
        <v>95</v>
      </c>
      <c r="D89" s="70" t="s">
        <v>222</v>
      </c>
      <c r="E89" s="94" t="s">
        <v>169</v>
      </c>
      <c r="F89" s="65" t="s">
        <v>222</v>
      </c>
      <c r="G89" s="136" t="s">
        <v>169</v>
      </c>
      <c r="H89" s="258" t="s">
        <v>12</v>
      </c>
      <c r="I89" s="66" t="s">
        <v>223</v>
      </c>
      <c r="J89" s="195" t="s">
        <v>236</v>
      </c>
      <c r="K89" s="270">
        <v>2511</v>
      </c>
      <c r="L89" s="271">
        <v>2327.9160299999999</v>
      </c>
      <c r="M89" s="271">
        <v>4838.9160300000003</v>
      </c>
    </row>
    <row r="90" spans="1:14" s="21" customFormat="1" ht="60.75">
      <c r="A90" s="104" t="s">
        <v>82</v>
      </c>
      <c r="B90" s="182" t="s">
        <v>63</v>
      </c>
      <c r="C90" s="173" t="s">
        <v>95</v>
      </c>
      <c r="D90" s="70" t="s">
        <v>180</v>
      </c>
      <c r="E90" s="94" t="s">
        <v>169</v>
      </c>
      <c r="F90" s="65" t="s">
        <v>180</v>
      </c>
      <c r="G90" s="136" t="s">
        <v>169</v>
      </c>
      <c r="H90" s="258" t="s">
        <v>36</v>
      </c>
      <c r="I90" s="73" t="s">
        <v>181</v>
      </c>
      <c r="J90" s="195" t="s">
        <v>236</v>
      </c>
      <c r="K90" s="270">
        <v>-837.28200000000004</v>
      </c>
      <c r="L90" s="271">
        <v>-7800</v>
      </c>
      <c r="M90" s="271">
        <v>-8637.2819999999992</v>
      </c>
    </row>
    <row r="91" spans="1:14" s="21" customFormat="1" ht="60.75">
      <c r="A91" s="118" t="s">
        <v>153</v>
      </c>
      <c r="B91" s="182" t="s">
        <v>63</v>
      </c>
      <c r="C91" s="173" t="s">
        <v>95</v>
      </c>
      <c r="D91" s="70" t="s">
        <v>196</v>
      </c>
      <c r="E91" s="94" t="s">
        <v>169</v>
      </c>
      <c r="F91" s="65" t="s">
        <v>196</v>
      </c>
      <c r="G91" s="136" t="s">
        <v>169</v>
      </c>
      <c r="H91" s="258" t="s">
        <v>33</v>
      </c>
      <c r="I91" s="73" t="s">
        <v>198</v>
      </c>
      <c r="J91" s="195" t="s">
        <v>236</v>
      </c>
      <c r="K91" s="270">
        <v>-153.48599999999999</v>
      </c>
      <c r="L91" s="271">
        <v>230.91</v>
      </c>
      <c r="M91" s="271">
        <v>77.424000000000007</v>
      </c>
      <c r="N91" s="59"/>
    </row>
    <row r="92" spans="1:14" s="22" customFormat="1" ht="60.75">
      <c r="A92" s="125" t="s">
        <v>156</v>
      </c>
      <c r="B92" s="182" t="s">
        <v>63</v>
      </c>
      <c r="C92" s="173" t="s">
        <v>95</v>
      </c>
      <c r="D92" s="70" t="s">
        <v>50</v>
      </c>
      <c r="E92" s="94" t="s">
        <v>169</v>
      </c>
      <c r="F92" s="65" t="s">
        <v>50</v>
      </c>
      <c r="G92" s="136" t="s">
        <v>169</v>
      </c>
      <c r="H92" s="232" t="s">
        <v>33</v>
      </c>
      <c r="I92" s="73" t="s">
        <v>174</v>
      </c>
      <c r="J92" s="195" t="s">
        <v>236</v>
      </c>
      <c r="K92" s="290"/>
      <c r="L92" s="291">
        <v>2500</v>
      </c>
      <c r="M92" s="292">
        <v>2500</v>
      </c>
    </row>
    <row r="93" spans="1:14" s="21" customFormat="1" ht="20.25">
      <c r="A93" s="119"/>
      <c r="B93" s="182"/>
      <c r="C93" s="173"/>
      <c r="D93" s="178"/>
      <c r="E93" s="173"/>
      <c r="F93" s="114"/>
      <c r="G93" s="209"/>
      <c r="H93" s="226"/>
      <c r="I93" s="57" t="s">
        <v>54</v>
      </c>
      <c r="J93" s="61"/>
      <c r="K93" s="271">
        <v>4042.5744400000003</v>
      </c>
      <c r="L93" s="271">
        <v>6628.610990000001</v>
      </c>
      <c r="M93" s="271">
        <v>10671.185430000001</v>
      </c>
    </row>
    <row r="94" spans="1:14" s="21" customFormat="1" ht="40.5">
      <c r="A94" s="121" t="s">
        <v>117</v>
      </c>
      <c r="B94" s="182" t="s">
        <v>63</v>
      </c>
      <c r="C94" s="173" t="s">
        <v>95</v>
      </c>
      <c r="D94" s="70" t="s">
        <v>178</v>
      </c>
      <c r="E94" s="94" t="s">
        <v>169</v>
      </c>
      <c r="F94" s="65" t="s">
        <v>178</v>
      </c>
      <c r="G94" s="136" t="s">
        <v>169</v>
      </c>
      <c r="H94" s="227" t="s">
        <v>33</v>
      </c>
      <c r="I94" s="62" t="s">
        <v>179</v>
      </c>
      <c r="J94" s="195" t="s">
        <v>271</v>
      </c>
      <c r="K94" s="273"/>
      <c r="L94" s="280">
        <v>-8582.4074299999993</v>
      </c>
      <c r="M94" s="281">
        <v>-8582.4074299999993</v>
      </c>
    </row>
    <row r="95" spans="1:14" s="21" customFormat="1" ht="20.25">
      <c r="A95" s="120"/>
      <c r="B95" s="182"/>
      <c r="C95" s="174"/>
      <c r="D95" s="102"/>
      <c r="E95" s="174"/>
      <c r="F95" s="115"/>
      <c r="G95" s="210"/>
      <c r="H95" s="195"/>
      <c r="I95" s="57" t="s">
        <v>54</v>
      </c>
      <c r="J95" s="195"/>
      <c r="K95" s="277">
        <v>0</v>
      </c>
      <c r="L95" s="277">
        <v>-8582.4074299999993</v>
      </c>
      <c r="M95" s="279">
        <v>-8582.4074299999993</v>
      </c>
    </row>
    <row r="96" spans="1:14" s="21" customFormat="1" ht="23.25">
      <c r="A96" s="117"/>
      <c r="B96" s="182"/>
      <c r="C96" s="173"/>
      <c r="D96" s="101"/>
      <c r="E96" s="175"/>
      <c r="F96" s="112"/>
      <c r="G96" s="208"/>
      <c r="H96" s="225"/>
      <c r="I96" s="154" t="s">
        <v>152</v>
      </c>
      <c r="J96" s="264"/>
      <c r="K96" s="282">
        <v>4042.5744400000003</v>
      </c>
      <c r="L96" s="282">
        <v>-1953.7964399999983</v>
      </c>
      <c r="M96" s="282">
        <v>2088.7780000000021</v>
      </c>
    </row>
    <row r="97" spans="1:14" s="245" customFormat="1" ht="46.5">
      <c r="A97" s="244" t="s">
        <v>287</v>
      </c>
      <c r="B97" s="182"/>
      <c r="C97" s="173"/>
      <c r="D97" s="178"/>
      <c r="E97" s="173"/>
      <c r="F97" s="112"/>
      <c r="G97" s="208"/>
      <c r="H97" s="225"/>
      <c r="I97" s="154" t="s">
        <v>288</v>
      </c>
      <c r="J97" s="264"/>
      <c r="K97" s="282"/>
      <c r="L97" s="283"/>
      <c r="M97" s="283"/>
      <c r="N97" s="22"/>
    </row>
    <row r="98" spans="1:14" s="89" customFormat="1" ht="60.75" customHeight="1">
      <c r="A98" s="246" t="s">
        <v>105</v>
      </c>
      <c r="B98" s="182" t="s">
        <v>287</v>
      </c>
      <c r="C98" s="168" t="s">
        <v>95</v>
      </c>
      <c r="D98" s="79" t="s">
        <v>41</v>
      </c>
      <c r="E98" s="94" t="s">
        <v>169</v>
      </c>
      <c r="F98" s="108" t="s">
        <v>41</v>
      </c>
      <c r="G98" s="136" t="s">
        <v>169</v>
      </c>
      <c r="H98" s="258" t="s">
        <v>10</v>
      </c>
      <c r="I98" s="149" t="s">
        <v>286</v>
      </c>
      <c r="J98" s="363" t="s">
        <v>261</v>
      </c>
      <c r="K98" s="270">
        <v>-17.305</v>
      </c>
      <c r="L98" s="271"/>
      <c r="M98" s="271">
        <v>-17.305</v>
      </c>
      <c r="N98" s="21"/>
    </row>
    <row r="99" spans="1:14" s="89" customFormat="1" ht="22.5">
      <c r="A99" s="247"/>
      <c r="B99" s="182"/>
      <c r="C99" s="173"/>
      <c r="D99" s="178"/>
      <c r="E99" s="173"/>
      <c r="F99" s="114"/>
      <c r="G99" s="209"/>
      <c r="H99" s="226"/>
      <c r="I99" s="57" t="s">
        <v>54</v>
      </c>
      <c r="J99" s="61"/>
      <c r="K99" s="270">
        <v>-17.305</v>
      </c>
      <c r="L99" s="270">
        <v>0</v>
      </c>
      <c r="M99" s="272">
        <v>-17.305</v>
      </c>
      <c r="N99" s="21"/>
    </row>
    <row r="100" spans="1:14" s="89" customFormat="1" ht="23.25">
      <c r="A100" s="244"/>
      <c r="B100" s="182"/>
      <c r="C100" s="173"/>
      <c r="D100" s="101"/>
      <c r="E100" s="175"/>
      <c r="F100" s="112"/>
      <c r="G100" s="208"/>
      <c r="H100" s="225"/>
      <c r="I100" s="154" t="s">
        <v>152</v>
      </c>
      <c r="J100" s="266"/>
      <c r="K100" s="282">
        <v>-17.305</v>
      </c>
      <c r="L100" s="282">
        <v>0</v>
      </c>
      <c r="M100" s="283">
        <v>-17.305</v>
      </c>
      <c r="N100" s="21"/>
    </row>
    <row r="101" spans="1:14" s="21" customFormat="1" ht="46.5" customHeight="1">
      <c r="A101" s="126" t="s">
        <v>69</v>
      </c>
      <c r="B101" s="65"/>
      <c r="C101" s="173"/>
      <c r="D101" s="93"/>
      <c r="E101" s="176"/>
      <c r="F101" s="103"/>
      <c r="G101" s="212"/>
      <c r="H101" s="240"/>
      <c r="I101" s="169" t="s">
        <v>304</v>
      </c>
      <c r="J101" s="268"/>
      <c r="K101" s="373"/>
      <c r="L101" s="374"/>
      <c r="M101" s="375"/>
    </row>
    <row r="102" spans="1:14" s="21" customFormat="1" ht="40.5" customHeight="1">
      <c r="A102" s="118" t="s">
        <v>117</v>
      </c>
      <c r="B102" s="182" t="s">
        <v>69</v>
      </c>
      <c r="C102" s="173" t="s">
        <v>95</v>
      </c>
      <c r="D102" s="70" t="s">
        <v>178</v>
      </c>
      <c r="E102" s="94" t="s">
        <v>169</v>
      </c>
      <c r="F102" s="65" t="s">
        <v>178</v>
      </c>
      <c r="G102" s="136" t="s">
        <v>169</v>
      </c>
      <c r="H102" s="258" t="s">
        <v>33</v>
      </c>
      <c r="I102" s="62" t="s">
        <v>179</v>
      </c>
      <c r="J102" s="195" t="s">
        <v>271</v>
      </c>
      <c r="K102" s="270"/>
      <c r="L102" s="271">
        <v>-203.833</v>
      </c>
      <c r="M102" s="271">
        <v>-203.833</v>
      </c>
    </row>
    <row r="103" spans="1:14" s="21" customFormat="1" ht="40.5" customHeight="1">
      <c r="A103" s="118" t="s">
        <v>98</v>
      </c>
      <c r="B103" s="182" t="s">
        <v>69</v>
      </c>
      <c r="C103" s="173" t="s">
        <v>95</v>
      </c>
      <c r="D103" s="70" t="s">
        <v>195</v>
      </c>
      <c r="E103" s="94" t="s">
        <v>169</v>
      </c>
      <c r="F103" s="65" t="s">
        <v>195</v>
      </c>
      <c r="G103" s="136" t="s">
        <v>169</v>
      </c>
      <c r="H103" s="258" t="s">
        <v>34</v>
      </c>
      <c r="I103" s="69" t="s">
        <v>197</v>
      </c>
      <c r="J103" s="195" t="s">
        <v>271</v>
      </c>
      <c r="K103" s="270"/>
      <c r="L103" s="271">
        <v>-4058.0219999999999</v>
      </c>
      <c r="M103" s="271">
        <v>-4058.0219999999999</v>
      </c>
    </row>
    <row r="104" spans="1:14" s="22" customFormat="1" ht="40.5" customHeight="1">
      <c r="A104" s="127" t="s">
        <v>92</v>
      </c>
      <c r="B104" s="76">
        <v>48</v>
      </c>
      <c r="C104" s="173" t="s">
        <v>95</v>
      </c>
      <c r="D104" s="70" t="s">
        <v>196</v>
      </c>
      <c r="E104" s="94" t="s">
        <v>169</v>
      </c>
      <c r="F104" s="65" t="s">
        <v>196</v>
      </c>
      <c r="G104" s="136" t="s">
        <v>169</v>
      </c>
      <c r="H104" s="258" t="s">
        <v>33</v>
      </c>
      <c r="I104" s="73" t="s">
        <v>198</v>
      </c>
      <c r="J104" s="195" t="s">
        <v>271</v>
      </c>
      <c r="K104" s="270">
        <v>-1610</v>
      </c>
      <c r="L104" s="271">
        <v>-472.57799999999997</v>
      </c>
      <c r="M104" s="271">
        <v>-2082.578</v>
      </c>
    </row>
    <row r="105" spans="1:14" s="21" customFormat="1" ht="20.25" customHeight="1">
      <c r="A105" s="119"/>
      <c r="B105" s="182"/>
      <c r="C105" s="173"/>
      <c r="D105" s="178"/>
      <c r="E105" s="173"/>
      <c r="F105" s="114"/>
      <c r="G105" s="209"/>
      <c r="H105" s="226"/>
      <c r="I105" s="57" t="s">
        <v>54</v>
      </c>
      <c r="J105" s="226"/>
      <c r="K105" s="271">
        <v>-1610</v>
      </c>
      <c r="L105" s="271">
        <v>-4734.4329999999991</v>
      </c>
      <c r="M105" s="284">
        <v>-6344.4329999999991</v>
      </c>
    </row>
    <row r="106" spans="1:14" s="21" customFormat="1" ht="23.25" customHeight="1">
      <c r="A106" s="128"/>
      <c r="B106" s="182"/>
      <c r="C106" s="173"/>
      <c r="D106" s="101"/>
      <c r="E106" s="175"/>
      <c r="F106" s="112"/>
      <c r="G106" s="208"/>
      <c r="H106" s="241"/>
      <c r="I106" s="170" t="s">
        <v>152</v>
      </c>
      <c r="J106" s="269"/>
      <c r="K106" s="376">
        <v>-1610</v>
      </c>
      <c r="L106" s="376">
        <v>-4734.4329999999991</v>
      </c>
      <c r="M106" s="377">
        <v>-6344.4329999999991</v>
      </c>
    </row>
    <row r="107" spans="1:14" s="22" customFormat="1" ht="69.75">
      <c r="A107" s="117" t="s">
        <v>71</v>
      </c>
      <c r="B107" s="182"/>
      <c r="C107" s="173"/>
      <c r="D107" s="178"/>
      <c r="E107" s="173"/>
      <c r="F107" s="112"/>
      <c r="G107" s="208"/>
      <c r="H107" s="225"/>
      <c r="I107" s="154" t="s">
        <v>149</v>
      </c>
      <c r="J107" s="264"/>
      <c r="K107" s="282"/>
      <c r="L107" s="283"/>
      <c r="M107" s="283"/>
    </row>
    <row r="108" spans="1:14" s="21" customFormat="1" ht="81" customHeight="1">
      <c r="A108" s="118" t="s">
        <v>105</v>
      </c>
      <c r="B108" s="182" t="s">
        <v>71</v>
      </c>
      <c r="C108" s="168" t="s">
        <v>95</v>
      </c>
      <c r="D108" s="79" t="s">
        <v>41</v>
      </c>
      <c r="E108" s="94" t="s">
        <v>169</v>
      </c>
      <c r="F108" s="108" t="s">
        <v>41</v>
      </c>
      <c r="G108" s="136" t="s">
        <v>169</v>
      </c>
      <c r="H108" s="258" t="s">
        <v>10</v>
      </c>
      <c r="I108" s="149" t="s">
        <v>286</v>
      </c>
      <c r="J108" s="363" t="s">
        <v>261</v>
      </c>
      <c r="K108" s="270">
        <v>70</v>
      </c>
      <c r="L108" s="271"/>
      <c r="M108" s="271">
        <v>70</v>
      </c>
    </row>
    <row r="109" spans="1:14" s="21" customFormat="1" ht="22.5" customHeight="1">
      <c r="A109" s="119"/>
      <c r="B109" s="182"/>
      <c r="C109" s="173"/>
      <c r="D109" s="178"/>
      <c r="E109" s="173"/>
      <c r="F109" s="114"/>
      <c r="G109" s="209"/>
      <c r="H109" s="226"/>
      <c r="I109" s="57" t="s">
        <v>54</v>
      </c>
      <c r="J109" s="61"/>
      <c r="K109" s="270">
        <v>70</v>
      </c>
      <c r="L109" s="270">
        <v>0</v>
      </c>
      <c r="M109" s="272">
        <v>70</v>
      </c>
    </row>
    <row r="110" spans="1:14" s="21" customFormat="1" ht="60.75">
      <c r="A110" s="124" t="s">
        <v>86</v>
      </c>
      <c r="B110" s="68" t="s">
        <v>71</v>
      </c>
      <c r="C110" s="173" t="s">
        <v>95</v>
      </c>
      <c r="D110" s="70" t="s">
        <v>230</v>
      </c>
      <c r="E110" s="94" t="s">
        <v>169</v>
      </c>
      <c r="F110" s="65" t="s">
        <v>230</v>
      </c>
      <c r="G110" s="136" t="s">
        <v>169</v>
      </c>
      <c r="H110" s="236" t="s">
        <v>15</v>
      </c>
      <c r="I110" s="69" t="s">
        <v>231</v>
      </c>
      <c r="J110" s="61" t="s">
        <v>274</v>
      </c>
      <c r="K110" s="270"/>
      <c r="L110" s="271">
        <v>-7.6989999999999998</v>
      </c>
      <c r="M110" s="271">
        <v>-7.6989999999999998</v>
      </c>
    </row>
    <row r="111" spans="1:14" s="21" customFormat="1" ht="20.25">
      <c r="A111" s="58"/>
      <c r="B111" s="182"/>
      <c r="C111" s="173"/>
      <c r="D111" s="178"/>
      <c r="E111" s="173"/>
      <c r="F111" s="114"/>
      <c r="G111" s="209"/>
      <c r="H111" s="226"/>
      <c r="I111" s="57" t="s">
        <v>54</v>
      </c>
      <c r="J111" s="61"/>
      <c r="K111" s="270">
        <v>0</v>
      </c>
      <c r="L111" s="270">
        <v>-7.6989999999999998</v>
      </c>
      <c r="M111" s="271">
        <v>-7.6989999999999998</v>
      </c>
    </row>
    <row r="112" spans="1:14" s="21" customFormat="1" ht="23.25">
      <c r="A112" s="117"/>
      <c r="B112" s="182"/>
      <c r="C112" s="173"/>
      <c r="D112" s="101"/>
      <c r="E112" s="175"/>
      <c r="F112" s="112"/>
      <c r="G112" s="208"/>
      <c r="H112" s="225"/>
      <c r="I112" s="154" t="s">
        <v>152</v>
      </c>
      <c r="J112" s="264"/>
      <c r="K112" s="282">
        <v>70</v>
      </c>
      <c r="L112" s="282">
        <v>-7.6989999999999998</v>
      </c>
      <c r="M112" s="283">
        <v>62.301000000000002</v>
      </c>
    </row>
    <row r="113" spans="1:17" s="245" customFormat="1" ht="69.75">
      <c r="A113" s="244" t="s">
        <v>289</v>
      </c>
      <c r="B113" s="182"/>
      <c r="C113" s="173"/>
      <c r="D113" s="178"/>
      <c r="E113" s="173"/>
      <c r="F113" s="112"/>
      <c r="G113" s="208"/>
      <c r="H113" s="225"/>
      <c r="I113" s="154" t="s">
        <v>290</v>
      </c>
      <c r="J113" s="264"/>
      <c r="K113" s="282"/>
      <c r="L113" s="283"/>
      <c r="M113" s="283"/>
      <c r="N113" s="22"/>
      <c r="O113" s="22"/>
      <c r="P113" s="22"/>
      <c r="Q113" s="22"/>
    </row>
    <row r="114" spans="1:17" s="89" customFormat="1" ht="40.5">
      <c r="A114" s="246">
        <v>180107</v>
      </c>
      <c r="B114" s="182" t="s">
        <v>289</v>
      </c>
      <c r="C114" s="168" t="s">
        <v>95</v>
      </c>
      <c r="D114" s="79" t="s">
        <v>252</v>
      </c>
      <c r="E114" s="94" t="s">
        <v>169</v>
      </c>
      <c r="F114" s="108" t="s">
        <v>252</v>
      </c>
      <c r="G114" s="136" t="s">
        <v>169</v>
      </c>
      <c r="H114" s="258" t="s">
        <v>250</v>
      </c>
      <c r="I114" s="149" t="s">
        <v>251</v>
      </c>
      <c r="J114" s="363" t="s">
        <v>275</v>
      </c>
      <c r="K114" s="270"/>
      <c r="L114" s="271">
        <v>-119.03400000000001</v>
      </c>
      <c r="M114" s="271">
        <v>-119.03400000000001</v>
      </c>
      <c r="N114" s="21"/>
      <c r="O114" s="21"/>
      <c r="P114" s="21"/>
      <c r="Q114" s="21"/>
    </row>
    <row r="115" spans="1:17" s="89" customFormat="1" ht="40.5">
      <c r="A115" s="246" t="s">
        <v>118</v>
      </c>
      <c r="B115" s="182" t="s">
        <v>289</v>
      </c>
      <c r="C115" s="168" t="s">
        <v>95</v>
      </c>
      <c r="D115" s="79" t="s">
        <v>175</v>
      </c>
      <c r="E115" s="94" t="s">
        <v>169</v>
      </c>
      <c r="F115" s="108" t="s">
        <v>175</v>
      </c>
      <c r="G115" s="136" t="s">
        <v>169</v>
      </c>
      <c r="H115" s="258" t="s">
        <v>38</v>
      </c>
      <c r="I115" s="149" t="s">
        <v>276</v>
      </c>
      <c r="J115" s="363" t="s">
        <v>275</v>
      </c>
      <c r="K115" s="270">
        <v>-1580</v>
      </c>
      <c r="L115" s="271">
        <v>-120</v>
      </c>
      <c r="M115" s="271">
        <v>-1700</v>
      </c>
      <c r="N115" s="21"/>
    </row>
    <row r="116" spans="1:17" s="89" customFormat="1" ht="22.5">
      <c r="A116" s="247"/>
      <c r="B116" s="182"/>
      <c r="C116" s="173"/>
      <c r="D116" s="178"/>
      <c r="E116" s="173"/>
      <c r="F116" s="114"/>
      <c r="G116" s="209"/>
      <c r="H116" s="226"/>
      <c r="I116" s="57" t="s">
        <v>54</v>
      </c>
      <c r="J116" s="61"/>
      <c r="K116" s="270">
        <v>-1580</v>
      </c>
      <c r="L116" s="270">
        <v>-239.03399999999999</v>
      </c>
      <c r="M116" s="272">
        <v>-1819.0340000000001</v>
      </c>
      <c r="N116" s="21"/>
    </row>
    <row r="117" spans="1:17" s="89" customFormat="1" ht="40.5">
      <c r="A117" s="246" t="s">
        <v>105</v>
      </c>
      <c r="B117" s="182" t="s">
        <v>289</v>
      </c>
      <c r="C117" s="168" t="s">
        <v>95</v>
      </c>
      <c r="D117" s="79" t="s">
        <v>178</v>
      </c>
      <c r="E117" s="94" t="s">
        <v>169</v>
      </c>
      <c r="F117" s="108" t="s">
        <v>178</v>
      </c>
      <c r="G117" s="136" t="s">
        <v>169</v>
      </c>
      <c r="H117" s="258" t="s">
        <v>33</v>
      </c>
      <c r="I117" s="149" t="s">
        <v>179</v>
      </c>
      <c r="J117" s="363" t="s">
        <v>272</v>
      </c>
      <c r="K117" s="270"/>
      <c r="L117" s="271">
        <v>-8339.1319999999996</v>
      </c>
      <c r="M117" s="271">
        <v>-8339.1319999999996</v>
      </c>
      <c r="N117" s="21"/>
      <c r="O117" s="21"/>
      <c r="P117" s="21"/>
      <c r="Q117" s="21"/>
    </row>
    <row r="118" spans="1:17" s="89" customFormat="1" ht="60.75">
      <c r="A118" s="246" t="s">
        <v>117</v>
      </c>
      <c r="B118" s="182" t="s">
        <v>289</v>
      </c>
      <c r="C118" s="168" t="s">
        <v>95</v>
      </c>
      <c r="D118" s="79" t="s">
        <v>205</v>
      </c>
      <c r="E118" s="94" t="s">
        <v>169</v>
      </c>
      <c r="F118" s="108" t="s">
        <v>205</v>
      </c>
      <c r="G118" s="136" t="s">
        <v>169</v>
      </c>
      <c r="H118" s="258" t="s">
        <v>17</v>
      </c>
      <c r="I118" s="149" t="s">
        <v>206</v>
      </c>
      <c r="J118" s="363" t="s">
        <v>272</v>
      </c>
      <c r="K118" s="270"/>
      <c r="L118" s="271">
        <v>-9648.8070000000007</v>
      </c>
      <c r="M118" s="271">
        <v>-9648.8070000000007</v>
      </c>
      <c r="N118" s="21"/>
      <c r="O118" s="21"/>
      <c r="P118" s="21"/>
      <c r="Q118" s="21"/>
    </row>
    <row r="119" spans="1:17" s="89" customFormat="1" ht="22.5">
      <c r="A119" s="247">
        <v>150110</v>
      </c>
      <c r="B119" s="182"/>
      <c r="C119" s="173"/>
      <c r="D119" s="178"/>
      <c r="E119" s="173"/>
      <c r="F119" s="114"/>
      <c r="G119" s="209"/>
      <c r="H119" s="226"/>
      <c r="I119" s="57" t="s">
        <v>54</v>
      </c>
      <c r="J119" s="61"/>
      <c r="K119" s="270">
        <v>0</v>
      </c>
      <c r="L119" s="270">
        <v>-17987.938999999998</v>
      </c>
      <c r="M119" s="272">
        <v>-17987.938999999998</v>
      </c>
      <c r="N119" s="21"/>
      <c r="O119" s="21"/>
      <c r="P119" s="21"/>
      <c r="Q119" s="21"/>
    </row>
    <row r="120" spans="1:17" s="89" customFormat="1" ht="23.25">
      <c r="A120" s="244"/>
      <c r="B120" s="182"/>
      <c r="C120" s="173"/>
      <c r="D120" s="101"/>
      <c r="E120" s="175"/>
      <c r="F120" s="112"/>
      <c r="G120" s="208"/>
      <c r="H120" s="225"/>
      <c r="I120" s="154" t="s">
        <v>152</v>
      </c>
      <c r="J120" s="266"/>
      <c r="K120" s="282">
        <v>-1580</v>
      </c>
      <c r="L120" s="282">
        <v>-18226.972999999998</v>
      </c>
      <c r="M120" s="282">
        <v>-19806.972999999998</v>
      </c>
      <c r="N120" s="21"/>
      <c r="O120" s="21"/>
      <c r="P120" s="21"/>
      <c r="Q120" s="21"/>
    </row>
    <row r="121" spans="1:17" s="245" customFormat="1" ht="69.75">
      <c r="A121" s="244" t="s">
        <v>291</v>
      </c>
      <c r="B121" s="182"/>
      <c r="C121" s="173"/>
      <c r="D121" s="178"/>
      <c r="E121" s="173"/>
      <c r="F121" s="112"/>
      <c r="G121" s="208"/>
      <c r="H121" s="225"/>
      <c r="I121" s="154" t="s">
        <v>292</v>
      </c>
      <c r="J121" s="264"/>
      <c r="K121" s="282"/>
      <c r="L121" s="283"/>
      <c r="M121" s="283"/>
      <c r="N121" s="22"/>
    </row>
    <row r="122" spans="1:17" s="89" customFormat="1" ht="81">
      <c r="A122" s="246" t="s">
        <v>105</v>
      </c>
      <c r="B122" s="182" t="s">
        <v>291</v>
      </c>
      <c r="C122" s="168" t="s">
        <v>95</v>
      </c>
      <c r="D122" s="79" t="s">
        <v>41</v>
      </c>
      <c r="E122" s="94" t="s">
        <v>169</v>
      </c>
      <c r="F122" s="108" t="s">
        <v>41</v>
      </c>
      <c r="G122" s="136" t="s">
        <v>169</v>
      </c>
      <c r="H122" s="258" t="s">
        <v>10</v>
      </c>
      <c r="I122" s="149" t="s">
        <v>286</v>
      </c>
      <c r="J122" s="363" t="s">
        <v>261</v>
      </c>
      <c r="K122" s="270">
        <v>50</v>
      </c>
      <c r="L122" s="271"/>
      <c r="M122" s="271">
        <v>50</v>
      </c>
      <c r="N122" s="21"/>
    </row>
    <row r="123" spans="1:17" s="89" customFormat="1" ht="22.5">
      <c r="A123" s="247"/>
      <c r="B123" s="182"/>
      <c r="C123" s="173"/>
      <c r="D123" s="178"/>
      <c r="E123" s="173"/>
      <c r="F123" s="114"/>
      <c r="G123" s="209"/>
      <c r="H123" s="226"/>
      <c r="I123" s="57" t="s">
        <v>54</v>
      </c>
      <c r="J123" s="61"/>
      <c r="K123" s="270">
        <v>50</v>
      </c>
      <c r="L123" s="270">
        <v>0</v>
      </c>
      <c r="M123" s="272">
        <v>50</v>
      </c>
      <c r="N123" s="21"/>
    </row>
    <row r="124" spans="1:17" s="89" customFormat="1" ht="81">
      <c r="A124" s="246" t="s">
        <v>55</v>
      </c>
      <c r="B124" s="182" t="s">
        <v>291</v>
      </c>
      <c r="C124" s="168" t="s">
        <v>95</v>
      </c>
      <c r="D124" s="79" t="s">
        <v>222</v>
      </c>
      <c r="E124" s="94" t="s">
        <v>169</v>
      </c>
      <c r="F124" s="108" t="s">
        <v>222</v>
      </c>
      <c r="G124" s="136" t="s">
        <v>169</v>
      </c>
      <c r="H124" s="258" t="s">
        <v>12</v>
      </c>
      <c r="I124" s="149" t="s">
        <v>223</v>
      </c>
      <c r="J124" s="363" t="s">
        <v>236</v>
      </c>
      <c r="K124" s="270">
        <v>-500</v>
      </c>
      <c r="L124" s="271"/>
      <c r="M124" s="271">
        <v>-500</v>
      </c>
      <c r="N124" s="21"/>
    </row>
    <row r="125" spans="1:17" s="89" customFormat="1" ht="22.5">
      <c r="A125" s="247"/>
      <c r="B125" s="182"/>
      <c r="C125" s="173"/>
      <c r="D125" s="178"/>
      <c r="E125" s="173"/>
      <c r="F125" s="114"/>
      <c r="G125" s="209"/>
      <c r="H125" s="226"/>
      <c r="I125" s="57" t="s">
        <v>54</v>
      </c>
      <c r="J125" s="61"/>
      <c r="K125" s="270">
        <v>-500</v>
      </c>
      <c r="L125" s="270">
        <v>0</v>
      </c>
      <c r="M125" s="272">
        <v>-500</v>
      </c>
      <c r="N125" s="21"/>
    </row>
    <row r="126" spans="1:17" s="89" customFormat="1" ht="23.25">
      <c r="A126" s="244"/>
      <c r="B126" s="182"/>
      <c r="C126" s="173"/>
      <c r="D126" s="101"/>
      <c r="E126" s="175"/>
      <c r="F126" s="112"/>
      <c r="G126" s="208"/>
      <c r="H126" s="225"/>
      <c r="I126" s="154" t="s">
        <v>152</v>
      </c>
      <c r="J126" s="266"/>
      <c r="K126" s="282">
        <v>-450</v>
      </c>
      <c r="L126" s="282">
        <v>0</v>
      </c>
      <c r="M126" s="282">
        <v>-450</v>
      </c>
      <c r="N126" s="21"/>
    </row>
    <row r="127" spans="1:17" s="20" customFormat="1" ht="46.5">
      <c r="A127" s="117" t="s">
        <v>65</v>
      </c>
      <c r="B127" s="182"/>
      <c r="C127" s="173"/>
      <c r="D127" s="178"/>
      <c r="E127" s="173"/>
      <c r="F127" s="112"/>
      <c r="G127" s="208"/>
      <c r="H127" s="225"/>
      <c r="I127" s="154" t="s">
        <v>160</v>
      </c>
      <c r="J127" s="264"/>
      <c r="K127" s="282"/>
      <c r="L127" s="283"/>
      <c r="M127" s="283"/>
    </row>
    <row r="128" spans="1:17" s="21" customFormat="1" ht="81">
      <c r="A128" s="118" t="s">
        <v>105</v>
      </c>
      <c r="B128" s="182" t="s">
        <v>65</v>
      </c>
      <c r="C128" s="168" t="s">
        <v>95</v>
      </c>
      <c r="D128" s="79" t="s">
        <v>41</v>
      </c>
      <c r="E128" s="94" t="s">
        <v>169</v>
      </c>
      <c r="F128" s="108" t="s">
        <v>41</v>
      </c>
      <c r="G128" s="136" t="s">
        <v>169</v>
      </c>
      <c r="H128" s="258" t="s">
        <v>10</v>
      </c>
      <c r="I128" s="149" t="s">
        <v>286</v>
      </c>
      <c r="J128" s="363" t="s">
        <v>261</v>
      </c>
      <c r="K128" s="270">
        <v>70</v>
      </c>
      <c r="L128" s="271">
        <v>-298</v>
      </c>
      <c r="M128" s="271">
        <v>-228</v>
      </c>
    </row>
    <row r="129" spans="1:13" s="21" customFormat="1" ht="22.5">
      <c r="A129" s="119"/>
      <c r="B129" s="182"/>
      <c r="C129" s="173"/>
      <c r="D129" s="178"/>
      <c r="E129" s="173"/>
      <c r="F129" s="114"/>
      <c r="G129" s="209"/>
      <c r="H129" s="226"/>
      <c r="I129" s="57" t="s">
        <v>54</v>
      </c>
      <c r="J129" s="61"/>
      <c r="K129" s="270">
        <v>70</v>
      </c>
      <c r="L129" s="270">
        <v>-298</v>
      </c>
      <c r="M129" s="272">
        <v>-228</v>
      </c>
    </row>
    <row r="130" spans="1:13" s="20" customFormat="1" ht="81" customHeight="1">
      <c r="A130" s="65" t="s">
        <v>244</v>
      </c>
      <c r="B130" s="65" t="s">
        <v>65</v>
      </c>
      <c r="C130" s="173" t="s">
        <v>95</v>
      </c>
      <c r="D130" s="70" t="s">
        <v>166</v>
      </c>
      <c r="E130" s="94" t="s">
        <v>169</v>
      </c>
      <c r="F130" s="65" t="s">
        <v>166</v>
      </c>
      <c r="G130" s="136" t="s">
        <v>169</v>
      </c>
      <c r="H130" s="229" t="s">
        <v>246</v>
      </c>
      <c r="I130" s="5" t="s">
        <v>245</v>
      </c>
      <c r="J130" s="363" t="s">
        <v>267</v>
      </c>
      <c r="K130" s="270">
        <v>-347.63799999999998</v>
      </c>
      <c r="L130" s="271"/>
      <c r="M130" s="271">
        <v>-347.63799999999998</v>
      </c>
    </row>
    <row r="131" spans="1:13" s="21" customFormat="1" ht="20.25" customHeight="1">
      <c r="A131" s="58"/>
      <c r="B131" s="182"/>
      <c r="C131" s="173"/>
      <c r="D131" s="178"/>
      <c r="E131" s="173"/>
      <c r="F131" s="114"/>
      <c r="G131" s="209"/>
      <c r="H131" s="226"/>
      <c r="I131" s="57" t="s">
        <v>54</v>
      </c>
      <c r="J131" s="61"/>
      <c r="K131" s="270">
        <v>-347.63799999999998</v>
      </c>
      <c r="L131" s="270">
        <v>0</v>
      </c>
      <c r="M131" s="271">
        <v>-347.63799999999998</v>
      </c>
    </row>
    <row r="132" spans="1:13" s="21" customFormat="1" ht="60.75">
      <c r="A132" s="125" t="s">
        <v>102</v>
      </c>
      <c r="B132" s="182" t="s">
        <v>65</v>
      </c>
      <c r="C132" s="173" t="s">
        <v>95</v>
      </c>
      <c r="D132" s="70" t="s">
        <v>215</v>
      </c>
      <c r="E132" s="94" t="s">
        <v>169</v>
      </c>
      <c r="F132" s="65" t="s">
        <v>215</v>
      </c>
      <c r="G132" s="136" t="s">
        <v>169</v>
      </c>
      <c r="H132" s="232" t="s">
        <v>11</v>
      </c>
      <c r="I132" s="5" t="s">
        <v>217</v>
      </c>
      <c r="J132" s="195" t="s">
        <v>236</v>
      </c>
      <c r="K132" s="290">
        <v>500</v>
      </c>
      <c r="L132" s="291">
        <v>200</v>
      </c>
      <c r="M132" s="292">
        <v>700</v>
      </c>
    </row>
    <row r="133" spans="1:13" s="20" customFormat="1" ht="60.75">
      <c r="A133" s="118" t="s">
        <v>116</v>
      </c>
      <c r="B133" s="182" t="s">
        <v>65</v>
      </c>
      <c r="C133" s="173" t="s">
        <v>95</v>
      </c>
      <c r="D133" s="70" t="s">
        <v>177</v>
      </c>
      <c r="E133" s="94" t="s">
        <v>169</v>
      </c>
      <c r="F133" s="65" t="s">
        <v>177</v>
      </c>
      <c r="G133" s="136" t="s">
        <v>169</v>
      </c>
      <c r="H133" s="258" t="s">
        <v>12</v>
      </c>
      <c r="I133" s="62" t="s">
        <v>88</v>
      </c>
      <c r="J133" s="195" t="s">
        <v>236</v>
      </c>
      <c r="K133" s="270">
        <v>294.66300000000001</v>
      </c>
      <c r="L133" s="271">
        <v>-110</v>
      </c>
      <c r="M133" s="271">
        <v>184.66300000000001</v>
      </c>
    </row>
    <row r="134" spans="1:13" s="21" customFormat="1" ht="60.75" customHeight="1">
      <c r="A134" s="118" t="s">
        <v>265</v>
      </c>
      <c r="B134" s="182" t="s">
        <v>65</v>
      </c>
      <c r="C134" s="173" t="s">
        <v>95</v>
      </c>
      <c r="D134" s="70" t="s">
        <v>263</v>
      </c>
      <c r="E134" s="94" t="s">
        <v>169</v>
      </c>
      <c r="F134" s="65" t="s">
        <v>263</v>
      </c>
      <c r="G134" s="136" t="s">
        <v>169</v>
      </c>
      <c r="H134" s="258" t="s">
        <v>12</v>
      </c>
      <c r="I134" s="5" t="s">
        <v>264</v>
      </c>
      <c r="J134" s="195" t="s">
        <v>236</v>
      </c>
      <c r="K134" s="270">
        <v>47.637999999999998</v>
      </c>
      <c r="L134" s="271"/>
      <c r="M134" s="271">
        <v>47.637999999999998</v>
      </c>
    </row>
    <row r="135" spans="1:13" s="21" customFormat="1" ht="60.75">
      <c r="A135" s="104" t="s">
        <v>159</v>
      </c>
      <c r="B135" s="182" t="s">
        <v>65</v>
      </c>
      <c r="C135" s="173" t="s">
        <v>95</v>
      </c>
      <c r="D135" s="70" t="s">
        <v>234</v>
      </c>
      <c r="E135" s="94" t="s">
        <v>169</v>
      </c>
      <c r="F135" s="65" t="s">
        <v>234</v>
      </c>
      <c r="G135" s="136" t="s">
        <v>169</v>
      </c>
      <c r="H135" s="258" t="s">
        <v>12</v>
      </c>
      <c r="I135" s="5" t="s">
        <v>235</v>
      </c>
      <c r="J135" s="195" t="s">
        <v>236</v>
      </c>
      <c r="K135" s="270">
        <v>180</v>
      </c>
      <c r="L135" s="271"/>
      <c r="M135" s="271">
        <v>180</v>
      </c>
    </row>
    <row r="136" spans="1:13" s="21" customFormat="1" ht="81">
      <c r="A136" s="118" t="s">
        <v>55</v>
      </c>
      <c r="B136" s="182" t="s">
        <v>65</v>
      </c>
      <c r="C136" s="173" t="s">
        <v>95</v>
      </c>
      <c r="D136" s="70" t="s">
        <v>222</v>
      </c>
      <c r="E136" s="94" t="s">
        <v>169</v>
      </c>
      <c r="F136" s="65" t="s">
        <v>222</v>
      </c>
      <c r="G136" s="136" t="s">
        <v>169</v>
      </c>
      <c r="H136" s="258" t="s">
        <v>12</v>
      </c>
      <c r="I136" s="66" t="s">
        <v>223</v>
      </c>
      <c r="J136" s="195" t="s">
        <v>236</v>
      </c>
      <c r="K136" s="270">
        <v>150</v>
      </c>
      <c r="L136" s="271"/>
      <c r="M136" s="271">
        <v>150</v>
      </c>
    </row>
    <row r="137" spans="1:13" s="21" customFormat="1" ht="60.75" customHeight="1">
      <c r="A137" s="107" t="s">
        <v>82</v>
      </c>
      <c r="B137" s="182" t="s">
        <v>65</v>
      </c>
      <c r="C137" s="173" t="s">
        <v>95</v>
      </c>
      <c r="D137" s="70" t="s">
        <v>180</v>
      </c>
      <c r="E137" s="94" t="s">
        <v>169</v>
      </c>
      <c r="F137" s="65" t="s">
        <v>180</v>
      </c>
      <c r="G137" s="136" t="s">
        <v>169</v>
      </c>
      <c r="H137" s="230" t="s">
        <v>36</v>
      </c>
      <c r="I137" s="73" t="s">
        <v>181</v>
      </c>
      <c r="J137" s="195" t="s">
        <v>236</v>
      </c>
      <c r="K137" s="277">
        <v>319</v>
      </c>
      <c r="L137" s="278">
        <v>-1106.338</v>
      </c>
      <c r="M137" s="279">
        <v>-787.33799999999997</v>
      </c>
    </row>
    <row r="138" spans="1:13" s="21" customFormat="1" ht="60.75" customHeight="1">
      <c r="A138" s="118" t="s">
        <v>118</v>
      </c>
      <c r="B138" s="182" t="s">
        <v>65</v>
      </c>
      <c r="C138" s="173" t="s">
        <v>95</v>
      </c>
      <c r="D138" s="70" t="s">
        <v>175</v>
      </c>
      <c r="E138" s="94" t="s">
        <v>169</v>
      </c>
      <c r="F138" s="65" t="s">
        <v>175</v>
      </c>
      <c r="G138" s="136" t="s">
        <v>169</v>
      </c>
      <c r="H138" s="258" t="s">
        <v>38</v>
      </c>
      <c r="I138" s="5" t="s">
        <v>111</v>
      </c>
      <c r="J138" s="195" t="s">
        <v>236</v>
      </c>
      <c r="K138" s="270">
        <v>162.67500000000001</v>
      </c>
      <c r="L138" s="271"/>
      <c r="M138" s="271">
        <v>162.67500000000001</v>
      </c>
    </row>
    <row r="139" spans="1:13" s="20" customFormat="1" ht="23.25">
      <c r="A139" s="119"/>
      <c r="B139" s="182"/>
      <c r="C139" s="173"/>
      <c r="D139" s="178"/>
      <c r="E139" s="173"/>
      <c r="F139" s="114"/>
      <c r="G139" s="209"/>
      <c r="H139" s="226"/>
      <c r="I139" s="57" t="s">
        <v>54</v>
      </c>
      <c r="J139" s="61"/>
      <c r="K139" s="270">
        <v>1653.9759999999999</v>
      </c>
      <c r="L139" s="270">
        <v>-1016.338</v>
      </c>
      <c r="M139" s="270">
        <v>637.63799999999992</v>
      </c>
    </row>
    <row r="140" spans="1:13" s="21" customFormat="1" ht="23.25">
      <c r="A140" s="117"/>
      <c r="B140" s="182"/>
      <c r="C140" s="173"/>
      <c r="D140" s="101"/>
      <c r="E140" s="175"/>
      <c r="F140" s="112"/>
      <c r="G140" s="208"/>
      <c r="H140" s="225"/>
      <c r="I140" s="154" t="s">
        <v>152</v>
      </c>
      <c r="J140" s="264"/>
      <c r="K140" s="282">
        <v>1376.338</v>
      </c>
      <c r="L140" s="282">
        <v>-1314.338</v>
      </c>
      <c r="M140" s="282">
        <v>61.999999999999943</v>
      </c>
    </row>
    <row r="141" spans="1:13" s="21" customFormat="1" ht="46.5">
      <c r="A141" s="117" t="s">
        <v>67</v>
      </c>
      <c r="B141" s="182"/>
      <c r="C141" s="173"/>
      <c r="D141" s="178"/>
      <c r="E141" s="173"/>
      <c r="F141" s="112"/>
      <c r="G141" s="208"/>
      <c r="H141" s="225"/>
      <c r="I141" s="154" t="s">
        <v>161</v>
      </c>
      <c r="J141" s="264"/>
      <c r="K141" s="282"/>
      <c r="L141" s="283"/>
      <c r="M141" s="283"/>
    </row>
    <row r="142" spans="1:13" s="21" customFormat="1" ht="68.25" customHeight="1">
      <c r="A142" s="118" t="s">
        <v>105</v>
      </c>
      <c r="B142" s="182" t="s">
        <v>67</v>
      </c>
      <c r="C142" s="168" t="s">
        <v>95</v>
      </c>
      <c r="D142" s="79" t="s">
        <v>41</v>
      </c>
      <c r="E142" s="94" t="s">
        <v>169</v>
      </c>
      <c r="F142" s="108" t="s">
        <v>41</v>
      </c>
      <c r="G142" s="136" t="s">
        <v>169</v>
      </c>
      <c r="H142" s="258" t="s">
        <v>10</v>
      </c>
      <c r="I142" s="149" t="s">
        <v>286</v>
      </c>
      <c r="J142" s="363" t="s">
        <v>261</v>
      </c>
      <c r="K142" s="270">
        <v>40</v>
      </c>
      <c r="L142" s="271"/>
      <c r="M142" s="271">
        <v>40</v>
      </c>
    </row>
    <row r="143" spans="1:13" s="21" customFormat="1" ht="22.5" customHeight="1">
      <c r="A143" s="119"/>
      <c r="B143" s="182"/>
      <c r="C143" s="173"/>
      <c r="D143" s="178"/>
      <c r="E143" s="173"/>
      <c r="F143" s="114"/>
      <c r="G143" s="209"/>
      <c r="H143" s="226"/>
      <c r="I143" s="57" t="s">
        <v>54</v>
      </c>
      <c r="J143" s="61"/>
      <c r="K143" s="270">
        <v>40</v>
      </c>
      <c r="L143" s="270">
        <v>0</v>
      </c>
      <c r="M143" s="272">
        <v>40</v>
      </c>
    </row>
    <row r="144" spans="1:13" s="20" customFormat="1" ht="81" customHeight="1">
      <c r="A144" s="65" t="s">
        <v>244</v>
      </c>
      <c r="B144" s="182" t="s">
        <v>67</v>
      </c>
      <c r="C144" s="173" t="s">
        <v>95</v>
      </c>
      <c r="D144" s="70" t="s">
        <v>166</v>
      </c>
      <c r="E144" s="94" t="s">
        <v>169</v>
      </c>
      <c r="F144" s="65" t="s">
        <v>166</v>
      </c>
      <c r="G144" s="136" t="s">
        <v>169</v>
      </c>
      <c r="H144" s="229" t="s">
        <v>246</v>
      </c>
      <c r="I144" s="5" t="s">
        <v>245</v>
      </c>
      <c r="J144" s="363" t="s">
        <v>267</v>
      </c>
      <c r="K144" s="270">
        <v>-110</v>
      </c>
      <c r="L144" s="271"/>
      <c r="M144" s="271">
        <v>-110</v>
      </c>
    </row>
    <row r="145" spans="1:13" s="22" customFormat="1" ht="81" customHeight="1">
      <c r="A145" s="104" t="s">
        <v>110</v>
      </c>
      <c r="B145" s="182" t="s">
        <v>67</v>
      </c>
      <c r="C145" s="173" t="s">
        <v>95</v>
      </c>
      <c r="D145" s="70" t="s">
        <v>191</v>
      </c>
      <c r="E145" s="94" t="s">
        <v>169</v>
      </c>
      <c r="F145" s="65" t="s">
        <v>191</v>
      </c>
      <c r="G145" s="136" t="s">
        <v>169</v>
      </c>
      <c r="H145" s="258" t="s">
        <v>28</v>
      </c>
      <c r="I145" s="5" t="s">
        <v>193</v>
      </c>
      <c r="J145" s="363" t="s">
        <v>267</v>
      </c>
      <c r="K145" s="270">
        <v>-20</v>
      </c>
      <c r="L145" s="271"/>
      <c r="M145" s="271">
        <v>-20</v>
      </c>
    </row>
    <row r="146" spans="1:13" s="21" customFormat="1" ht="20.25" customHeight="1">
      <c r="A146" s="58"/>
      <c r="B146" s="182"/>
      <c r="C146" s="173"/>
      <c r="D146" s="178"/>
      <c r="E146" s="173"/>
      <c r="F146" s="114"/>
      <c r="G146" s="209"/>
      <c r="H146" s="226"/>
      <c r="I146" s="57" t="s">
        <v>54</v>
      </c>
      <c r="J146" s="61"/>
      <c r="K146" s="270">
        <v>-130</v>
      </c>
      <c r="L146" s="270">
        <v>0</v>
      </c>
      <c r="M146" s="271">
        <v>-130</v>
      </c>
    </row>
    <row r="147" spans="1:13" s="21" customFormat="1" ht="60.75">
      <c r="A147" s="121" t="s">
        <v>102</v>
      </c>
      <c r="B147" s="182" t="s">
        <v>67</v>
      </c>
      <c r="C147" s="173" t="s">
        <v>95</v>
      </c>
      <c r="D147" s="70" t="s">
        <v>215</v>
      </c>
      <c r="E147" s="94" t="s">
        <v>169</v>
      </c>
      <c r="F147" s="65" t="s">
        <v>215</v>
      </c>
      <c r="G147" s="136" t="s">
        <v>169</v>
      </c>
      <c r="H147" s="227" t="s">
        <v>11</v>
      </c>
      <c r="I147" s="5" t="s">
        <v>217</v>
      </c>
      <c r="J147" s="195" t="s">
        <v>236</v>
      </c>
      <c r="K147" s="273"/>
      <c r="L147" s="280">
        <v>100</v>
      </c>
      <c r="M147" s="281">
        <v>100</v>
      </c>
    </row>
    <row r="148" spans="1:13" s="21" customFormat="1" ht="60.75">
      <c r="A148" s="118" t="s">
        <v>116</v>
      </c>
      <c r="B148" s="182" t="s">
        <v>67</v>
      </c>
      <c r="C148" s="173" t="s">
        <v>95</v>
      </c>
      <c r="D148" s="70" t="s">
        <v>177</v>
      </c>
      <c r="E148" s="94" t="s">
        <v>169</v>
      </c>
      <c r="F148" s="65" t="s">
        <v>177</v>
      </c>
      <c r="G148" s="136" t="s">
        <v>169</v>
      </c>
      <c r="H148" s="258" t="s">
        <v>12</v>
      </c>
      <c r="I148" s="62" t="s">
        <v>88</v>
      </c>
      <c r="J148" s="195" t="s">
        <v>236</v>
      </c>
      <c r="K148" s="270">
        <v>705</v>
      </c>
      <c r="L148" s="271">
        <v>36.700000000000003</v>
      </c>
      <c r="M148" s="271">
        <v>741.7</v>
      </c>
    </row>
    <row r="149" spans="1:13" s="21" customFormat="1" ht="60.75" customHeight="1">
      <c r="A149" s="118" t="s">
        <v>159</v>
      </c>
      <c r="B149" s="182" t="s">
        <v>67</v>
      </c>
      <c r="C149" s="173" t="s">
        <v>95</v>
      </c>
      <c r="D149" s="70" t="s">
        <v>234</v>
      </c>
      <c r="E149" s="94" t="s">
        <v>169</v>
      </c>
      <c r="F149" s="65" t="s">
        <v>234</v>
      </c>
      <c r="G149" s="136" t="s">
        <v>169</v>
      </c>
      <c r="H149" s="258" t="s">
        <v>12</v>
      </c>
      <c r="I149" s="5" t="s">
        <v>235</v>
      </c>
      <c r="J149" s="195" t="s">
        <v>236</v>
      </c>
      <c r="K149" s="270">
        <v>65</v>
      </c>
      <c r="L149" s="271"/>
      <c r="M149" s="271">
        <v>65</v>
      </c>
    </row>
    <row r="150" spans="1:13" s="21" customFormat="1" ht="60.75">
      <c r="A150" s="104" t="s">
        <v>82</v>
      </c>
      <c r="B150" s="182" t="s">
        <v>67</v>
      </c>
      <c r="C150" s="173" t="s">
        <v>95</v>
      </c>
      <c r="D150" s="70" t="s">
        <v>180</v>
      </c>
      <c r="E150" s="94" t="s">
        <v>169</v>
      </c>
      <c r="F150" s="65" t="s">
        <v>180</v>
      </c>
      <c r="G150" s="136" t="s">
        <v>169</v>
      </c>
      <c r="H150" s="258" t="s">
        <v>36</v>
      </c>
      <c r="I150" s="73" t="s">
        <v>181</v>
      </c>
      <c r="J150" s="195" t="s">
        <v>236</v>
      </c>
      <c r="K150" s="270">
        <v>230</v>
      </c>
      <c r="L150" s="271">
        <v>63.3</v>
      </c>
      <c r="M150" s="271">
        <v>293.3</v>
      </c>
    </row>
    <row r="151" spans="1:13" s="21" customFormat="1" ht="20.25">
      <c r="A151" s="119"/>
      <c r="B151" s="182"/>
      <c r="C151" s="173"/>
      <c r="D151" s="178"/>
      <c r="E151" s="173"/>
      <c r="F151" s="114"/>
      <c r="G151" s="209"/>
      <c r="H151" s="226"/>
      <c r="I151" s="57" t="s">
        <v>54</v>
      </c>
      <c r="J151" s="61"/>
      <c r="K151" s="270">
        <v>1000</v>
      </c>
      <c r="L151" s="270">
        <v>200</v>
      </c>
      <c r="M151" s="270">
        <v>1200</v>
      </c>
    </row>
    <row r="152" spans="1:13" s="22" customFormat="1" ht="40.5" customHeight="1">
      <c r="A152" s="118" t="s">
        <v>85</v>
      </c>
      <c r="B152" s="182" t="s">
        <v>67</v>
      </c>
      <c r="C152" s="173" t="s">
        <v>95</v>
      </c>
      <c r="D152" s="70" t="s">
        <v>49</v>
      </c>
      <c r="E152" s="94" t="s">
        <v>169</v>
      </c>
      <c r="F152" s="65" t="s">
        <v>49</v>
      </c>
      <c r="G152" s="136" t="s">
        <v>169</v>
      </c>
      <c r="H152" s="258" t="s">
        <v>32</v>
      </c>
      <c r="I152" s="57" t="s">
        <v>91</v>
      </c>
      <c r="J152" s="363" t="s">
        <v>270</v>
      </c>
      <c r="K152" s="270">
        <v>20</v>
      </c>
      <c r="L152" s="271"/>
      <c r="M152" s="271">
        <v>20</v>
      </c>
    </row>
    <row r="153" spans="1:13" s="21" customFormat="1" ht="20.25" customHeight="1">
      <c r="A153" s="119"/>
      <c r="B153" s="182"/>
      <c r="C153" s="173"/>
      <c r="D153" s="178"/>
      <c r="E153" s="173"/>
      <c r="F153" s="114"/>
      <c r="G153" s="209"/>
      <c r="H153" s="226"/>
      <c r="I153" s="57" t="s">
        <v>54</v>
      </c>
      <c r="J153" s="61"/>
      <c r="K153" s="270">
        <v>20</v>
      </c>
      <c r="L153" s="270">
        <v>0</v>
      </c>
      <c r="M153" s="271">
        <v>20</v>
      </c>
    </row>
    <row r="154" spans="1:13" s="21" customFormat="1" ht="23.25">
      <c r="A154" s="117"/>
      <c r="B154" s="182"/>
      <c r="C154" s="173"/>
      <c r="D154" s="101"/>
      <c r="E154" s="175"/>
      <c r="F154" s="112"/>
      <c r="G154" s="208"/>
      <c r="H154" s="225"/>
      <c r="I154" s="154" t="s">
        <v>152</v>
      </c>
      <c r="J154" s="264"/>
      <c r="K154" s="282">
        <v>930</v>
      </c>
      <c r="L154" s="282">
        <v>200</v>
      </c>
      <c r="M154" s="282">
        <v>1130</v>
      </c>
    </row>
    <row r="155" spans="1:13" s="21" customFormat="1" ht="46.5">
      <c r="A155" s="117" t="s">
        <v>66</v>
      </c>
      <c r="B155" s="182"/>
      <c r="C155" s="173"/>
      <c r="D155" s="178"/>
      <c r="E155" s="173"/>
      <c r="F155" s="112"/>
      <c r="G155" s="208"/>
      <c r="H155" s="225"/>
      <c r="I155" s="154" t="s">
        <v>165</v>
      </c>
      <c r="J155" s="264"/>
      <c r="K155" s="282"/>
      <c r="L155" s="283"/>
      <c r="M155" s="283"/>
    </row>
    <row r="156" spans="1:13" s="21" customFormat="1" ht="81">
      <c r="A156" s="118" t="s">
        <v>105</v>
      </c>
      <c r="B156" s="182" t="s">
        <v>66</v>
      </c>
      <c r="C156" s="168" t="s">
        <v>95</v>
      </c>
      <c r="D156" s="79" t="s">
        <v>41</v>
      </c>
      <c r="E156" s="94" t="s">
        <v>169</v>
      </c>
      <c r="F156" s="108" t="s">
        <v>41</v>
      </c>
      <c r="G156" s="136" t="s">
        <v>169</v>
      </c>
      <c r="H156" s="258" t="s">
        <v>10</v>
      </c>
      <c r="I156" s="149" t="s">
        <v>286</v>
      </c>
      <c r="J156" s="363" t="s">
        <v>261</v>
      </c>
      <c r="K156" s="270">
        <v>30</v>
      </c>
      <c r="L156" s="271">
        <v>101.5</v>
      </c>
      <c r="M156" s="271">
        <v>131.5</v>
      </c>
    </row>
    <row r="157" spans="1:13" s="21" customFormat="1" ht="22.5">
      <c r="A157" s="119"/>
      <c r="B157" s="182"/>
      <c r="C157" s="173"/>
      <c r="D157" s="178"/>
      <c r="E157" s="173"/>
      <c r="F157" s="114"/>
      <c r="G157" s="209"/>
      <c r="H157" s="226"/>
      <c r="I157" s="57" t="s">
        <v>54</v>
      </c>
      <c r="J157" s="61"/>
      <c r="K157" s="270">
        <v>30</v>
      </c>
      <c r="L157" s="270">
        <v>101.5</v>
      </c>
      <c r="M157" s="272">
        <v>131.5</v>
      </c>
    </row>
    <row r="158" spans="1:13" s="20" customFormat="1" ht="81" customHeight="1">
      <c r="A158" s="65" t="s">
        <v>244</v>
      </c>
      <c r="B158" s="182" t="s">
        <v>66</v>
      </c>
      <c r="C158" s="173" t="s">
        <v>95</v>
      </c>
      <c r="D158" s="70" t="s">
        <v>166</v>
      </c>
      <c r="E158" s="94" t="s">
        <v>169</v>
      </c>
      <c r="F158" s="65" t="s">
        <v>166</v>
      </c>
      <c r="G158" s="136" t="s">
        <v>169</v>
      </c>
      <c r="H158" s="229" t="s">
        <v>246</v>
      </c>
      <c r="I158" s="5" t="s">
        <v>245</v>
      </c>
      <c r="J158" s="363" t="s">
        <v>267</v>
      </c>
      <c r="K158" s="270">
        <v>-230</v>
      </c>
      <c r="L158" s="271"/>
      <c r="M158" s="271">
        <v>-230</v>
      </c>
    </row>
    <row r="159" spans="1:13" s="21" customFormat="1" ht="20.25" customHeight="1">
      <c r="A159" s="58"/>
      <c r="B159" s="182"/>
      <c r="C159" s="173"/>
      <c r="D159" s="178"/>
      <c r="E159" s="173"/>
      <c r="F159" s="114"/>
      <c r="G159" s="209"/>
      <c r="H159" s="226"/>
      <c r="I159" s="57" t="s">
        <v>54</v>
      </c>
      <c r="J159" s="61"/>
      <c r="K159" s="270">
        <v>-230</v>
      </c>
      <c r="L159" s="270">
        <v>0</v>
      </c>
      <c r="M159" s="271">
        <v>-230</v>
      </c>
    </row>
    <row r="160" spans="1:13" s="21" customFormat="1" ht="60.75" customHeight="1">
      <c r="A160" s="121" t="s">
        <v>102</v>
      </c>
      <c r="B160" s="182" t="s">
        <v>66</v>
      </c>
      <c r="C160" s="173" t="s">
        <v>95</v>
      </c>
      <c r="D160" s="70" t="s">
        <v>215</v>
      </c>
      <c r="E160" s="94" t="s">
        <v>169</v>
      </c>
      <c r="F160" s="65" t="s">
        <v>215</v>
      </c>
      <c r="G160" s="136" t="s">
        <v>169</v>
      </c>
      <c r="H160" s="227" t="s">
        <v>11</v>
      </c>
      <c r="I160" s="5" t="s">
        <v>217</v>
      </c>
      <c r="J160" s="195" t="s">
        <v>236</v>
      </c>
      <c r="K160" s="273">
        <v>1460</v>
      </c>
      <c r="L160" s="280">
        <v>10</v>
      </c>
      <c r="M160" s="281">
        <v>1470</v>
      </c>
    </row>
    <row r="161" spans="1:17" s="20" customFormat="1" ht="55.5" customHeight="1">
      <c r="A161" s="118" t="s">
        <v>116</v>
      </c>
      <c r="B161" s="182" t="s">
        <v>66</v>
      </c>
      <c r="C161" s="173" t="s">
        <v>95</v>
      </c>
      <c r="D161" s="70" t="s">
        <v>177</v>
      </c>
      <c r="E161" s="94" t="s">
        <v>169</v>
      </c>
      <c r="F161" s="65" t="s">
        <v>177</v>
      </c>
      <c r="G161" s="136" t="s">
        <v>169</v>
      </c>
      <c r="H161" s="258" t="s">
        <v>12</v>
      </c>
      <c r="I161" s="62" t="s">
        <v>88</v>
      </c>
      <c r="J161" s="195" t="s">
        <v>236</v>
      </c>
      <c r="K161" s="270">
        <v>-1960</v>
      </c>
      <c r="L161" s="271">
        <v>-600</v>
      </c>
      <c r="M161" s="271">
        <v>-2560</v>
      </c>
    </row>
    <row r="162" spans="1:17" s="21" customFormat="1" ht="81" customHeight="1">
      <c r="A162" s="104" t="s">
        <v>55</v>
      </c>
      <c r="B162" s="182" t="s">
        <v>66</v>
      </c>
      <c r="C162" s="173" t="s">
        <v>95</v>
      </c>
      <c r="D162" s="70" t="s">
        <v>222</v>
      </c>
      <c r="E162" s="94" t="s">
        <v>169</v>
      </c>
      <c r="F162" s="65" t="s">
        <v>222</v>
      </c>
      <c r="G162" s="136" t="s">
        <v>169</v>
      </c>
      <c r="H162" s="258" t="s">
        <v>12</v>
      </c>
      <c r="I162" s="66" t="s">
        <v>223</v>
      </c>
      <c r="J162" s="195" t="s">
        <v>236</v>
      </c>
      <c r="K162" s="270"/>
      <c r="L162" s="271">
        <v>-680</v>
      </c>
      <c r="M162" s="271">
        <v>-680</v>
      </c>
    </row>
    <row r="163" spans="1:17" s="22" customFormat="1" ht="60.75">
      <c r="A163" s="118" t="s">
        <v>82</v>
      </c>
      <c r="B163" s="182" t="s">
        <v>66</v>
      </c>
      <c r="C163" s="173" t="s">
        <v>95</v>
      </c>
      <c r="D163" s="70" t="s">
        <v>180</v>
      </c>
      <c r="E163" s="94" t="s">
        <v>169</v>
      </c>
      <c r="F163" s="65" t="s">
        <v>180</v>
      </c>
      <c r="G163" s="136" t="s">
        <v>169</v>
      </c>
      <c r="H163" s="258" t="s">
        <v>36</v>
      </c>
      <c r="I163" s="73" t="s">
        <v>181</v>
      </c>
      <c r="J163" s="195" t="s">
        <v>236</v>
      </c>
      <c r="K163" s="270"/>
      <c r="L163" s="271">
        <v>-3010</v>
      </c>
      <c r="M163" s="271">
        <v>-3010</v>
      </c>
    </row>
    <row r="164" spans="1:17" s="21" customFormat="1" ht="20.25">
      <c r="A164" s="119"/>
      <c r="B164" s="182"/>
      <c r="C164" s="173"/>
      <c r="D164" s="178"/>
      <c r="E164" s="173"/>
      <c r="F164" s="114"/>
      <c r="G164" s="209"/>
      <c r="H164" s="226"/>
      <c r="I164" s="57" t="s">
        <v>54</v>
      </c>
      <c r="J164" s="61"/>
      <c r="K164" s="270">
        <v>-500</v>
      </c>
      <c r="L164" s="270">
        <v>-4280</v>
      </c>
      <c r="M164" s="271">
        <v>-4780</v>
      </c>
    </row>
    <row r="165" spans="1:17" s="18" customFormat="1" ht="46.5" customHeight="1">
      <c r="A165" s="99" t="s">
        <v>117</v>
      </c>
      <c r="B165" s="182" t="s">
        <v>66</v>
      </c>
      <c r="C165" s="173" t="s">
        <v>95</v>
      </c>
      <c r="D165" s="70" t="s">
        <v>178</v>
      </c>
      <c r="E165" s="94" t="s">
        <v>169</v>
      </c>
      <c r="F165" s="65" t="s">
        <v>178</v>
      </c>
      <c r="G165" s="136" t="s">
        <v>169</v>
      </c>
      <c r="H165" s="234" t="s">
        <v>33</v>
      </c>
      <c r="I165" s="62" t="s">
        <v>179</v>
      </c>
      <c r="J165" s="363" t="s">
        <v>272</v>
      </c>
      <c r="K165" s="270"/>
      <c r="L165" s="271">
        <v>-1000</v>
      </c>
      <c r="M165" s="284">
        <v>-1000</v>
      </c>
      <c r="N165" s="21"/>
      <c r="O165" s="21"/>
      <c r="P165" s="21"/>
      <c r="Q165" s="21"/>
    </row>
    <row r="166" spans="1:17" s="22" customFormat="1" ht="20.25" customHeight="1">
      <c r="A166" s="120"/>
      <c r="B166" s="182"/>
      <c r="C166" s="173"/>
      <c r="D166" s="178"/>
      <c r="E166" s="173"/>
      <c r="F166" s="114"/>
      <c r="G166" s="209"/>
      <c r="H166" s="195"/>
      <c r="I166" s="57" t="s">
        <v>54</v>
      </c>
      <c r="J166" s="195"/>
      <c r="K166" s="277">
        <v>0</v>
      </c>
      <c r="L166" s="277">
        <v>-1000</v>
      </c>
      <c r="M166" s="279">
        <v>-1000</v>
      </c>
    </row>
    <row r="167" spans="1:17" s="21" customFormat="1" ht="40.5" customHeight="1">
      <c r="A167" s="104" t="s">
        <v>85</v>
      </c>
      <c r="B167" s="182" t="s">
        <v>66</v>
      </c>
      <c r="C167" s="173" t="s">
        <v>95</v>
      </c>
      <c r="D167" s="70" t="s">
        <v>49</v>
      </c>
      <c r="E167" s="94" t="s">
        <v>169</v>
      </c>
      <c r="F167" s="65" t="s">
        <v>49</v>
      </c>
      <c r="G167" s="136" t="s">
        <v>169</v>
      </c>
      <c r="H167" s="258" t="s">
        <v>32</v>
      </c>
      <c r="I167" s="57" t="s">
        <v>91</v>
      </c>
      <c r="J167" s="363" t="s">
        <v>270</v>
      </c>
      <c r="K167" s="270">
        <v>100</v>
      </c>
      <c r="L167" s="271"/>
      <c r="M167" s="271">
        <v>100</v>
      </c>
    </row>
    <row r="168" spans="1:17" s="22" customFormat="1" ht="20.25" customHeight="1">
      <c r="A168" s="58"/>
      <c r="B168" s="182"/>
      <c r="C168" s="173"/>
      <c r="D168" s="178"/>
      <c r="E168" s="173"/>
      <c r="F168" s="114"/>
      <c r="G168" s="209"/>
      <c r="H168" s="226"/>
      <c r="I168" s="57" t="s">
        <v>54</v>
      </c>
      <c r="J168" s="61"/>
      <c r="K168" s="270">
        <v>100</v>
      </c>
      <c r="L168" s="270">
        <v>0</v>
      </c>
      <c r="M168" s="271">
        <v>100</v>
      </c>
    </row>
    <row r="169" spans="1:17" s="22" customFormat="1" ht="23.25">
      <c r="A169" s="117"/>
      <c r="B169" s="182"/>
      <c r="C169" s="173"/>
      <c r="D169" s="101"/>
      <c r="E169" s="175"/>
      <c r="F169" s="112"/>
      <c r="G169" s="208"/>
      <c r="H169" s="225"/>
      <c r="I169" s="154" t="s">
        <v>152</v>
      </c>
      <c r="J169" s="264"/>
      <c r="K169" s="282">
        <v>-600</v>
      </c>
      <c r="L169" s="282">
        <v>-5178.5</v>
      </c>
      <c r="M169" s="282">
        <v>-5778.5</v>
      </c>
    </row>
    <row r="170" spans="1:17" s="21" customFormat="1" ht="46.5">
      <c r="A170" s="117"/>
      <c r="B170" s="182"/>
      <c r="C170" s="173"/>
      <c r="D170" s="178"/>
      <c r="E170" s="173"/>
      <c r="F170" s="112"/>
      <c r="G170" s="208"/>
      <c r="H170" s="225"/>
      <c r="I170" s="154" t="s">
        <v>158</v>
      </c>
      <c r="J170" s="264"/>
      <c r="K170" s="282"/>
      <c r="L170" s="283"/>
      <c r="M170" s="283"/>
    </row>
    <row r="171" spans="1:17" s="21" customFormat="1" ht="81">
      <c r="A171" s="118" t="s">
        <v>105</v>
      </c>
      <c r="B171" s="182" t="s">
        <v>64</v>
      </c>
      <c r="C171" s="168" t="s">
        <v>95</v>
      </c>
      <c r="D171" s="79" t="s">
        <v>41</v>
      </c>
      <c r="E171" s="94" t="s">
        <v>169</v>
      </c>
      <c r="F171" s="108" t="s">
        <v>41</v>
      </c>
      <c r="G171" s="136" t="s">
        <v>169</v>
      </c>
      <c r="H171" s="258" t="s">
        <v>10</v>
      </c>
      <c r="I171" s="149" t="s">
        <v>286</v>
      </c>
      <c r="J171" s="363" t="s">
        <v>261</v>
      </c>
      <c r="K171" s="270">
        <v>50</v>
      </c>
      <c r="L171" s="271"/>
      <c r="M171" s="271">
        <v>50</v>
      </c>
    </row>
    <row r="172" spans="1:17" s="21" customFormat="1" ht="22.5">
      <c r="A172" s="119"/>
      <c r="B172" s="182"/>
      <c r="C172" s="173"/>
      <c r="D172" s="178"/>
      <c r="E172" s="173"/>
      <c r="F172" s="114"/>
      <c r="G172" s="209"/>
      <c r="H172" s="226"/>
      <c r="I172" s="57" t="s">
        <v>54</v>
      </c>
      <c r="J172" s="61"/>
      <c r="K172" s="270">
        <v>50</v>
      </c>
      <c r="L172" s="270">
        <v>0</v>
      </c>
      <c r="M172" s="272">
        <v>50</v>
      </c>
    </row>
    <row r="173" spans="1:17" s="21" customFormat="1" ht="81" customHeight="1">
      <c r="A173" s="104" t="s">
        <v>110</v>
      </c>
      <c r="B173" s="182" t="s">
        <v>64</v>
      </c>
      <c r="C173" s="173" t="s">
        <v>95</v>
      </c>
      <c r="D173" s="70" t="s">
        <v>191</v>
      </c>
      <c r="E173" s="94" t="s">
        <v>169</v>
      </c>
      <c r="F173" s="65" t="s">
        <v>191</v>
      </c>
      <c r="G173" s="136" t="s">
        <v>169</v>
      </c>
      <c r="H173" s="258" t="s">
        <v>28</v>
      </c>
      <c r="I173" s="5" t="s">
        <v>193</v>
      </c>
      <c r="J173" s="363" t="s">
        <v>267</v>
      </c>
      <c r="K173" s="270">
        <v>-169</v>
      </c>
      <c r="L173" s="271"/>
      <c r="M173" s="271">
        <v>-169</v>
      </c>
    </row>
    <row r="174" spans="1:17" s="21" customFormat="1" ht="20.25" customHeight="1">
      <c r="A174" s="58"/>
      <c r="B174" s="182"/>
      <c r="C174" s="173"/>
      <c r="D174" s="178"/>
      <c r="E174" s="173"/>
      <c r="F174" s="114"/>
      <c r="G174" s="209"/>
      <c r="H174" s="226"/>
      <c r="I174" s="57" t="s">
        <v>54</v>
      </c>
      <c r="J174" s="61"/>
      <c r="K174" s="270">
        <v>-169</v>
      </c>
      <c r="L174" s="270">
        <v>0</v>
      </c>
      <c r="M174" s="271">
        <v>-169</v>
      </c>
    </row>
    <row r="175" spans="1:17" s="21" customFormat="1" ht="60.75">
      <c r="A175" s="125" t="s">
        <v>102</v>
      </c>
      <c r="B175" s="182" t="s">
        <v>64</v>
      </c>
      <c r="C175" s="173" t="s">
        <v>95</v>
      </c>
      <c r="D175" s="70" t="s">
        <v>215</v>
      </c>
      <c r="E175" s="94" t="s">
        <v>169</v>
      </c>
      <c r="F175" s="65" t="s">
        <v>215</v>
      </c>
      <c r="G175" s="136" t="s">
        <v>169</v>
      </c>
      <c r="H175" s="232" t="s">
        <v>11</v>
      </c>
      <c r="I175" s="5" t="s">
        <v>217</v>
      </c>
      <c r="J175" s="195" t="s">
        <v>236</v>
      </c>
      <c r="K175" s="290">
        <v>12.85</v>
      </c>
      <c r="L175" s="291">
        <v>-12.85</v>
      </c>
      <c r="M175" s="292">
        <v>0</v>
      </c>
    </row>
    <row r="176" spans="1:17" s="21" customFormat="1" ht="60.75">
      <c r="A176" s="118" t="s">
        <v>116</v>
      </c>
      <c r="B176" s="182" t="s">
        <v>64</v>
      </c>
      <c r="C176" s="173" t="s">
        <v>95</v>
      </c>
      <c r="D176" s="70" t="s">
        <v>177</v>
      </c>
      <c r="E176" s="94" t="s">
        <v>169</v>
      </c>
      <c r="F176" s="65" t="s">
        <v>177</v>
      </c>
      <c r="G176" s="136" t="s">
        <v>169</v>
      </c>
      <c r="H176" s="258" t="s">
        <v>12</v>
      </c>
      <c r="I176" s="62" t="s">
        <v>88</v>
      </c>
      <c r="J176" s="195" t="s">
        <v>236</v>
      </c>
      <c r="K176" s="270">
        <v>267.10000000000002</v>
      </c>
      <c r="L176" s="271">
        <v>-302.10000000000002</v>
      </c>
      <c r="M176" s="271">
        <v>-35</v>
      </c>
    </row>
    <row r="177" spans="1:17" s="21" customFormat="1" ht="81">
      <c r="A177" s="118" t="s">
        <v>55</v>
      </c>
      <c r="B177" s="182" t="s">
        <v>64</v>
      </c>
      <c r="C177" s="173" t="s">
        <v>95</v>
      </c>
      <c r="D177" s="70" t="s">
        <v>222</v>
      </c>
      <c r="E177" s="94" t="s">
        <v>169</v>
      </c>
      <c r="F177" s="65" t="s">
        <v>222</v>
      </c>
      <c r="G177" s="136" t="s">
        <v>169</v>
      </c>
      <c r="H177" s="258" t="s">
        <v>12</v>
      </c>
      <c r="I177" s="66" t="s">
        <v>223</v>
      </c>
      <c r="J177" s="195" t="s">
        <v>236</v>
      </c>
      <c r="K177" s="270"/>
      <c r="L177" s="271">
        <v>35</v>
      </c>
      <c r="M177" s="271">
        <v>35</v>
      </c>
    </row>
    <row r="178" spans="1:17" s="21" customFormat="1" ht="20.25">
      <c r="A178" s="122"/>
      <c r="B178" s="182"/>
      <c r="C178" s="173"/>
      <c r="D178" s="178"/>
      <c r="E178" s="173"/>
      <c r="F178" s="116"/>
      <c r="G178" s="211"/>
      <c r="H178" s="233"/>
      <c r="I178" s="60" t="s">
        <v>54</v>
      </c>
      <c r="J178" s="61"/>
      <c r="K178" s="270">
        <v>279.95000000000005</v>
      </c>
      <c r="L178" s="270">
        <v>-279.95000000000005</v>
      </c>
      <c r="M178" s="271">
        <v>0</v>
      </c>
    </row>
    <row r="179" spans="1:17" s="20" customFormat="1" ht="23.25">
      <c r="A179" s="117"/>
      <c r="B179" s="182"/>
      <c r="C179" s="173"/>
      <c r="D179" s="101"/>
      <c r="E179" s="175"/>
      <c r="F179" s="112"/>
      <c r="G179" s="208"/>
      <c r="H179" s="225"/>
      <c r="I179" s="154" t="s">
        <v>152</v>
      </c>
      <c r="J179" s="264"/>
      <c r="K179" s="282">
        <v>160.95000000000005</v>
      </c>
      <c r="L179" s="282">
        <v>-279.95000000000005</v>
      </c>
      <c r="M179" s="282">
        <v>-119</v>
      </c>
    </row>
    <row r="180" spans="1:17" s="20" customFormat="1" ht="23.25">
      <c r="A180" s="117"/>
      <c r="B180" s="182"/>
      <c r="C180" s="173"/>
      <c r="D180" s="101"/>
      <c r="E180" s="175"/>
      <c r="F180" s="112"/>
      <c r="G180" s="208"/>
      <c r="H180" s="225"/>
      <c r="I180" s="154" t="s">
        <v>56</v>
      </c>
      <c r="J180" s="264"/>
      <c r="K180" s="282">
        <v>25033.602440000002</v>
      </c>
      <c r="L180" s="282">
        <v>-32000.782439999995</v>
      </c>
      <c r="M180" s="283">
        <v>-6967.179999999993</v>
      </c>
    </row>
    <row r="181" spans="1:17" ht="20.25">
      <c r="D181" s="43"/>
      <c r="E181" s="172"/>
      <c r="H181" s="242"/>
      <c r="I181" s="131"/>
      <c r="K181" s="56"/>
      <c r="L181" s="54"/>
      <c r="M181" s="54"/>
    </row>
    <row r="182" spans="1:17" ht="20.25">
      <c r="A182" s="100" t="s">
        <v>241</v>
      </c>
      <c r="H182" s="243" t="s">
        <v>242</v>
      </c>
      <c r="I182" s="132"/>
      <c r="J182" s="184"/>
      <c r="K182" s="84"/>
      <c r="L182" s="54"/>
      <c r="M182" s="54"/>
    </row>
    <row r="183" spans="1:17" ht="20.25">
      <c r="D183" s="43"/>
      <c r="E183" s="172"/>
      <c r="H183" s="242"/>
      <c r="I183" s="131"/>
      <c r="K183" s="56"/>
      <c r="L183" s="54"/>
      <c r="M183" s="54"/>
    </row>
    <row r="184" spans="1:17" s="3" customFormat="1" ht="30.75">
      <c r="A184" s="293"/>
      <c r="B184" s="337"/>
      <c r="C184" s="338"/>
      <c r="D184" s="337"/>
      <c r="E184" s="338"/>
      <c r="F184" s="337"/>
      <c r="G184" s="339"/>
      <c r="H184" s="340"/>
      <c r="I184" s="382" t="s">
        <v>301</v>
      </c>
      <c r="J184" s="383"/>
      <c r="K184" s="384" t="s">
        <v>320</v>
      </c>
      <c r="L184" s="384"/>
      <c r="N184" s="352"/>
      <c r="O184" s="352"/>
    </row>
    <row r="185" spans="1:17" s="89" customFormat="1" ht="27.75">
      <c r="A185" s="113"/>
      <c r="B185" s="105"/>
      <c r="C185" s="171"/>
      <c r="D185" s="43"/>
      <c r="E185" s="172"/>
      <c r="F185" s="341"/>
      <c r="G185" s="342"/>
      <c r="H185" s="343"/>
      <c r="I185" s="344"/>
      <c r="J185" s="345"/>
      <c r="K185" s="346"/>
      <c r="L185" s="639"/>
      <c r="M185" s="639"/>
      <c r="N185" s="23"/>
      <c r="O185" s="21"/>
      <c r="P185" s="21"/>
      <c r="Q185" s="21"/>
    </row>
    <row r="186" spans="1:17" s="7" customFormat="1" ht="20.25" customHeight="1">
      <c r="A186" s="43"/>
      <c r="B186" s="105"/>
      <c r="C186" s="171"/>
      <c r="D186" s="43"/>
      <c r="E186" s="172"/>
      <c r="F186" s="43"/>
      <c r="G186" s="207"/>
      <c r="H186" s="242"/>
      <c r="I186" s="131"/>
      <c r="J186" s="185"/>
      <c r="K186" s="50"/>
      <c r="L186" s="54"/>
      <c r="M186" s="37"/>
      <c r="N186" s="6"/>
    </row>
    <row r="187" spans="1:17" s="7" customFormat="1" ht="20.25" customHeight="1">
      <c r="A187" s="43"/>
      <c r="B187" s="105"/>
      <c r="C187" s="171"/>
      <c r="D187" s="43"/>
      <c r="E187" s="172"/>
      <c r="F187" s="43"/>
      <c r="G187" s="207"/>
      <c r="H187" s="242"/>
      <c r="I187" s="131"/>
      <c r="J187" s="185"/>
      <c r="K187" s="50"/>
      <c r="L187" s="54"/>
      <c r="M187" s="37"/>
      <c r="N187" s="6"/>
    </row>
    <row r="188" spans="1:17" s="7" customFormat="1" ht="20.25" customHeight="1">
      <c r="A188" s="43"/>
      <c r="B188" s="105"/>
      <c r="C188" s="171"/>
      <c r="D188" s="43"/>
      <c r="E188" s="172"/>
      <c r="F188" s="43"/>
      <c r="G188" s="207"/>
      <c r="H188" s="242"/>
      <c r="I188" s="131"/>
      <c r="J188" s="185"/>
      <c r="K188" s="50"/>
      <c r="L188" s="54"/>
      <c r="M188" s="37"/>
      <c r="N188" s="6"/>
    </row>
    <row r="189" spans="1:17" s="7" customFormat="1" ht="20.25" customHeight="1">
      <c r="A189" s="43"/>
      <c r="B189" s="105"/>
      <c r="C189" s="171"/>
      <c r="D189" s="43"/>
      <c r="E189" s="172"/>
      <c r="F189" s="43"/>
      <c r="G189" s="207"/>
      <c r="H189" s="242"/>
      <c r="I189" s="131"/>
      <c r="J189" s="185"/>
      <c r="K189" s="50"/>
      <c r="L189" s="54"/>
      <c r="M189" s="37"/>
      <c r="N189" s="6"/>
    </row>
    <row r="190" spans="1:17" s="7" customFormat="1" ht="20.25" customHeight="1">
      <c r="A190" s="43"/>
      <c r="B190" s="105"/>
      <c r="C190" s="171"/>
      <c r="D190" s="43"/>
      <c r="E190" s="172"/>
      <c r="F190" s="43"/>
      <c r="G190" s="207"/>
      <c r="H190" s="242"/>
      <c r="I190" s="131"/>
      <c r="J190" s="185"/>
      <c r="K190" s="50"/>
      <c r="L190" s="54"/>
      <c r="M190" s="37"/>
      <c r="N190" s="6"/>
    </row>
    <row r="191" spans="1:17" s="7" customFormat="1" ht="20.25" customHeight="1">
      <c r="A191" s="43"/>
      <c r="B191" s="105"/>
      <c r="C191" s="171"/>
      <c r="D191" s="43"/>
      <c r="E191" s="172"/>
      <c r="F191" s="43"/>
      <c r="G191" s="207"/>
      <c r="H191" s="242"/>
      <c r="I191" s="131"/>
      <c r="J191" s="185"/>
      <c r="K191" s="50"/>
      <c r="L191" s="54"/>
      <c r="M191" s="37"/>
      <c r="N191" s="6"/>
    </row>
    <row r="192" spans="1:17" s="7" customFormat="1" ht="20.25" customHeight="1">
      <c r="A192" s="43"/>
      <c r="B192" s="105"/>
      <c r="C192" s="171"/>
      <c r="D192" s="43"/>
      <c r="E192" s="172"/>
      <c r="F192" s="43"/>
      <c r="G192" s="207"/>
      <c r="H192" s="242"/>
      <c r="I192" s="131"/>
      <c r="J192" s="185"/>
      <c r="K192" s="50"/>
      <c r="L192" s="54"/>
      <c r="M192" s="37"/>
      <c r="N192" s="6"/>
    </row>
    <row r="193" spans="1:14" s="7" customFormat="1" ht="20.25" customHeight="1">
      <c r="A193" s="43"/>
      <c r="B193" s="105"/>
      <c r="C193" s="171"/>
      <c r="D193" s="43"/>
      <c r="E193" s="172"/>
      <c r="F193" s="43"/>
      <c r="G193" s="207"/>
      <c r="H193" s="242"/>
      <c r="I193" s="131"/>
      <c r="J193" s="185"/>
      <c r="K193" s="50"/>
      <c r="L193" s="54"/>
      <c r="M193" s="37"/>
      <c r="N193" s="6"/>
    </row>
    <row r="194" spans="1:14" ht="20.25" customHeight="1">
      <c r="A194" s="43"/>
      <c r="D194" s="43"/>
      <c r="E194" s="172"/>
      <c r="H194" s="242"/>
      <c r="I194" s="131"/>
      <c r="J194" s="185"/>
      <c r="K194" s="50"/>
      <c r="L194" s="54"/>
      <c r="M194" s="37"/>
    </row>
    <row r="195" spans="1:14" ht="20.25" customHeight="1">
      <c r="A195" s="43"/>
      <c r="D195" s="43"/>
      <c r="E195" s="172"/>
      <c r="H195" s="242"/>
      <c r="I195" s="131"/>
      <c r="J195" s="185"/>
      <c r="K195" s="50"/>
    </row>
    <row r="196" spans="1:14" ht="20.25" customHeight="1">
      <c r="A196" s="43"/>
      <c r="D196" s="43"/>
      <c r="E196" s="172"/>
      <c r="H196" s="242"/>
      <c r="I196" s="131"/>
      <c r="J196" s="185"/>
      <c r="K196" s="50"/>
    </row>
    <row r="197" spans="1:14" ht="20.25" customHeight="1">
      <c r="A197" s="43"/>
      <c r="D197" s="43"/>
      <c r="E197" s="172"/>
      <c r="H197" s="242"/>
      <c r="I197" s="131"/>
      <c r="J197" s="185"/>
      <c r="K197" s="50"/>
    </row>
    <row r="198" spans="1:14" ht="20.25" customHeight="1">
      <c r="A198" s="43"/>
      <c r="D198" s="43"/>
      <c r="E198" s="172"/>
      <c r="H198" s="242"/>
      <c r="I198" s="131"/>
      <c r="J198" s="185"/>
      <c r="K198" s="50"/>
    </row>
    <row r="199" spans="1:14" ht="20.25" customHeight="1">
      <c r="A199" s="43"/>
      <c r="D199" s="43"/>
      <c r="E199" s="172"/>
      <c r="H199" s="242"/>
      <c r="I199" s="131"/>
      <c r="J199" s="185"/>
      <c r="K199" s="50"/>
      <c r="L199" s="6"/>
      <c r="M199" s="6"/>
    </row>
    <row r="200" spans="1:14" ht="20.25" customHeight="1">
      <c r="A200" s="43"/>
      <c r="D200" s="43"/>
      <c r="E200" s="172"/>
      <c r="H200" s="242"/>
      <c r="I200" s="131"/>
      <c r="J200" s="185"/>
      <c r="K200" s="50"/>
      <c r="L200" s="6"/>
      <c r="M200" s="6"/>
    </row>
    <row r="201" spans="1:14" ht="20.25" customHeight="1">
      <c r="A201" s="43"/>
      <c r="D201" s="43"/>
      <c r="E201" s="172"/>
      <c r="H201" s="242"/>
      <c r="I201" s="131"/>
      <c r="J201" s="185"/>
      <c r="K201" s="50"/>
      <c r="L201" s="6"/>
      <c r="M201" s="6"/>
    </row>
    <row r="202" spans="1:14" ht="20.25" customHeight="1">
      <c r="A202" s="43"/>
      <c r="D202" s="43"/>
      <c r="E202" s="172"/>
      <c r="H202" s="242"/>
      <c r="I202" s="131"/>
      <c r="J202" s="185"/>
      <c r="K202" s="50"/>
      <c r="L202" s="6"/>
      <c r="M202" s="6"/>
    </row>
    <row r="203" spans="1:14" ht="20.25" customHeight="1">
      <c r="A203" s="43"/>
      <c r="D203" s="43"/>
      <c r="E203" s="172"/>
      <c r="H203" s="242"/>
      <c r="I203" s="131"/>
      <c r="J203" s="185"/>
      <c r="K203" s="50"/>
      <c r="L203" s="6"/>
      <c r="M203" s="6"/>
    </row>
    <row r="204" spans="1:14" ht="20.25" customHeight="1">
      <c r="A204" s="43"/>
      <c r="D204" s="43"/>
      <c r="E204" s="172"/>
      <c r="H204" s="242"/>
      <c r="I204" s="131"/>
      <c r="J204" s="185"/>
      <c r="K204" s="50"/>
      <c r="L204" s="6"/>
      <c r="M204" s="6"/>
    </row>
    <row r="205" spans="1:14" ht="20.25" customHeight="1">
      <c r="A205" s="43"/>
      <c r="D205" s="43"/>
      <c r="E205" s="172"/>
      <c r="H205" s="242"/>
      <c r="I205" s="131"/>
      <c r="J205" s="185"/>
      <c r="K205" s="50"/>
      <c r="L205" s="6"/>
      <c r="M205" s="6"/>
    </row>
    <row r="206" spans="1:14" ht="20.25" customHeight="1">
      <c r="A206" s="43"/>
      <c r="D206" s="43"/>
      <c r="E206" s="172"/>
      <c r="H206" s="242"/>
      <c r="I206" s="131"/>
      <c r="J206" s="185"/>
      <c r="K206" s="50"/>
      <c r="L206" s="6"/>
      <c r="M206" s="6"/>
    </row>
    <row r="207" spans="1:14" ht="20.25" customHeight="1">
      <c r="A207" s="43"/>
      <c r="D207" s="43"/>
      <c r="E207" s="172"/>
      <c r="H207" s="242"/>
      <c r="I207" s="131"/>
      <c r="J207" s="185"/>
      <c r="K207" s="50"/>
      <c r="L207" s="6"/>
      <c r="M207" s="6"/>
    </row>
    <row r="208" spans="1:14" ht="20.25" customHeight="1">
      <c r="A208" s="43"/>
      <c r="D208" s="43"/>
      <c r="E208" s="172"/>
      <c r="H208" s="242"/>
      <c r="I208" s="131"/>
      <c r="J208" s="185"/>
      <c r="K208" s="50"/>
      <c r="L208" s="6"/>
      <c r="M208" s="6"/>
    </row>
    <row r="209" spans="1:13" ht="20.25">
      <c r="A209" s="43"/>
      <c r="D209" s="43"/>
      <c r="E209" s="172"/>
      <c r="H209" s="242"/>
      <c r="I209" s="131"/>
      <c r="J209" s="185"/>
      <c r="K209" s="50"/>
      <c r="L209" s="6"/>
      <c r="M209" s="6"/>
    </row>
    <row r="210" spans="1:13" ht="20.25">
      <c r="A210" s="43"/>
      <c r="D210" s="43"/>
      <c r="E210" s="172"/>
      <c r="H210" s="242"/>
      <c r="I210" s="131"/>
      <c r="J210" s="185"/>
      <c r="K210" s="50"/>
      <c r="L210" s="6"/>
      <c r="M210" s="6"/>
    </row>
    <row r="211" spans="1:13" ht="20.25">
      <c r="A211" s="43"/>
      <c r="D211" s="43"/>
      <c r="E211" s="172"/>
      <c r="H211" s="242"/>
      <c r="I211" s="131"/>
      <c r="J211" s="185"/>
      <c r="K211" s="50"/>
      <c r="L211" s="6"/>
      <c r="M211" s="6"/>
    </row>
    <row r="212" spans="1:13" ht="20.25">
      <c r="A212" s="43"/>
      <c r="D212" s="43"/>
      <c r="E212" s="172"/>
      <c r="H212" s="242"/>
      <c r="I212" s="131"/>
      <c r="J212" s="185"/>
      <c r="K212" s="50"/>
      <c r="L212" s="6"/>
      <c r="M212" s="6"/>
    </row>
    <row r="213" spans="1:13" ht="20.25">
      <c r="A213" s="43"/>
      <c r="D213" s="43"/>
      <c r="E213" s="172"/>
      <c r="H213" s="242"/>
      <c r="I213" s="131"/>
      <c r="J213" s="185"/>
      <c r="K213" s="50"/>
      <c r="L213" s="6"/>
      <c r="M213" s="6"/>
    </row>
    <row r="214" spans="1:13" ht="20.25">
      <c r="A214" s="43"/>
      <c r="D214" s="43"/>
      <c r="E214" s="172"/>
      <c r="H214" s="242"/>
      <c r="I214" s="131"/>
      <c r="J214" s="185"/>
      <c r="K214" s="50"/>
      <c r="L214" s="6"/>
      <c r="M214" s="6"/>
    </row>
    <row r="215" spans="1:13" ht="20.25">
      <c r="A215" s="43"/>
      <c r="D215" s="43"/>
      <c r="E215" s="172"/>
      <c r="H215" s="242"/>
      <c r="I215" s="131"/>
      <c r="J215" s="185"/>
      <c r="K215" s="50"/>
    </row>
    <row r="216" spans="1:13" ht="20.25">
      <c r="A216" s="43"/>
      <c r="D216" s="43"/>
      <c r="E216" s="172"/>
      <c r="H216" s="242"/>
      <c r="I216" s="131"/>
      <c r="J216" s="185"/>
      <c r="K216" s="50"/>
    </row>
    <row r="217" spans="1:13" ht="20.25">
      <c r="A217" s="43"/>
      <c r="D217" s="43"/>
      <c r="E217" s="172"/>
      <c r="H217" s="242"/>
      <c r="I217" s="131"/>
      <c r="J217" s="185"/>
      <c r="K217" s="50"/>
    </row>
    <row r="218" spans="1:13" ht="26.25">
      <c r="H218" s="242"/>
      <c r="I218" s="133"/>
      <c r="J218" s="86"/>
      <c r="K218" s="87"/>
      <c r="L218" s="88"/>
      <c r="M218" s="88"/>
    </row>
    <row r="219" spans="1:13" ht="20.25">
      <c r="H219" s="242"/>
      <c r="I219" s="131"/>
      <c r="K219" s="56"/>
      <c r="L219" s="54"/>
      <c r="M219" s="54"/>
    </row>
    <row r="220" spans="1:13" ht="20.25">
      <c r="H220" s="242"/>
      <c r="I220" s="131"/>
      <c r="K220" s="56"/>
      <c r="L220" s="54"/>
      <c r="M220" s="54"/>
    </row>
    <row r="221" spans="1:13" ht="20.25">
      <c r="H221" s="242"/>
      <c r="I221" s="131"/>
      <c r="K221" s="56"/>
      <c r="L221" s="54"/>
      <c r="M221" s="54"/>
    </row>
    <row r="222" spans="1:13" ht="20.25">
      <c r="H222" s="242"/>
      <c r="I222" s="131"/>
      <c r="K222" s="56"/>
      <c r="L222" s="54"/>
      <c r="M222" s="54"/>
    </row>
    <row r="223" spans="1:13" ht="26.25">
      <c r="H223" s="242"/>
      <c r="I223" s="133"/>
      <c r="J223" s="86"/>
      <c r="K223" s="87"/>
      <c r="L223" s="88"/>
      <c r="M223" s="54"/>
    </row>
    <row r="224" spans="1:13" ht="20.25">
      <c r="H224" s="242"/>
      <c r="I224" s="131"/>
      <c r="K224" s="56"/>
      <c r="L224" s="54"/>
      <c r="M224" s="54"/>
    </row>
    <row r="225" spans="8:13" ht="20.25">
      <c r="H225" s="242"/>
      <c r="I225" s="131"/>
      <c r="K225" s="56"/>
      <c r="L225" s="54"/>
      <c r="M225" s="54"/>
    </row>
    <row r="226" spans="8:13" ht="20.25">
      <c r="H226" s="242"/>
      <c r="I226" s="131"/>
      <c r="K226" s="56"/>
      <c r="L226" s="54"/>
      <c r="M226" s="54"/>
    </row>
    <row r="227" spans="8:13" ht="20.25">
      <c r="H227" s="242"/>
      <c r="I227" s="131"/>
      <c r="K227" s="56"/>
      <c r="L227" s="54"/>
      <c r="M227" s="54"/>
    </row>
    <row r="228" spans="8:13" ht="20.25">
      <c r="H228" s="242"/>
      <c r="I228" s="131"/>
      <c r="K228" s="56"/>
      <c r="L228" s="54"/>
      <c r="M228" s="54"/>
    </row>
    <row r="229" spans="8:13" ht="20.25">
      <c r="H229" s="242"/>
      <c r="I229" s="131"/>
      <c r="K229" s="56"/>
      <c r="L229" s="54"/>
      <c r="M229" s="54"/>
    </row>
    <row r="230" spans="8:13" ht="20.25">
      <c r="H230" s="242"/>
      <c r="I230" s="131"/>
      <c r="K230" s="56"/>
      <c r="L230" s="54"/>
      <c r="M230" s="54"/>
    </row>
    <row r="231" spans="8:13" ht="20.25">
      <c r="H231" s="242"/>
      <c r="I231" s="131"/>
      <c r="K231" s="56"/>
      <c r="L231" s="54"/>
      <c r="M231" s="54"/>
    </row>
    <row r="232" spans="8:13" ht="20.25">
      <c r="H232" s="242"/>
      <c r="I232" s="131"/>
      <c r="K232" s="56"/>
      <c r="L232" s="54"/>
      <c r="M232" s="54"/>
    </row>
    <row r="233" spans="8:13" ht="20.25">
      <c r="H233" s="242"/>
      <c r="I233" s="131"/>
      <c r="K233" s="56"/>
      <c r="L233" s="54"/>
      <c r="M233" s="54"/>
    </row>
    <row r="234" spans="8:13" ht="20.25">
      <c r="H234" s="242"/>
      <c r="I234" s="131"/>
      <c r="K234" s="56"/>
      <c r="L234" s="54"/>
      <c r="M234" s="54"/>
    </row>
    <row r="235" spans="8:13" ht="20.25">
      <c r="H235" s="242"/>
      <c r="I235" s="131"/>
      <c r="K235" s="56"/>
      <c r="L235" s="54"/>
      <c r="M235" s="54"/>
    </row>
    <row r="236" spans="8:13" ht="20.25">
      <c r="H236" s="242"/>
      <c r="I236" s="131"/>
      <c r="K236" s="56"/>
      <c r="L236" s="54"/>
      <c r="M236" s="54"/>
    </row>
    <row r="237" spans="8:13" ht="20.25">
      <c r="H237" s="242"/>
      <c r="I237" s="131"/>
      <c r="K237" s="56"/>
      <c r="L237" s="54"/>
      <c r="M237" s="54"/>
    </row>
    <row r="238" spans="8:13" ht="20.25">
      <c r="H238" s="242"/>
      <c r="I238" s="131"/>
      <c r="K238" s="56"/>
      <c r="L238" s="54"/>
      <c r="M238" s="54"/>
    </row>
    <row r="239" spans="8:13" ht="20.25">
      <c r="H239" s="242"/>
      <c r="I239" s="131"/>
      <c r="K239" s="56"/>
      <c r="L239" s="54"/>
      <c r="M239" s="54"/>
    </row>
    <row r="240" spans="8:13" ht="20.25">
      <c r="H240" s="242"/>
      <c r="I240" s="131"/>
      <c r="K240" s="56"/>
      <c r="L240" s="54"/>
      <c r="M240" s="54"/>
    </row>
    <row r="241" spans="8:13" ht="20.25">
      <c r="H241" s="242"/>
      <c r="I241" s="131"/>
      <c r="K241" s="56"/>
      <c r="L241" s="54"/>
      <c r="M241" s="54"/>
    </row>
    <row r="242" spans="8:13" ht="20.25">
      <c r="H242" s="242"/>
      <c r="I242" s="131"/>
      <c r="K242" s="56"/>
      <c r="L242" s="54"/>
      <c r="M242" s="54"/>
    </row>
    <row r="243" spans="8:13" ht="20.25">
      <c r="H243" s="242"/>
      <c r="I243" s="131"/>
      <c r="K243" s="56"/>
      <c r="L243" s="54"/>
      <c r="M243" s="54"/>
    </row>
    <row r="244" spans="8:13" ht="20.25">
      <c r="H244" s="242"/>
      <c r="I244" s="131"/>
      <c r="K244" s="56"/>
      <c r="L244" s="54"/>
      <c r="M244" s="54"/>
    </row>
    <row r="245" spans="8:13" ht="20.25">
      <c r="H245" s="242"/>
      <c r="I245" s="131"/>
      <c r="K245" s="56"/>
      <c r="L245" s="54"/>
      <c r="M245" s="54"/>
    </row>
    <row r="246" spans="8:13" ht="20.25">
      <c r="H246" s="242"/>
      <c r="I246" s="131"/>
      <c r="K246" s="56"/>
      <c r="L246" s="54"/>
      <c r="M246" s="54"/>
    </row>
    <row r="247" spans="8:13" ht="20.25">
      <c r="H247" s="242"/>
      <c r="I247" s="131"/>
      <c r="K247" s="56"/>
      <c r="L247" s="54"/>
      <c r="M247" s="54"/>
    </row>
    <row r="248" spans="8:13" ht="20.25">
      <c r="H248" s="242"/>
      <c r="I248" s="131"/>
      <c r="K248" s="56"/>
      <c r="L248" s="54"/>
      <c r="M248" s="54"/>
    </row>
    <row r="249" spans="8:13" ht="20.25">
      <c r="H249" s="242"/>
      <c r="I249" s="131"/>
      <c r="K249" s="56"/>
      <c r="L249" s="54"/>
      <c r="M249" s="54"/>
    </row>
    <row r="250" spans="8:13" ht="20.25">
      <c r="H250" s="242"/>
      <c r="I250" s="131"/>
      <c r="K250" s="56"/>
      <c r="L250" s="54"/>
      <c r="M250" s="54"/>
    </row>
    <row r="251" spans="8:13" ht="20.25">
      <c r="H251" s="242"/>
      <c r="I251" s="131"/>
      <c r="K251" s="56"/>
      <c r="L251" s="54"/>
      <c r="M251" s="54"/>
    </row>
    <row r="252" spans="8:13" ht="20.25">
      <c r="H252" s="242"/>
      <c r="I252" s="131"/>
      <c r="K252" s="56"/>
      <c r="L252" s="54"/>
      <c r="M252" s="54"/>
    </row>
    <row r="253" spans="8:13" ht="20.25">
      <c r="H253" s="242"/>
      <c r="I253" s="131"/>
      <c r="K253" s="56"/>
      <c r="L253" s="54"/>
      <c r="M253" s="54"/>
    </row>
    <row r="254" spans="8:13" ht="20.25">
      <c r="H254" s="242"/>
      <c r="I254" s="131"/>
      <c r="K254" s="56"/>
      <c r="L254" s="54"/>
      <c r="M254" s="54"/>
    </row>
    <row r="255" spans="8:13" ht="20.25">
      <c r="H255" s="242"/>
      <c r="I255" s="131"/>
      <c r="K255" s="56"/>
      <c r="L255" s="54"/>
      <c r="M255" s="54"/>
    </row>
    <row r="256" spans="8:13" ht="20.25">
      <c r="H256" s="242"/>
      <c r="I256" s="131"/>
      <c r="K256" s="56"/>
      <c r="L256" s="54"/>
      <c r="M256" s="54"/>
    </row>
    <row r="257" spans="8:13" ht="20.25">
      <c r="H257" s="242"/>
      <c r="I257" s="131"/>
      <c r="K257" s="56"/>
      <c r="L257" s="54"/>
      <c r="M257" s="54"/>
    </row>
    <row r="258" spans="8:13" ht="20.25">
      <c r="H258" s="242"/>
      <c r="I258" s="131"/>
      <c r="K258" s="56"/>
      <c r="L258" s="54"/>
      <c r="M258" s="54"/>
    </row>
    <row r="259" spans="8:13" ht="20.25">
      <c r="H259" s="242"/>
      <c r="I259" s="131"/>
      <c r="K259" s="56"/>
      <c r="L259" s="54"/>
      <c r="M259" s="54"/>
    </row>
    <row r="260" spans="8:13" ht="20.25">
      <c r="H260" s="242"/>
      <c r="I260" s="131"/>
      <c r="K260" s="56"/>
      <c r="L260" s="54"/>
      <c r="M260" s="54"/>
    </row>
    <row r="261" spans="8:13" ht="20.25">
      <c r="H261" s="242"/>
      <c r="I261" s="131"/>
      <c r="K261" s="56"/>
      <c r="L261" s="54"/>
      <c r="M261" s="54"/>
    </row>
    <row r="262" spans="8:13" ht="20.25">
      <c r="H262" s="242"/>
      <c r="I262" s="131"/>
      <c r="K262" s="50"/>
      <c r="L262" s="54"/>
      <c r="M262" s="37"/>
    </row>
    <row r="263" spans="8:13" ht="20.25">
      <c r="H263" s="242"/>
      <c r="I263" s="131"/>
      <c r="K263" s="50"/>
      <c r="L263" s="54"/>
      <c r="M263" s="37"/>
    </row>
    <row r="264" spans="8:13" ht="20.25">
      <c r="H264" s="242"/>
      <c r="I264" s="131"/>
      <c r="K264" s="50"/>
      <c r="L264" s="54"/>
      <c r="M264" s="37"/>
    </row>
    <row r="265" spans="8:13" ht="20.25">
      <c r="H265" s="242"/>
      <c r="I265" s="131"/>
      <c r="K265" s="50"/>
      <c r="L265" s="54"/>
      <c r="M265" s="37"/>
    </row>
    <row r="266" spans="8:13" ht="20.25">
      <c r="H266" s="242"/>
      <c r="I266" s="131"/>
      <c r="K266" s="50"/>
      <c r="L266" s="54"/>
      <c r="M266" s="37"/>
    </row>
    <row r="267" spans="8:13" ht="20.25">
      <c r="H267" s="242"/>
      <c r="I267" s="131"/>
      <c r="K267" s="50"/>
      <c r="L267" s="54"/>
      <c r="M267" s="37"/>
    </row>
    <row r="268" spans="8:13" ht="20.25">
      <c r="H268" s="242"/>
      <c r="I268" s="131"/>
      <c r="K268" s="50"/>
      <c r="L268" s="54"/>
      <c r="M268" s="37"/>
    </row>
    <row r="269" spans="8:13" ht="20.25">
      <c r="H269" s="242"/>
      <c r="I269" s="131"/>
      <c r="K269" s="50"/>
      <c r="L269" s="54"/>
      <c r="M269" s="37"/>
    </row>
    <row r="270" spans="8:13" ht="20.25">
      <c r="H270" s="242"/>
      <c r="I270" s="131"/>
      <c r="K270" s="50"/>
      <c r="L270" s="54"/>
      <c r="M270" s="37"/>
    </row>
    <row r="271" spans="8:13" ht="20.25">
      <c r="H271" s="242"/>
      <c r="I271" s="131"/>
      <c r="K271" s="50"/>
      <c r="L271" s="54"/>
      <c r="M271" s="37"/>
    </row>
    <row r="272" spans="8:13" ht="20.25">
      <c r="H272" s="242"/>
      <c r="I272" s="131"/>
      <c r="K272" s="50"/>
      <c r="L272" s="54"/>
      <c r="M272" s="37"/>
    </row>
    <row r="273" spans="8:13" ht="20.25">
      <c r="H273" s="242"/>
      <c r="I273" s="131"/>
      <c r="K273" s="50"/>
      <c r="L273" s="54"/>
      <c r="M273" s="37"/>
    </row>
    <row r="274" spans="8:13" ht="20.25">
      <c r="H274" s="242"/>
      <c r="I274" s="131"/>
      <c r="K274" s="50"/>
      <c r="L274" s="54"/>
      <c r="M274" s="37"/>
    </row>
    <row r="275" spans="8:13" ht="20.25">
      <c r="H275" s="242"/>
      <c r="I275" s="131"/>
      <c r="K275" s="50"/>
      <c r="L275" s="54"/>
      <c r="M275" s="37"/>
    </row>
    <row r="276" spans="8:13" ht="20.25">
      <c r="H276" s="242"/>
      <c r="I276" s="131"/>
      <c r="K276" s="50"/>
      <c r="L276" s="54"/>
      <c r="M276" s="37"/>
    </row>
    <row r="277" spans="8:13" ht="20.25">
      <c r="H277" s="242"/>
      <c r="I277" s="131"/>
      <c r="K277" s="50"/>
      <c r="L277" s="54"/>
      <c r="M277" s="37"/>
    </row>
    <row r="278" spans="8:13" ht="20.25">
      <c r="H278" s="242"/>
      <c r="I278" s="131"/>
      <c r="K278" s="50"/>
      <c r="L278" s="54"/>
      <c r="M278" s="37"/>
    </row>
    <row r="279" spans="8:13" ht="20.25">
      <c r="H279" s="242"/>
      <c r="I279" s="131"/>
      <c r="K279" s="50"/>
      <c r="L279" s="54"/>
      <c r="M279" s="37"/>
    </row>
    <row r="280" spans="8:13" ht="20.25">
      <c r="H280" s="242"/>
      <c r="I280" s="131"/>
      <c r="K280" s="50"/>
      <c r="L280" s="54"/>
      <c r="M280" s="37"/>
    </row>
    <row r="281" spans="8:13" ht="20.25">
      <c r="H281" s="242"/>
      <c r="I281" s="131"/>
      <c r="K281" s="50"/>
      <c r="L281" s="54"/>
      <c r="M281" s="37"/>
    </row>
    <row r="282" spans="8:13" ht="20.25">
      <c r="H282" s="242"/>
      <c r="I282" s="131"/>
      <c r="K282" s="50"/>
      <c r="L282" s="54"/>
      <c r="M282" s="37"/>
    </row>
    <row r="283" spans="8:13" ht="20.25">
      <c r="H283" s="242"/>
      <c r="I283" s="131"/>
      <c r="K283" s="50"/>
      <c r="L283" s="54"/>
      <c r="M283" s="37"/>
    </row>
    <row r="284" spans="8:13" ht="20.25">
      <c r="H284" s="242"/>
      <c r="I284" s="131"/>
      <c r="K284" s="50"/>
      <c r="L284" s="54"/>
      <c r="M284" s="37"/>
    </row>
    <row r="285" spans="8:13" ht="20.25">
      <c r="H285" s="242"/>
      <c r="I285" s="131"/>
      <c r="K285" s="50"/>
      <c r="L285" s="54"/>
      <c r="M285" s="37"/>
    </row>
    <row r="286" spans="8:13" ht="20.25">
      <c r="H286" s="242"/>
      <c r="I286" s="131"/>
      <c r="K286" s="50"/>
      <c r="L286" s="54"/>
      <c r="M286" s="37"/>
    </row>
    <row r="287" spans="8:13" ht="20.25">
      <c r="H287" s="242"/>
      <c r="I287" s="131"/>
      <c r="K287" s="50"/>
      <c r="L287" s="54"/>
      <c r="M287" s="37"/>
    </row>
    <row r="288" spans="8:13" ht="20.25">
      <c r="H288" s="242"/>
      <c r="I288" s="131"/>
      <c r="K288" s="50"/>
      <c r="L288" s="54"/>
      <c r="M288" s="37"/>
    </row>
    <row r="289" spans="8:13" ht="20.25">
      <c r="H289" s="242"/>
      <c r="I289" s="131"/>
      <c r="K289" s="50"/>
      <c r="L289" s="54"/>
      <c r="M289" s="37"/>
    </row>
    <row r="290" spans="8:13" ht="20.25">
      <c r="H290" s="242"/>
      <c r="I290" s="131"/>
      <c r="K290" s="50"/>
      <c r="L290" s="54"/>
      <c r="M290" s="37"/>
    </row>
    <row r="291" spans="8:13" ht="20.25">
      <c r="H291" s="242"/>
      <c r="I291" s="131"/>
      <c r="K291" s="50"/>
      <c r="L291" s="54"/>
      <c r="M291" s="37"/>
    </row>
    <row r="292" spans="8:13" ht="20.25">
      <c r="H292" s="242"/>
      <c r="I292" s="131"/>
      <c r="K292" s="50"/>
      <c r="L292" s="54"/>
      <c r="M292" s="37"/>
    </row>
    <row r="293" spans="8:13" ht="20.25">
      <c r="H293" s="242"/>
      <c r="I293" s="131"/>
      <c r="K293" s="50"/>
      <c r="L293" s="54"/>
      <c r="M293" s="37"/>
    </row>
    <row r="294" spans="8:13" ht="20.25">
      <c r="H294" s="242"/>
      <c r="I294" s="131"/>
      <c r="K294" s="50"/>
      <c r="L294" s="54"/>
      <c r="M294" s="37"/>
    </row>
    <row r="295" spans="8:13" ht="20.25">
      <c r="H295" s="242"/>
      <c r="I295" s="131"/>
      <c r="K295" s="50"/>
      <c r="L295" s="54"/>
      <c r="M295" s="37"/>
    </row>
    <row r="296" spans="8:13" ht="20.25">
      <c r="H296" s="242"/>
      <c r="I296" s="131"/>
      <c r="K296" s="50"/>
      <c r="L296" s="54"/>
      <c r="M296" s="37"/>
    </row>
    <row r="297" spans="8:13" ht="20.25">
      <c r="H297" s="242"/>
      <c r="I297" s="131"/>
      <c r="K297" s="50"/>
      <c r="L297" s="54"/>
      <c r="M297" s="37"/>
    </row>
    <row r="298" spans="8:13" ht="20.25">
      <c r="H298" s="242"/>
      <c r="I298" s="131"/>
      <c r="K298" s="50"/>
      <c r="L298" s="54"/>
      <c r="M298" s="37"/>
    </row>
    <row r="299" spans="8:13" ht="20.25">
      <c r="H299" s="242"/>
      <c r="I299" s="131"/>
      <c r="K299" s="50"/>
      <c r="L299" s="54"/>
      <c r="M299" s="37"/>
    </row>
    <row r="300" spans="8:13" ht="20.25">
      <c r="H300" s="242"/>
      <c r="I300" s="131"/>
      <c r="K300" s="50"/>
      <c r="L300" s="54"/>
      <c r="M300" s="37"/>
    </row>
    <row r="301" spans="8:13" ht="20.25">
      <c r="H301" s="242"/>
      <c r="I301" s="131"/>
      <c r="K301" s="50"/>
      <c r="L301" s="54"/>
      <c r="M301" s="37"/>
    </row>
    <row r="302" spans="8:13" ht="20.25">
      <c r="H302" s="242"/>
      <c r="I302" s="131"/>
      <c r="K302" s="50"/>
      <c r="L302" s="54"/>
      <c r="M302" s="37"/>
    </row>
    <row r="303" spans="8:13" ht="20.25">
      <c r="H303" s="242"/>
      <c r="I303" s="131"/>
      <c r="K303" s="50"/>
      <c r="L303" s="54"/>
      <c r="M303" s="37"/>
    </row>
    <row r="304" spans="8:13" ht="20.25">
      <c r="H304" s="242"/>
      <c r="I304" s="131"/>
      <c r="K304" s="50"/>
      <c r="L304" s="54"/>
      <c r="M304" s="37"/>
    </row>
    <row r="305" spans="8:13" ht="20.25">
      <c r="H305" s="242"/>
      <c r="I305" s="131"/>
      <c r="K305" s="50"/>
      <c r="L305" s="54"/>
      <c r="M305" s="37"/>
    </row>
    <row r="306" spans="8:13" ht="20.25">
      <c r="H306" s="242"/>
      <c r="I306" s="131"/>
      <c r="K306" s="50"/>
      <c r="L306" s="54"/>
      <c r="M306" s="37"/>
    </row>
    <row r="307" spans="8:13" ht="20.25">
      <c r="H307" s="242"/>
      <c r="I307" s="131"/>
      <c r="K307" s="50"/>
      <c r="L307" s="54"/>
      <c r="M307" s="37"/>
    </row>
    <row r="308" spans="8:13" ht="20.25">
      <c r="H308" s="242"/>
      <c r="I308" s="131"/>
      <c r="K308" s="50"/>
      <c r="L308" s="54"/>
      <c r="M308" s="37"/>
    </row>
    <row r="309" spans="8:13" ht="20.25">
      <c r="H309" s="242"/>
      <c r="I309" s="131"/>
      <c r="K309" s="50"/>
      <c r="L309" s="54"/>
      <c r="M309" s="37"/>
    </row>
    <row r="310" spans="8:13" ht="20.25">
      <c r="H310" s="242"/>
      <c r="I310" s="131"/>
      <c r="K310" s="50"/>
      <c r="L310" s="54"/>
      <c r="M310" s="37"/>
    </row>
    <row r="311" spans="8:13" ht="20.25">
      <c r="H311" s="242"/>
      <c r="I311" s="131"/>
      <c r="K311" s="50"/>
      <c r="L311" s="54"/>
      <c r="M311" s="37"/>
    </row>
    <row r="312" spans="8:13" ht="20.25">
      <c r="H312" s="242"/>
      <c r="I312" s="131"/>
      <c r="K312" s="50"/>
      <c r="L312" s="54"/>
      <c r="M312" s="37"/>
    </row>
    <row r="313" spans="8:13" ht="20.25">
      <c r="H313" s="242"/>
      <c r="I313" s="131"/>
      <c r="K313" s="50"/>
      <c r="L313" s="54"/>
      <c r="M313" s="37"/>
    </row>
    <row r="314" spans="8:13" ht="20.25">
      <c r="H314" s="242"/>
      <c r="I314" s="131"/>
      <c r="K314" s="50"/>
      <c r="L314" s="54"/>
      <c r="M314" s="37"/>
    </row>
    <row r="315" spans="8:13" ht="20.25">
      <c r="H315" s="242"/>
      <c r="I315" s="131"/>
      <c r="K315" s="50"/>
      <c r="L315" s="54"/>
      <c r="M315" s="37"/>
    </row>
    <row r="316" spans="8:13" ht="20.25">
      <c r="H316" s="242"/>
      <c r="I316" s="131"/>
      <c r="K316" s="50"/>
      <c r="L316" s="54"/>
      <c r="M316" s="37"/>
    </row>
    <row r="317" spans="8:13" ht="20.25">
      <c r="H317" s="242"/>
      <c r="I317" s="131"/>
      <c r="K317" s="50"/>
      <c r="L317" s="54"/>
      <c r="M317" s="37"/>
    </row>
    <row r="318" spans="8:13" ht="20.25">
      <c r="H318" s="242"/>
      <c r="I318" s="131"/>
      <c r="K318" s="50"/>
      <c r="L318" s="54"/>
      <c r="M318" s="37"/>
    </row>
    <row r="319" spans="8:13" ht="20.25">
      <c r="H319" s="242"/>
      <c r="I319" s="131"/>
      <c r="K319" s="50"/>
      <c r="L319" s="54"/>
      <c r="M319" s="37"/>
    </row>
    <row r="320" spans="8:13" ht="20.25">
      <c r="H320" s="242"/>
      <c r="I320" s="131"/>
      <c r="K320" s="50"/>
      <c r="L320" s="54"/>
      <c r="M320" s="37"/>
    </row>
    <row r="321" spans="8:13" ht="20.25">
      <c r="H321" s="242"/>
      <c r="I321" s="131"/>
      <c r="K321" s="50"/>
      <c r="L321" s="54"/>
      <c r="M321" s="37"/>
    </row>
    <row r="322" spans="8:13" ht="20.25">
      <c r="H322" s="242"/>
      <c r="I322" s="131"/>
      <c r="K322" s="50"/>
      <c r="L322" s="54"/>
      <c r="M322" s="37"/>
    </row>
    <row r="323" spans="8:13" ht="20.25">
      <c r="H323" s="242"/>
      <c r="I323" s="131"/>
      <c r="K323" s="50"/>
      <c r="L323" s="54"/>
      <c r="M323" s="37"/>
    </row>
    <row r="324" spans="8:13" ht="20.25">
      <c r="H324" s="242"/>
      <c r="I324" s="131"/>
      <c r="K324" s="50"/>
      <c r="L324" s="54"/>
      <c r="M324" s="37"/>
    </row>
    <row r="325" spans="8:13" ht="20.25">
      <c r="H325" s="242"/>
      <c r="I325" s="131"/>
      <c r="K325" s="50"/>
      <c r="L325" s="54"/>
      <c r="M325" s="37"/>
    </row>
    <row r="326" spans="8:13" ht="20.25">
      <c r="H326" s="242"/>
      <c r="I326" s="131"/>
      <c r="K326" s="50"/>
      <c r="L326" s="54"/>
      <c r="M326" s="37"/>
    </row>
    <row r="327" spans="8:13" ht="20.25">
      <c r="H327" s="242"/>
      <c r="I327" s="131"/>
      <c r="K327" s="50"/>
      <c r="L327" s="54"/>
      <c r="M327" s="37"/>
    </row>
    <row r="328" spans="8:13" ht="20.25">
      <c r="H328" s="242"/>
      <c r="I328" s="131"/>
      <c r="K328" s="50"/>
      <c r="L328" s="54"/>
      <c r="M328" s="37"/>
    </row>
    <row r="329" spans="8:13" ht="126.75" customHeight="1">
      <c r="H329" s="242"/>
      <c r="I329" s="131"/>
      <c r="K329" s="50"/>
      <c r="L329" s="54"/>
      <c r="M329" s="37"/>
    </row>
    <row r="330" spans="8:13" ht="126.75" customHeight="1">
      <c r="H330" s="242"/>
      <c r="I330" s="131"/>
      <c r="K330" s="50"/>
      <c r="L330" s="54"/>
      <c r="M330" s="37"/>
    </row>
    <row r="331" spans="8:13" ht="126.75" customHeight="1">
      <c r="H331" s="242"/>
      <c r="I331" s="131"/>
      <c r="K331" s="50"/>
      <c r="L331" s="54"/>
      <c r="M331" s="37"/>
    </row>
    <row r="332" spans="8:13" ht="126.75" customHeight="1">
      <c r="H332" s="242"/>
      <c r="I332" s="131"/>
      <c r="K332" s="50"/>
      <c r="L332" s="54"/>
      <c r="M332" s="37"/>
    </row>
    <row r="333" spans="8:13" ht="126.75" customHeight="1">
      <c r="H333" s="242"/>
      <c r="I333" s="131"/>
      <c r="K333" s="50"/>
      <c r="L333" s="54"/>
      <c r="M333" s="37"/>
    </row>
    <row r="334" spans="8:13" ht="126.75" customHeight="1">
      <c r="H334" s="242"/>
      <c r="I334" s="131"/>
      <c r="K334" s="50"/>
      <c r="L334" s="54"/>
      <c r="M334" s="37"/>
    </row>
    <row r="335" spans="8:13" ht="126.75" customHeight="1">
      <c r="H335" s="242"/>
      <c r="I335" s="131"/>
      <c r="K335" s="50"/>
      <c r="L335" s="54"/>
      <c r="M335" s="37"/>
    </row>
    <row r="336" spans="8:13" ht="126.75" customHeight="1">
      <c r="H336" s="242"/>
      <c r="I336" s="131"/>
      <c r="K336" s="50"/>
      <c r="L336" s="54"/>
      <c r="M336" s="37"/>
    </row>
    <row r="337" spans="8:13" ht="126.75" customHeight="1">
      <c r="H337" s="242"/>
      <c r="I337" s="131"/>
      <c r="K337" s="50"/>
      <c r="L337" s="54"/>
      <c r="M337" s="37"/>
    </row>
    <row r="338" spans="8:13" ht="126.75" customHeight="1">
      <c r="H338" s="242"/>
      <c r="I338" s="131"/>
      <c r="K338" s="50"/>
      <c r="L338" s="54"/>
      <c r="M338" s="37"/>
    </row>
    <row r="339" spans="8:13" ht="126.75" customHeight="1">
      <c r="H339" s="242"/>
      <c r="I339" s="131"/>
      <c r="K339" s="50"/>
      <c r="L339" s="54"/>
      <c r="M339" s="37"/>
    </row>
    <row r="340" spans="8:13" ht="126.75" customHeight="1">
      <c r="H340" s="242"/>
      <c r="I340" s="131"/>
      <c r="K340" s="50"/>
      <c r="L340" s="54"/>
      <c r="M340" s="37"/>
    </row>
    <row r="341" spans="8:13" ht="126.75" customHeight="1">
      <c r="H341" s="242"/>
      <c r="I341" s="131"/>
      <c r="K341" s="50"/>
      <c r="L341" s="54"/>
      <c r="M341" s="37"/>
    </row>
    <row r="342" spans="8:13" ht="126.75" customHeight="1">
      <c r="H342" s="242"/>
      <c r="I342" s="131"/>
      <c r="K342" s="50"/>
      <c r="L342" s="54"/>
      <c r="M342" s="37"/>
    </row>
    <row r="343" spans="8:13" ht="126.75" customHeight="1">
      <c r="H343" s="242"/>
      <c r="I343" s="131"/>
      <c r="K343" s="50"/>
      <c r="L343" s="54"/>
      <c r="M343" s="37"/>
    </row>
    <row r="344" spans="8:13" ht="126.75" customHeight="1">
      <c r="H344" s="242"/>
      <c r="I344" s="131"/>
      <c r="K344" s="50"/>
      <c r="L344" s="54"/>
      <c r="M344" s="37"/>
    </row>
    <row r="345" spans="8:13" ht="126.75" customHeight="1">
      <c r="H345" s="242"/>
      <c r="I345" s="131"/>
      <c r="K345" s="50"/>
      <c r="L345" s="54"/>
      <c r="M345" s="37"/>
    </row>
    <row r="346" spans="8:13" ht="126.75" customHeight="1">
      <c r="H346" s="242"/>
      <c r="I346" s="131"/>
      <c r="K346" s="50"/>
      <c r="L346" s="54"/>
      <c r="M346" s="37"/>
    </row>
    <row r="347" spans="8:13" ht="126.75" customHeight="1">
      <c r="H347" s="242"/>
      <c r="I347" s="131"/>
      <c r="K347" s="50"/>
      <c r="L347" s="54"/>
      <c r="M347" s="37"/>
    </row>
    <row r="348" spans="8:13" ht="126.75" customHeight="1">
      <c r="H348" s="242"/>
      <c r="I348" s="131"/>
      <c r="K348" s="50"/>
      <c r="L348" s="54"/>
      <c r="M348" s="37"/>
    </row>
    <row r="349" spans="8:13" ht="126.75" customHeight="1">
      <c r="H349" s="242"/>
      <c r="I349" s="131"/>
      <c r="K349" s="50"/>
      <c r="L349" s="54"/>
      <c r="M349" s="37"/>
    </row>
    <row r="350" spans="8:13" ht="126.75" customHeight="1">
      <c r="H350" s="242"/>
      <c r="I350" s="131"/>
      <c r="K350" s="50"/>
      <c r="L350" s="54"/>
      <c r="M350" s="37"/>
    </row>
    <row r="351" spans="8:13" ht="126.75" customHeight="1">
      <c r="H351" s="242"/>
      <c r="I351" s="131"/>
      <c r="K351" s="50"/>
      <c r="L351" s="54"/>
      <c r="M351" s="37"/>
    </row>
    <row r="352" spans="8:13" ht="126.75" customHeight="1">
      <c r="H352" s="242"/>
      <c r="I352" s="131"/>
      <c r="K352" s="50"/>
      <c r="L352" s="54"/>
      <c r="M352" s="37"/>
    </row>
    <row r="353" spans="8:13" ht="126.75" customHeight="1">
      <c r="H353" s="242"/>
      <c r="I353" s="131"/>
      <c r="K353" s="50"/>
      <c r="L353" s="54"/>
      <c r="M353" s="37"/>
    </row>
    <row r="354" spans="8:13" ht="126.75" customHeight="1">
      <c r="H354" s="242"/>
      <c r="I354" s="131"/>
      <c r="K354" s="50"/>
      <c r="L354" s="54"/>
      <c r="M354" s="37"/>
    </row>
    <row r="355" spans="8:13" ht="126.75" customHeight="1">
      <c r="H355" s="242"/>
      <c r="I355" s="131"/>
      <c r="K355" s="50"/>
      <c r="L355" s="54"/>
      <c r="M355" s="37"/>
    </row>
    <row r="356" spans="8:13" ht="126.75" customHeight="1">
      <c r="H356" s="242"/>
      <c r="I356" s="131"/>
      <c r="K356" s="50"/>
      <c r="L356" s="54"/>
      <c r="M356" s="37"/>
    </row>
    <row r="357" spans="8:13" ht="126.75" customHeight="1">
      <c r="H357" s="242"/>
      <c r="I357" s="131"/>
      <c r="K357" s="50"/>
      <c r="L357" s="54"/>
      <c r="M357" s="37"/>
    </row>
    <row r="358" spans="8:13" ht="126.75" customHeight="1">
      <c r="H358" s="242"/>
      <c r="I358" s="131"/>
      <c r="K358" s="50"/>
      <c r="L358" s="54"/>
      <c r="M358" s="37"/>
    </row>
    <row r="359" spans="8:13" ht="126.75" customHeight="1">
      <c r="H359" s="242"/>
      <c r="I359" s="131"/>
      <c r="K359" s="50"/>
      <c r="L359" s="54"/>
      <c r="M359" s="37"/>
    </row>
    <row r="360" spans="8:13" ht="126.75" customHeight="1">
      <c r="H360" s="242"/>
      <c r="I360" s="131"/>
      <c r="K360" s="50"/>
      <c r="L360" s="54"/>
      <c r="M360" s="37"/>
    </row>
    <row r="361" spans="8:13" ht="126.75" customHeight="1">
      <c r="H361" s="242"/>
      <c r="I361" s="131"/>
      <c r="K361" s="50"/>
      <c r="L361" s="54"/>
      <c r="M361" s="37"/>
    </row>
    <row r="362" spans="8:13" ht="126.75" customHeight="1">
      <c r="H362" s="242"/>
      <c r="I362" s="131"/>
      <c r="K362" s="50"/>
      <c r="L362" s="54"/>
      <c r="M362" s="37"/>
    </row>
    <row r="363" spans="8:13" ht="126.75" customHeight="1">
      <c r="H363" s="242"/>
      <c r="I363" s="131"/>
      <c r="K363" s="50"/>
      <c r="L363" s="54"/>
      <c r="M363" s="37"/>
    </row>
    <row r="364" spans="8:13" ht="126.75" customHeight="1">
      <c r="H364" s="242"/>
      <c r="I364" s="131"/>
      <c r="K364" s="50"/>
      <c r="L364" s="54"/>
      <c r="M364" s="37"/>
    </row>
    <row r="365" spans="8:13" ht="126.75" customHeight="1">
      <c r="H365" s="242"/>
      <c r="I365" s="131"/>
      <c r="K365" s="50"/>
      <c r="L365" s="54"/>
      <c r="M365" s="37"/>
    </row>
    <row r="366" spans="8:13" ht="126.75" customHeight="1">
      <c r="H366" s="242"/>
      <c r="I366" s="131"/>
      <c r="K366" s="50"/>
      <c r="L366" s="54"/>
      <c r="M366" s="37"/>
    </row>
    <row r="367" spans="8:13" ht="126.75" customHeight="1">
      <c r="H367" s="242"/>
      <c r="I367" s="131"/>
      <c r="K367" s="50"/>
      <c r="L367" s="54"/>
      <c r="M367" s="37"/>
    </row>
    <row r="368" spans="8:13" ht="126.75" customHeight="1">
      <c r="H368" s="242"/>
      <c r="I368" s="131"/>
      <c r="K368" s="50"/>
      <c r="L368" s="54"/>
      <c r="M368" s="37"/>
    </row>
    <row r="369" spans="8:13" ht="126.75" customHeight="1">
      <c r="H369" s="242"/>
      <c r="I369" s="131"/>
      <c r="K369" s="50"/>
      <c r="L369" s="54"/>
      <c r="M369" s="37"/>
    </row>
    <row r="370" spans="8:13" ht="126.75" customHeight="1">
      <c r="H370" s="242"/>
      <c r="I370" s="131"/>
      <c r="K370" s="50"/>
      <c r="L370" s="54"/>
      <c r="M370" s="37"/>
    </row>
    <row r="371" spans="8:13" ht="126.75" customHeight="1">
      <c r="H371" s="242"/>
      <c r="I371" s="131"/>
      <c r="K371" s="50"/>
      <c r="L371" s="54"/>
      <c r="M371" s="37"/>
    </row>
    <row r="372" spans="8:13" ht="126.75" customHeight="1">
      <c r="H372" s="242"/>
      <c r="I372" s="131"/>
      <c r="K372" s="50"/>
      <c r="L372" s="54"/>
      <c r="M372" s="37"/>
    </row>
    <row r="373" spans="8:13" ht="126.75" customHeight="1">
      <c r="H373" s="242"/>
      <c r="I373" s="131"/>
      <c r="K373" s="50"/>
      <c r="L373" s="54"/>
      <c r="M373" s="37"/>
    </row>
    <row r="374" spans="8:13" ht="126.75" customHeight="1">
      <c r="H374" s="242"/>
      <c r="I374" s="131"/>
      <c r="K374" s="50"/>
      <c r="L374" s="54"/>
      <c r="M374" s="37"/>
    </row>
    <row r="375" spans="8:13" ht="126.75" customHeight="1">
      <c r="H375" s="242"/>
      <c r="I375" s="131"/>
      <c r="K375" s="50"/>
      <c r="L375" s="54"/>
      <c r="M375" s="37"/>
    </row>
    <row r="376" spans="8:13" ht="126.75" customHeight="1">
      <c r="H376" s="242"/>
      <c r="I376" s="131"/>
      <c r="K376" s="50"/>
      <c r="L376" s="54"/>
      <c r="M376" s="37"/>
    </row>
    <row r="377" spans="8:13" ht="126.75" customHeight="1">
      <c r="H377" s="242"/>
      <c r="I377" s="131"/>
      <c r="K377" s="50"/>
      <c r="L377" s="54"/>
      <c r="M377" s="37"/>
    </row>
    <row r="378" spans="8:13" ht="126.75" customHeight="1">
      <c r="H378" s="242"/>
      <c r="I378" s="131"/>
      <c r="K378" s="50"/>
      <c r="L378" s="54"/>
      <c r="M378" s="37"/>
    </row>
    <row r="379" spans="8:13" ht="126.75" customHeight="1">
      <c r="H379" s="242"/>
      <c r="I379" s="131"/>
      <c r="K379" s="50"/>
      <c r="L379" s="54"/>
      <c r="M379" s="37"/>
    </row>
    <row r="380" spans="8:13" ht="126.75" customHeight="1">
      <c r="H380" s="242"/>
      <c r="I380" s="131"/>
      <c r="K380" s="50"/>
      <c r="L380" s="54"/>
      <c r="M380" s="37"/>
    </row>
    <row r="381" spans="8:13" ht="126.75" customHeight="1">
      <c r="H381" s="242"/>
      <c r="I381" s="131"/>
      <c r="K381" s="50"/>
      <c r="L381" s="54"/>
      <c r="M381" s="37"/>
    </row>
    <row r="382" spans="8:13" ht="126.75" customHeight="1">
      <c r="H382" s="242"/>
      <c r="I382" s="131"/>
      <c r="K382" s="50"/>
      <c r="L382" s="54"/>
      <c r="M382" s="37"/>
    </row>
    <row r="383" spans="8:13" ht="126.75" customHeight="1">
      <c r="H383" s="242"/>
      <c r="I383" s="131"/>
      <c r="K383" s="50"/>
      <c r="L383" s="54"/>
      <c r="M383" s="37"/>
    </row>
    <row r="384" spans="8:13" ht="126.75" customHeight="1">
      <c r="H384" s="242"/>
      <c r="I384" s="131"/>
      <c r="K384" s="50"/>
      <c r="L384" s="54"/>
      <c r="M384" s="37"/>
    </row>
    <row r="385" spans="8:13" ht="126.75" customHeight="1">
      <c r="H385" s="242"/>
      <c r="I385" s="131"/>
      <c r="K385" s="50"/>
      <c r="L385" s="54"/>
      <c r="M385" s="37"/>
    </row>
    <row r="386" spans="8:13" ht="126.75" customHeight="1">
      <c r="H386" s="242"/>
      <c r="I386" s="131"/>
      <c r="K386" s="50"/>
      <c r="L386" s="54"/>
      <c r="M386" s="37"/>
    </row>
    <row r="387" spans="8:13" ht="126.75" customHeight="1">
      <c r="H387" s="242"/>
      <c r="I387" s="131"/>
      <c r="K387" s="50"/>
      <c r="L387" s="54"/>
      <c r="M387" s="37"/>
    </row>
    <row r="388" spans="8:13" ht="126.75" customHeight="1">
      <c r="H388" s="242"/>
      <c r="I388" s="131"/>
      <c r="K388" s="50"/>
      <c r="L388" s="54"/>
      <c r="M388" s="37"/>
    </row>
    <row r="389" spans="8:13" ht="126.75" customHeight="1">
      <c r="H389" s="242"/>
      <c r="I389" s="131"/>
      <c r="K389" s="50"/>
      <c r="L389" s="54"/>
      <c r="M389" s="37"/>
    </row>
    <row r="390" spans="8:13" ht="126.75" customHeight="1">
      <c r="H390" s="242"/>
      <c r="I390" s="131"/>
      <c r="K390" s="50"/>
      <c r="L390" s="54"/>
      <c r="M390" s="37"/>
    </row>
    <row r="391" spans="8:13" ht="126.75" customHeight="1">
      <c r="H391" s="242"/>
      <c r="I391" s="131"/>
      <c r="K391" s="50"/>
      <c r="L391" s="54"/>
      <c r="M391" s="37"/>
    </row>
    <row r="392" spans="8:13" ht="126.75" customHeight="1">
      <c r="H392" s="242"/>
      <c r="I392" s="131"/>
      <c r="K392" s="50"/>
      <c r="L392" s="54"/>
      <c r="M392" s="37"/>
    </row>
    <row r="393" spans="8:13" ht="126.75" customHeight="1">
      <c r="H393" s="242"/>
      <c r="I393" s="131"/>
      <c r="K393" s="50"/>
      <c r="L393" s="54"/>
      <c r="M393" s="37"/>
    </row>
    <row r="394" spans="8:13" ht="126.75" customHeight="1">
      <c r="H394" s="242"/>
      <c r="I394" s="131"/>
      <c r="K394" s="50"/>
      <c r="L394" s="54"/>
      <c r="M394" s="37"/>
    </row>
    <row r="395" spans="8:13" ht="126.75" customHeight="1">
      <c r="H395" s="242"/>
      <c r="I395" s="131"/>
      <c r="K395" s="50"/>
      <c r="L395" s="54"/>
      <c r="M395" s="37"/>
    </row>
    <row r="396" spans="8:13" ht="126.75" customHeight="1">
      <c r="H396" s="242"/>
      <c r="I396" s="131"/>
      <c r="K396" s="50"/>
      <c r="L396" s="54"/>
      <c r="M396" s="37"/>
    </row>
    <row r="397" spans="8:13" ht="126.75" customHeight="1">
      <c r="H397" s="242"/>
      <c r="I397" s="131"/>
      <c r="K397" s="50"/>
      <c r="L397" s="54"/>
      <c r="M397" s="37"/>
    </row>
    <row r="398" spans="8:13" ht="126.75" customHeight="1">
      <c r="H398" s="242"/>
      <c r="I398" s="131"/>
      <c r="K398" s="50"/>
      <c r="L398" s="54"/>
      <c r="M398" s="37"/>
    </row>
    <row r="399" spans="8:13" ht="126.75" customHeight="1">
      <c r="H399" s="242"/>
      <c r="I399" s="131"/>
      <c r="K399" s="50"/>
      <c r="L399" s="54"/>
      <c r="M399" s="37"/>
    </row>
    <row r="400" spans="8:13" ht="126.75" customHeight="1">
      <c r="H400" s="242"/>
      <c r="I400" s="131"/>
      <c r="K400" s="50"/>
      <c r="L400" s="54"/>
      <c r="M400" s="37"/>
    </row>
    <row r="401" spans="8:13" ht="126.75" customHeight="1">
      <c r="H401" s="242"/>
      <c r="I401" s="131"/>
      <c r="K401" s="50"/>
      <c r="L401" s="54"/>
      <c r="M401" s="37"/>
    </row>
    <row r="402" spans="8:13" ht="126.75" customHeight="1">
      <c r="H402" s="242"/>
      <c r="I402" s="131"/>
      <c r="K402" s="50"/>
      <c r="L402" s="54"/>
      <c r="M402" s="37"/>
    </row>
    <row r="403" spans="8:13" ht="126.75" customHeight="1">
      <c r="H403" s="242"/>
      <c r="I403" s="131"/>
      <c r="K403" s="50"/>
      <c r="L403" s="54"/>
      <c r="M403" s="37"/>
    </row>
    <row r="404" spans="8:13" ht="126.75" customHeight="1">
      <c r="H404" s="242"/>
      <c r="I404" s="131"/>
      <c r="K404" s="50"/>
      <c r="L404" s="54"/>
      <c r="M404" s="37"/>
    </row>
    <row r="405" spans="8:13" ht="126.75" customHeight="1">
      <c r="H405" s="242"/>
      <c r="I405" s="131"/>
      <c r="K405" s="50"/>
      <c r="L405" s="54"/>
      <c r="M405" s="37"/>
    </row>
    <row r="406" spans="8:13" ht="126.75" customHeight="1">
      <c r="H406" s="242"/>
      <c r="I406" s="131"/>
      <c r="K406" s="50"/>
      <c r="L406" s="54"/>
      <c r="M406" s="37"/>
    </row>
    <row r="407" spans="8:13" ht="126.75" customHeight="1">
      <c r="H407" s="242"/>
      <c r="I407" s="131"/>
      <c r="K407" s="50"/>
      <c r="L407" s="54"/>
      <c r="M407" s="37"/>
    </row>
    <row r="408" spans="8:13" ht="126.75" customHeight="1">
      <c r="H408" s="242"/>
      <c r="I408" s="131"/>
      <c r="K408" s="50"/>
      <c r="L408" s="54"/>
      <c r="M408" s="37"/>
    </row>
    <row r="409" spans="8:13" ht="126.75" customHeight="1">
      <c r="H409" s="242"/>
      <c r="I409" s="131"/>
      <c r="K409" s="50"/>
      <c r="L409" s="54"/>
      <c r="M409" s="37"/>
    </row>
    <row r="410" spans="8:13" ht="126.75" customHeight="1">
      <c r="H410" s="242"/>
      <c r="I410" s="131"/>
      <c r="K410" s="50"/>
      <c r="L410" s="54"/>
      <c r="M410" s="37"/>
    </row>
    <row r="411" spans="8:13" ht="126.75" customHeight="1">
      <c r="H411" s="242"/>
      <c r="I411" s="131"/>
      <c r="K411" s="50"/>
      <c r="L411" s="54"/>
      <c r="M411" s="37"/>
    </row>
    <row r="412" spans="8:13" ht="126.75" customHeight="1">
      <c r="H412" s="242"/>
      <c r="I412" s="131"/>
      <c r="K412" s="50"/>
      <c r="L412" s="54"/>
      <c r="M412" s="37"/>
    </row>
    <row r="413" spans="8:13" ht="126.75" customHeight="1">
      <c r="H413" s="242"/>
      <c r="I413" s="131"/>
      <c r="K413" s="50"/>
      <c r="L413" s="54"/>
      <c r="M413" s="37"/>
    </row>
    <row r="414" spans="8:13" ht="126.75" customHeight="1">
      <c r="H414" s="242"/>
      <c r="I414" s="131"/>
      <c r="K414" s="50"/>
      <c r="L414" s="54"/>
      <c r="M414" s="37"/>
    </row>
    <row r="415" spans="8:13" ht="126.75" customHeight="1">
      <c r="H415" s="242"/>
      <c r="I415" s="131"/>
      <c r="K415" s="50"/>
      <c r="L415" s="54"/>
      <c r="M415" s="37"/>
    </row>
    <row r="416" spans="8:13" ht="126.75" customHeight="1">
      <c r="H416" s="242"/>
      <c r="I416" s="131"/>
      <c r="K416" s="50"/>
      <c r="L416" s="54"/>
      <c r="M416" s="37"/>
    </row>
    <row r="417" spans="8:13" ht="126.75" customHeight="1">
      <c r="H417" s="242"/>
      <c r="I417" s="131"/>
      <c r="K417" s="50"/>
      <c r="L417" s="54"/>
      <c r="M417" s="37"/>
    </row>
    <row r="418" spans="8:13" ht="126.75" customHeight="1">
      <c r="H418" s="242"/>
      <c r="I418" s="131"/>
      <c r="K418" s="50"/>
      <c r="L418" s="54"/>
      <c r="M418" s="37"/>
    </row>
    <row r="419" spans="8:13" ht="126.75" customHeight="1">
      <c r="H419" s="242"/>
      <c r="I419" s="131"/>
      <c r="K419" s="50"/>
      <c r="L419" s="54"/>
      <c r="M419" s="37"/>
    </row>
    <row r="420" spans="8:13" ht="126.75" customHeight="1">
      <c r="H420" s="242"/>
      <c r="I420" s="131"/>
      <c r="K420" s="50"/>
      <c r="L420" s="54"/>
      <c r="M420" s="37"/>
    </row>
    <row r="421" spans="8:13" ht="126.75" customHeight="1">
      <c r="H421" s="242"/>
      <c r="I421" s="131"/>
      <c r="K421" s="50"/>
      <c r="L421" s="54"/>
      <c r="M421" s="37"/>
    </row>
    <row r="422" spans="8:13" ht="126.75" customHeight="1">
      <c r="H422" s="242"/>
      <c r="I422" s="131"/>
      <c r="K422" s="50"/>
      <c r="L422" s="54"/>
      <c r="M422" s="37"/>
    </row>
    <row r="423" spans="8:13" ht="126.75" customHeight="1">
      <c r="H423" s="242"/>
      <c r="I423" s="131"/>
      <c r="K423" s="50"/>
      <c r="L423" s="54"/>
      <c r="M423" s="37"/>
    </row>
    <row r="424" spans="8:13" ht="126.75" customHeight="1">
      <c r="H424" s="242"/>
      <c r="I424" s="131"/>
      <c r="K424" s="50"/>
      <c r="L424" s="54"/>
      <c r="M424" s="37"/>
    </row>
    <row r="425" spans="8:13" ht="126.75" customHeight="1">
      <c r="H425" s="242"/>
      <c r="I425" s="131"/>
      <c r="K425" s="50"/>
      <c r="L425" s="54"/>
      <c r="M425" s="37"/>
    </row>
    <row r="426" spans="8:13" ht="126.75" customHeight="1">
      <c r="H426" s="242"/>
      <c r="I426" s="131"/>
      <c r="K426" s="50"/>
      <c r="L426" s="54"/>
      <c r="M426" s="37"/>
    </row>
    <row r="427" spans="8:13" ht="126.75" customHeight="1">
      <c r="H427" s="242"/>
      <c r="I427" s="131"/>
      <c r="K427" s="50"/>
      <c r="L427" s="54"/>
      <c r="M427" s="37"/>
    </row>
    <row r="428" spans="8:13" ht="126.75" customHeight="1">
      <c r="H428" s="242"/>
      <c r="I428" s="131"/>
      <c r="K428" s="50"/>
      <c r="L428" s="54"/>
      <c r="M428" s="37"/>
    </row>
    <row r="429" spans="8:13" ht="126.75" customHeight="1">
      <c r="H429" s="242"/>
      <c r="I429" s="131"/>
      <c r="K429" s="50"/>
      <c r="L429" s="54"/>
      <c r="M429" s="37"/>
    </row>
    <row r="430" spans="8:13" ht="126.75" customHeight="1">
      <c r="H430" s="242"/>
      <c r="I430" s="131"/>
      <c r="K430" s="50"/>
      <c r="L430" s="54"/>
      <c r="M430" s="37"/>
    </row>
    <row r="431" spans="8:13" ht="126.75" customHeight="1">
      <c r="H431" s="242"/>
      <c r="I431" s="131"/>
      <c r="K431" s="50"/>
      <c r="L431" s="54"/>
      <c r="M431" s="37"/>
    </row>
    <row r="432" spans="8:13" ht="126.75" customHeight="1">
      <c r="H432" s="242"/>
      <c r="I432" s="131"/>
      <c r="K432" s="50"/>
      <c r="L432" s="54"/>
      <c r="M432" s="37"/>
    </row>
    <row r="433" spans="8:13" ht="126.75" customHeight="1">
      <c r="H433" s="242"/>
      <c r="I433" s="131"/>
      <c r="K433" s="50"/>
      <c r="L433" s="54"/>
      <c r="M433" s="37"/>
    </row>
    <row r="434" spans="8:13" ht="126.75" customHeight="1">
      <c r="H434" s="242"/>
      <c r="I434" s="131"/>
      <c r="K434" s="50"/>
      <c r="L434" s="54"/>
      <c r="M434" s="37"/>
    </row>
    <row r="435" spans="8:13" ht="126.75" customHeight="1">
      <c r="H435" s="242"/>
      <c r="I435" s="131"/>
      <c r="K435" s="50"/>
      <c r="L435" s="54"/>
      <c r="M435" s="37"/>
    </row>
    <row r="436" spans="8:13" ht="126.75" customHeight="1">
      <c r="H436" s="242"/>
      <c r="I436" s="131"/>
      <c r="K436" s="50"/>
      <c r="L436" s="54"/>
      <c r="M436" s="37"/>
    </row>
    <row r="437" spans="8:13" ht="126.75" customHeight="1">
      <c r="H437" s="242"/>
      <c r="I437" s="131"/>
      <c r="K437" s="50"/>
      <c r="L437" s="54"/>
      <c r="M437" s="37"/>
    </row>
    <row r="438" spans="8:13" ht="126.75" customHeight="1">
      <c r="H438" s="242"/>
      <c r="I438" s="131"/>
      <c r="K438" s="50"/>
      <c r="L438" s="54"/>
      <c r="M438" s="37"/>
    </row>
    <row r="439" spans="8:13" ht="126.75" customHeight="1">
      <c r="H439" s="242"/>
      <c r="I439" s="131"/>
      <c r="K439" s="50"/>
      <c r="L439" s="54"/>
      <c r="M439" s="37"/>
    </row>
    <row r="440" spans="8:13" ht="126.75" customHeight="1">
      <c r="H440" s="242"/>
      <c r="I440" s="131"/>
      <c r="K440" s="50"/>
      <c r="L440" s="54"/>
      <c r="M440" s="37"/>
    </row>
    <row r="441" spans="8:13" ht="126.75" customHeight="1">
      <c r="H441" s="242"/>
      <c r="I441" s="131"/>
      <c r="K441" s="50"/>
      <c r="L441" s="54"/>
      <c r="M441" s="37"/>
    </row>
    <row r="442" spans="8:13" ht="126.75" customHeight="1">
      <c r="H442" s="242"/>
      <c r="I442" s="131"/>
      <c r="K442" s="50"/>
      <c r="L442" s="54"/>
      <c r="M442" s="37"/>
    </row>
    <row r="443" spans="8:13" ht="126.75" customHeight="1">
      <c r="H443" s="242"/>
      <c r="I443" s="131"/>
      <c r="K443" s="50"/>
      <c r="L443" s="54"/>
      <c r="M443" s="37"/>
    </row>
    <row r="444" spans="8:13" ht="126.75" customHeight="1">
      <c r="H444" s="242"/>
      <c r="I444" s="131"/>
      <c r="K444" s="50"/>
      <c r="L444" s="54"/>
      <c r="M444" s="37"/>
    </row>
    <row r="445" spans="8:13" ht="126.75" customHeight="1">
      <c r="H445" s="242"/>
      <c r="I445" s="131"/>
      <c r="K445" s="50"/>
      <c r="L445" s="54"/>
      <c r="M445" s="37"/>
    </row>
    <row r="446" spans="8:13" ht="126.75" customHeight="1">
      <c r="H446" s="242"/>
      <c r="I446" s="131"/>
      <c r="K446" s="50"/>
      <c r="L446" s="54"/>
      <c r="M446" s="37"/>
    </row>
    <row r="447" spans="8:13" ht="126.75" customHeight="1">
      <c r="H447" s="242"/>
      <c r="I447" s="131"/>
      <c r="K447" s="50"/>
      <c r="L447" s="54"/>
      <c r="M447" s="37"/>
    </row>
    <row r="448" spans="8:13" ht="126.75" customHeight="1">
      <c r="H448" s="242"/>
      <c r="I448" s="131"/>
      <c r="K448" s="50"/>
      <c r="L448" s="54"/>
      <c r="M448" s="37"/>
    </row>
    <row r="449" spans="8:13" ht="126.75" customHeight="1">
      <c r="H449" s="242"/>
      <c r="I449" s="131"/>
      <c r="K449" s="50"/>
      <c r="L449" s="54"/>
      <c r="M449" s="37"/>
    </row>
    <row r="450" spans="8:13" ht="126.75" customHeight="1">
      <c r="H450" s="242"/>
      <c r="I450" s="131"/>
      <c r="K450" s="50"/>
      <c r="L450" s="54"/>
      <c r="M450" s="37"/>
    </row>
    <row r="451" spans="8:13" ht="126.75" customHeight="1">
      <c r="H451" s="242"/>
      <c r="I451" s="131"/>
      <c r="K451" s="50"/>
      <c r="L451" s="54"/>
      <c r="M451" s="37"/>
    </row>
    <row r="452" spans="8:13" ht="126.75" customHeight="1">
      <c r="H452" s="242"/>
      <c r="I452" s="131"/>
      <c r="K452" s="50"/>
      <c r="L452" s="54"/>
      <c r="M452" s="37"/>
    </row>
    <row r="453" spans="8:13" ht="126.75" customHeight="1">
      <c r="H453" s="242"/>
      <c r="I453" s="131"/>
      <c r="K453" s="50"/>
      <c r="L453" s="54"/>
      <c r="M453" s="37"/>
    </row>
    <row r="454" spans="8:13" ht="126.75" customHeight="1">
      <c r="H454" s="242"/>
      <c r="I454" s="131"/>
      <c r="K454" s="50"/>
      <c r="L454" s="54"/>
      <c r="M454" s="37"/>
    </row>
    <row r="455" spans="8:13" ht="126.75" customHeight="1">
      <c r="H455" s="242"/>
      <c r="I455" s="131"/>
      <c r="K455" s="50"/>
      <c r="L455" s="54"/>
      <c r="M455" s="37"/>
    </row>
    <row r="456" spans="8:13" ht="126.75" customHeight="1">
      <c r="H456" s="242"/>
      <c r="I456" s="131"/>
      <c r="K456" s="50"/>
      <c r="L456" s="54"/>
      <c r="M456" s="37"/>
    </row>
    <row r="457" spans="8:13" ht="126.75" customHeight="1">
      <c r="H457" s="242"/>
      <c r="I457" s="131"/>
      <c r="K457" s="50"/>
      <c r="L457" s="54"/>
      <c r="M457" s="37"/>
    </row>
    <row r="458" spans="8:13" ht="126.75" customHeight="1">
      <c r="H458" s="242"/>
      <c r="I458" s="131"/>
      <c r="K458" s="50"/>
      <c r="L458" s="54"/>
      <c r="M458" s="37"/>
    </row>
    <row r="459" spans="8:13" ht="126.75" customHeight="1">
      <c r="H459" s="242"/>
      <c r="I459" s="131"/>
      <c r="K459" s="50"/>
      <c r="L459" s="54"/>
      <c r="M459" s="37"/>
    </row>
    <row r="460" spans="8:13" ht="126.75" customHeight="1">
      <c r="H460" s="242"/>
      <c r="I460" s="131"/>
      <c r="K460" s="50"/>
      <c r="L460" s="54"/>
      <c r="M460" s="37"/>
    </row>
    <row r="461" spans="8:13" ht="126.75" customHeight="1">
      <c r="H461" s="242"/>
      <c r="I461" s="131"/>
      <c r="K461" s="50"/>
      <c r="L461" s="54"/>
      <c r="M461" s="37"/>
    </row>
    <row r="462" spans="8:13" ht="126.75" customHeight="1">
      <c r="H462" s="242"/>
      <c r="I462" s="131"/>
      <c r="K462" s="50"/>
      <c r="L462" s="54"/>
      <c r="M462" s="37"/>
    </row>
    <row r="463" spans="8:13" ht="126.75" customHeight="1">
      <c r="H463" s="242"/>
      <c r="I463" s="131"/>
      <c r="K463" s="50"/>
      <c r="L463" s="54"/>
      <c r="M463" s="37"/>
    </row>
    <row r="464" spans="8:13" ht="126.75" customHeight="1">
      <c r="H464" s="242"/>
      <c r="I464" s="131"/>
      <c r="K464" s="50"/>
      <c r="L464" s="54"/>
      <c r="M464" s="37"/>
    </row>
    <row r="465" spans="8:13" ht="126.75" customHeight="1">
      <c r="H465" s="242"/>
      <c r="I465" s="131"/>
      <c r="K465" s="50"/>
      <c r="L465" s="54"/>
      <c r="M465" s="37"/>
    </row>
    <row r="466" spans="8:13" ht="126.75" customHeight="1">
      <c r="H466" s="242"/>
      <c r="I466" s="131"/>
      <c r="K466" s="50"/>
      <c r="L466" s="54"/>
      <c r="M466" s="37"/>
    </row>
    <row r="467" spans="8:13" ht="126.75" customHeight="1">
      <c r="H467" s="242"/>
      <c r="I467" s="131"/>
      <c r="K467" s="50"/>
      <c r="L467" s="54"/>
      <c r="M467" s="37"/>
    </row>
    <row r="468" spans="8:13" ht="126.75" customHeight="1">
      <c r="H468" s="242"/>
      <c r="I468" s="131"/>
      <c r="K468" s="50"/>
      <c r="L468" s="54"/>
      <c r="M468" s="37"/>
    </row>
    <row r="469" spans="8:13" ht="126.75" customHeight="1">
      <c r="H469" s="242"/>
      <c r="I469" s="131"/>
      <c r="K469" s="50"/>
      <c r="L469" s="54"/>
      <c r="M469" s="37"/>
    </row>
    <row r="470" spans="8:13" ht="126.75" customHeight="1">
      <c r="H470" s="242"/>
      <c r="I470" s="131"/>
      <c r="K470" s="50"/>
      <c r="L470" s="54"/>
      <c r="M470" s="37"/>
    </row>
    <row r="471" spans="8:13" ht="126.75" customHeight="1">
      <c r="H471" s="242"/>
      <c r="I471" s="131"/>
      <c r="K471" s="50"/>
      <c r="L471" s="54"/>
      <c r="M471" s="37"/>
    </row>
    <row r="472" spans="8:13" ht="126.75" customHeight="1">
      <c r="H472" s="242"/>
      <c r="I472" s="131"/>
      <c r="K472" s="50"/>
      <c r="L472" s="54"/>
      <c r="M472" s="37"/>
    </row>
    <row r="473" spans="8:13" ht="126.75" customHeight="1">
      <c r="H473" s="242"/>
      <c r="I473" s="131"/>
      <c r="K473" s="50"/>
      <c r="L473" s="54"/>
      <c r="M473" s="37"/>
    </row>
    <row r="474" spans="8:13" ht="126.75" customHeight="1">
      <c r="H474" s="242"/>
      <c r="I474" s="131"/>
      <c r="K474" s="50"/>
      <c r="L474" s="54"/>
      <c r="M474" s="37"/>
    </row>
    <row r="475" spans="8:13" ht="126.75" customHeight="1">
      <c r="H475" s="242"/>
      <c r="I475" s="131"/>
      <c r="K475" s="50"/>
      <c r="L475" s="54"/>
      <c r="M475" s="37"/>
    </row>
    <row r="476" spans="8:13" ht="126.75" customHeight="1">
      <c r="H476" s="242"/>
      <c r="I476" s="131"/>
      <c r="K476" s="50"/>
      <c r="L476" s="54"/>
      <c r="M476" s="37"/>
    </row>
    <row r="477" spans="8:13" ht="126.75" customHeight="1">
      <c r="H477" s="242"/>
      <c r="I477" s="131"/>
      <c r="K477" s="50"/>
      <c r="L477" s="54"/>
      <c r="M477" s="37"/>
    </row>
    <row r="478" spans="8:13" ht="126.75" customHeight="1">
      <c r="H478" s="242"/>
      <c r="I478" s="131"/>
      <c r="K478" s="50"/>
      <c r="L478" s="54"/>
      <c r="M478" s="37"/>
    </row>
    <row r="479" spans="8:13" ht="126.75" customHeight="1">
      <c r="H479" s="242"/>
      <c r="I479" s="131"/>
      <c r="K479" s="50"/>
      <c r="L479" s="54"/>
      <c r="M479" s="37"/>
    </row>
    <row r="480" spans="8:13" ht="126.75" customHeight="1">
      <c r="H480" s="242"/>
      <c r="I480" s="131"/>
      <c r="K480" s="50"/>
      <c r="L480" s="54"/>
      <c r="M480" s="37"/>
    </row>
    <row r="481" spans="8:13" ht="126.75" customHeight="1">
      <c r="H481" s="242"/>
      <c r="I481" s="131"/>
      <c r="K481" s="50"/>
      <c r="L481" s="54"/>
      <c r="M481" s="37"/>
    </row>
    <row r="482" spans="8:13" ht="126.75" customHeight="1">
      <c r="H482" s="242"/>
      <c r="I482" s="131"/>
      <c r="K482" s="50"/>
      <c r="L482" s="54"/>
      <c r="M482" s="37"/>
    </row>
    <row r="483" spans="8:13" ht="126.75" customHeight="1">
      <c r="H483" s="242"/>
      <c r="I483" s="131"/>
      <c r="K483" s="50"/>
      <c r="L483" s="54"/>
      <c r="M483" s="37"/>
    </row>
    <row r="484" spans="8:13" ht="126.75" customHeight="1">
      <c r="H484" s="242"/>
      <c r="I484" s="131"/>
      <c r="K484" s="50"/>
      <c r="L484" s="54"/>
      <c r="M484" s="37"/>
    </row>
    <row r="485" spans="8:13" ht="126.75" customHeight="1">
      <c r="H485" s="242"/>
      <c r="I485" s="131"/>
      <c r="K485" s="50"/>
      <c r="L485" s="54"/>
      <c r="M485" s="37"/>
    </row>
    <row r="486" spans="8:13" ht="126.75" customHeight="1">
      <c r="H486" s="242"/>
      <c r="I486" s="131"/>
      <c r="K486" s="50"/>
      <c r="L486" s="54"/>
      <c r="M486" s="37"/>
    </row>
    <row r="487" spans="8:13" ht="126.75" customHeight="1">
      <c r="H487" s="242"/>
      <c r="I487" s="131"/>
      <c r="K487" s="50"/>
      <c r="L487" s="54"/>
      <c r="M487" s="37"/>
    </row>
    <row r="488" spans="8:13" ht="126.75" customHeight="1">
      <c r="H488" s="242"/>
      <c r="I488" s="131"/>
      <c r="K488" s="50"/>
      <c r="L488" s="54"/>
      <c r="M488" s="37"/>
    </row>
    <row r="489" spans="8:13" ht="126.75" customHeight="1">
      <c r="H489" s="242"/>
      <c r="I489" s="131"/>
      <c r="K489" s="50"/>
      <c r="L489" s="54"/>
      <c r="M489" s="37"/>
    </row>
    <row r="490" spans="8:13" ht="126.75" customHeight="1">
      <c r="H490" s="242"/>
      <c r="I490" s="131"/>
      <c r="K490" s="50"/>
      <c r="L490" s="54"/>
      <c r="M490" s="37"/>
    </row>
    <row r="491" spans="8:13" ht="126.75" customHeight="1">
      <c r="H491" s="242"/>
      <c r="I491" s="131"/>
      <c r="K491" s="50"/>
      <c r="L491" s="54"/>
      <c r="M491" s="37"/>
    </row>
    <row r="492" spans="8:13" ht="126.75" customHeight="1">
      <c r="H492" s="242"/>
      <c r="I492" s="131"/>
      <c r="K492" s="50"/>
      <c r="L492" s="54"/>
      <c r="M492" s="37"/>
    </row>
    <row r="493" spans="8:13" ht="126.75" customHeight="1">
      <c r="H493" s="242"/>
      <c r="I493" s="131"/>
      <c r="K493" s="50"/>
      <c r="L493" s="54"/>
      <c r="M493" s="37"/>
    </row>
    <row r="494" spans="8:13" ht="126.75" customHeight="1">
      <c r="H494" s="242"/>
      <c r="I494" s="131"/>
      <c r="K494" s="50"/>
      <c r="L494" s="54"/>
      <c r="M494" s="37"/>
    </row>
    <row r="495" spans="8:13" ht="126.75" customHeight="1">
      <c r="H495" s="242"/>
      <c r="I495" s="131"/>
      <c r="K495" s="50"/>
      <c r="L495" s="54"/>
      <c r="M495" s="37"/>
    </row>
    <row r="496" spans="8:13" ht="126.75" customHeight="1">
      <c r="H496" s="242"/>
      <c r="I496" s="131"/>
      <c r="K496" s="50"/>
      <c r="L496" s="54"/>
      <c r="M496" s="37"/>
    </row>
    <row r="497" spans="8:13" ht="126.75" customHeight="1">
      <c r="H497" s="242"/>
      <c r="I497" s="131"/>
      <c r="K497" s="50"/>
      <c r="L497" s="54"/>
      <c r="M497" s="37"/>
    </row>
    <row r="498" spans="8:13" ht="126.75" customHeight="1">
      <c r="H498" s="242"/>
      <c r="I498" s="131"/>
      <c r="K498" s="50"/>
      <c r="L498" s="54"/>
      <c r="M498" s="37"/>
    </row>
    <row r="499" spans="8:13" ht="126.75" customHeight="1">
      <c r="H499" s="242"/>
      <c r="I499" s="131"/>
      <c r="K499" s="50"/>
      <c r="L499" s="54"/>
      <c r="M499" s="37"/>
    </row>
    <row r="500" spans="8:13" ht="126.75" customHeight="1">
      <c r="H500" s="242"/>
      <c r="I500" s="131"/>
      <c r="K500" s="50"/>
      <c r="L500" s="54"/>
      <c r="M500" s="37"/>
    </row>
    <row r="501" spans="8:13" ht="126.75" customHeight="1">
      <c r="H501" s="242"/>
      <c r="I501" s="131"/>
      <c r="K501" s="50"/>
      <c r="L501" s="54"/>
      <c r="M501" s="37"/>
    </row>
    <row r="502" spans="8:13" ht="126.75" customHeight="1">
      <c r="H502" s="242"/>
      <c r="I502" s="131"/>
      <c r="K502" s="50"/>
      <c r="L502" s="54"/>
      <c r="M502" s="37"/>
    </row>
    <row r="503" spans="8:13" ht="126.75" customHeight="1">
      <c r="H503" s="242"/>
      <c r="I503" s="131"/>
      <c r="K503" s="50"/>
      <c r="L503" s="54"/>
      <c r="M503" s="37"/>
    </row>
    <row r="504" spans="8:13" ht="126.75" customHeight="1">
      <c r="H504" s="242"/>
      <c r="I504" s="131"/>
      <c r="K504" s="50"/>
      <c r="L504" s="54"/>
      <c r="M504" s="37"/>
    </row>
    <row r="505" spans="8:13" ht="126.75" customHeight="1">
      <c r="H505" s="242"/>
      <c r="I505" s="131"/>
      <c r="K505" s="50"/>
      <c r="L505" s="54"/>
      <c r="M505" s="37"/>
    </row>
    <row r="506" spans="8:13" ht="126.75" customHeight="1">
      <c r="H506" s="242"/>
      <c r="I506" s="131"/>
      <c r="K506" s="50"/>
      <c r="L506" s="54"/>
      <c r="M506" s="37"/>
    </row>
    <row r="507" spans="8:13" ht="126.75" customHeight="1">
      <c r="H507" s="242"/>
      <c r="I507" s="131"/>
      <c r="K507" s="50"/>
      <c r="L507" s="54"/>
      <c r="M507" s="37"/>
    </row>
    <row r="508" spans="8:13" ht="126.75" customHeight="1">
      <c r="H508" s="242"/>
      <c r="I508" s="131"/>
      <c r="K508" s="50"/>
      <c r="L508" s="54"/>
      <c r="M508" s="37"/>
    </row>
    <row r="509" spans="8:13" ht="126.75" customHeight="1">
      <c r="H509" s="242"/>
      <c r="I509" s="131"/>
      <c r="K509" s="50"/>
      <c r="L509" s="54"/>
      <c r="M509" s="37"/>
    </row>
    <row r="510" spans="8:13" ht="126.75" customHeight="1">
      <c r="H510" s="242"/>
      <c r="I510" s="131"/>
      <c r="K510" s="50"/>
      <c r="L510" s="54"/>
      <c r="M510" s="37"/>
    </row>
    <row r="511" spans="8:13" ht="126.75" customHeight="1">
      <c r="H511" s="242"/>
      <c r="I511" s="131"/>
      <c r="K511" s="50"/>
      <c r="L511" s="54"/>
      <c r="M511" s="37"/>
    </row>
    <row r="512" spans="8:13" ht="126.75" customHeight="1">
      <c r="H512" s="242"/>
      <c r="I512" s="131"/>
      <c r="K512" s="50"/>
      <c r="L512" s="54"/>
      <c r="M512" s="37"/>
    </row>
    <row r="513" spans="8:13" ht="126.75" customHeight="1">
      <c r="H513" s="242"/>
      <c r="I513" s="131"/>
      <c r="K513" s="50"/>
      <c r="L513" s="54"/>
      <c r="M513" s="37"/>
    </row>
    <row r="514" spans="8:13" ht="126.75" customHeight="1">
      <c r="H514" s="242"/>
      <c r="I514" s="131"/>
      <c r="K514" s="50"/>
      <c r="L514" s="54"/>
      <c r="M514" s="37"/>
    </row>
    <row r="515" spans="8:13" ht="126.75" customHeight="1">
      <c r="H515" s="242"/>
      <c r="I515" s="131"/>
      <c r="K515" s="50"/>
      <c r="L515" s="54"/>
      <c r="M515" s="37"/>
    </row>
    <row r="516" spans="8:13" ht="126.75" customHeight="1">
      <c r="H516" s="242"/>
      <c r="I516" s="131"/>
      <c r="K516" s="50"/>
      <c r="L516" s="54"/>
      <c r="M516" s="37"/>
    </row>
    <row r="517" spans="8:13" ht="126.75" customHeight="1">
      <c r="H517" s="242"/>
      <c r="I517" s="131"/>
      <c r="K517" s="50"/>
      <c r="L517" s="54"/>
      <c r="M517" s="37"/>
    </row>
    <row r="518" spans="8:13" ht="126.75" customHeight="1">
      <c r="H518" s="242"/>
      <c r="I518" s="131"/>
      <c r="K518" s="50"/>
      <c r="L518" s="54"/>
      <c r="M518" s="37"/>
    </row>
    <row r="519" spans="8:13" ht="126.75" customHeight="1">
      <c r="H519" s="242"/>
      <c r="I519" s="131"/>
      <c r="K519" s="50"/>
      <c r="L519" s="54"/>
      <c r="M519" s="37"/>
    </row>
    <row r="520" spans="8:13" ht="126.75" customHeight="1">
      <c r="H520" s="242"/>
      <c r="I520" s="131"/>
      <c r="K520" s="50"/>
      <c r="L520" s="54"/>
      <c r="M520" s="37"/>
    </row>
    <row r="521" spans="8:13" ht="126.75" customHeight="1">
      <c r="H521" s="242"/>
      <c r="I521" s="131"/>
      <c r="K521" s="50"/>
      <c r="L521" s="54"/>
      <c r="M521" s="37"/>
    </row>
    <row r="522" spans="8:13" ht="126.75" customHeight="1">
      <c r="H522" s="242"/>
      <c r="I522" s="131"/>
      <c r="K522" s="50"/>
      <c r="L522" s="54"/>
      <c r="M522" s="37"/>
    </row>
    <row r="523" spans="8:13" ht="126.75" customHeight="1">
      <c r="H523" s="242"/>
      <c r="I523" s="131"/>
      <c r="K523" s="50"/>
      <c r="L523" s="54"/>
      <c r="M523" s="37"/>
    </row>
    <row r="524" spans="8:13" ht="126.75" customHeight="1">
      <c r="H524" s="242"/>
      <c r="I524" s="131"/>
      <c r="K524" s="50"/>
      <c r="L524" s="54"/>
      <c r="M524" s="37"/>
    </row>
    <row r="525" spans="8:13" ht="126.75" customHeight="1">
      <c r="H525" s="242"/>
      <c r="I525" s="131"/>
      <c r="K525" s="50"/>
      <c r="L525" s="54"/>
      <c r="M525" s="37"/>
    </row>
    <row r="526" spans="8:13" ht="126.75" customHeight="1">
      <c r="H526" s="242"/>
      <c r="I526" s="131"/>
      <c r="K526" s="50"/>
      <c r="L526" s="54"/>
      <c r="M526" s="37"/>
    </row>
    <row r="527" spans="8:13" ht="126.75" customHeight="1">
      <c r="H527" s="242"/>
      <c r="I527" s="131"/>
      <c r="K527" s="50"/>
      <c r="L527" s="54"/>
      <c r="M527" s="37"/>
    </row>
    <row r="528" spans="8:13" ht="126.75" customHeight="1">
      <c r="H528" s="242"/>
      <c r="I528" s="131"/>
      <c r="K528" s="50"/>
      <c r="L528" s="54"/>
      <c r="M528" s="37"/>
    </row>
    <row r="529" spans="8:13" ht="126.75" customHeight="1">
      <c r="H529" s="242"/>
      <c r="I529" s="131"/>
      <c r="K529" s="50"/>
      <c r="L529" s="54"/>
      <c r="M529" s="37"/>
    </row>
    <row r="530" spans="8:13" ht="126.75" customHeight="1">
      <c r="H530" s="242"/>
      <c r="I530" s="131"/>
      <c r="K530" s="50"/>
      <c r="L530" s="54"/>
      <c r="M530" s="37"/>
    </row>
    <row r="531" spans="8:13" ht="126.75" customHeight="1">
      <c r="H531" s="242"/>
      <c r="I531" s="131"/>
      <c r="K531" s="50"/>
      <c r="L531" s="54"/>
      <c r="M531" s="37"/>
    </row>
    <row r="532" spans="8:13" ht="126.75" customHeight="1">
      <c r="H532" s="242"/>
      <c r="I532" s="131"/>
      <c r="K532" s="50"/>
      <c r="L532" s="54"/>
      <c r="M532" s="37"/>
    </row>
    <row r="533" spans="8:13" ht="126.75" customHeight="1">
      <c r="H533" s="242"/>
      <c r="I533" s="131"/>
      <c r="K533" s="50"/>
      <c r="L533" s="54"/>
      <c r="M533" s="37"/>
    </row>
    <row r="534" spans="8:13" ht="126.75" customHeight="1">
      <c r="H534" s="242"/>
      <c r="I534" s="131"/>
      <c r="K534" s="50"/>
      <c r="L534" s="54"/>
      <c r="M534" s="37"/>
    </row>
    <row r="535" spans="8:13" ht="126.75" customHeight="1">
      <c r="H535" s="242"/>
      <c r="I535" s="131"/>
      <c r="K535" s="50"/>
      <c r="L535" s="54"/>
      <c r="M535" s="37"/>
    </row>
    <row r="536" spans="8:13" ht="126.75" customHeight="1">
      <c r="H536" s="242"/>
      <c r="I536" s="131"/>
      <c r="K536" s="50"/>
      <c r="L536" s="54"/>
      <c r="M536" s="37"/>
    </row>
    <row r="537" spans="8:13" ht="126.75" customHeight="1">
      <c r="H537" s="242"/>
      <c r="I537" s="131"/>
      <c r="K537" s="50"/>
      <c r="L537" s="54"/>
      <c r="M537" s="37"/>
    </row>
    <row r="538" spans="8:13" ht="126.75" customHeight="1">
      <c r="H538" s="242"/>
      <c r="I538" s="131"/>
      <c r="K538" s="50"/>
      <c r="L538" s="54"/>
      <c r="M538" s="37"/>
    </row>
    <row r="539" spans="8:13" ht="126.75" customHeight="1">
      <c r="H539" s="242"/>
      <c r="I539" s="131"/>
      <c r="K539" s="50"/>
      <c r="L539" s="54"/>
      <c r="M539" s="37"/>
    </row>
    <row r="540" spans="8:13" ht="126.75" customHeight="1">
      <c r="H540" s="242"/>
      <c r="I540" s="131"/>
      <c r="K540" s="50"/>
      <c r="L540" s="54"/>
      <c r="M540" s="37"/>
    </row>
    <row r="541" spans="8:13" ht="126.75" customHeight="1">
      <c r="H541" s="242"/>
      <c r="I541" s="131"/>
      <c r="K541" s="50"/>
      <c r="L541" s="54"/>
      <c r="M541" s="37"/>
    </row>
    <row r="542" spans="8:13" ht="126.75" customHeight="1">
      <c r="H542" s="242"/>
      <c r="I542" s="131"/>
      <c r="K542" s="50"/>
      <c r="L542" s="54"/>
      <c r="M542" s="37"/>
    </row>
    <row r="543" spans="8:13" ht="126.75" customHeight="1">
      <c r="H543" s="242"/>
      <c r="I543" s="131"/>
      <c r="K543" s="50"/>
      <c r="L543" s="54"/>
      <c r="M543" s="37"/>
    </row>
    <row r="544" spans="8:13" ht="126.75" customHeight="1">
      <c r="H544" s="242"/>
      <c r="I544" s="131"/>
      <c r="K544" s="50"/>
      <c r="L544" s="54"/>
      <c r="M544" s="37"/>
    </row>
    <row r="545" spans="8:13" ht="126.75" customHeight="1">
      <c r="H545" s="242"/>
      <c r="I545" s="131"/>
      <c r="K545" s="50"/>
      <c r="L545" s="54"/>
      <c r="M545" s="37"/>
    </row>
    <row r="546" spans="8:13" ht="126.75" customHeight="1">
      <c r="H546" s="242"/>
      <c r="I546" s="131"/>
      <c r="K546" s="50"/>
      <c r="L546" s="54"/>
      <c r="M546" s="37"/>
    </row>
    <row r="547" spans="8:13" ht="126.75" customHeight="1">
      <c r="H547" s="242"/>
      <c r="I547" s="131"/>
      <c r="K547" s="50"/>
      <c r="L547" s="54"/>
      <c r="M547" s="37"/>
    </row>
    <row r="548" spans="8:13" ht="126.75" customHeight="1">
      <c r="H548" s="242"/>
      <c r="I548" s="131"/>
      <c r="K548" s="50"/>
      <c r="L548" s="54"/>
      <c r="M548" s="37"/>
    </row>
    <row r="549" spans="8:13" ht="126.75" customHeight="1">
      <c r="H549" s="242"/>
      <c r="I549" s="131"/>
      <c r="K549" s="50"/>
      <c r="L549" s="54"/>
      <c r="M549" s="37"/>
    </row>
    <row r="550" spans="8:13" ht="126.75" customHeight="1">
      <c r="H550" s="242"/>
      <c r="I550" s="131"/>
      <c r="K550" s="50"/>
      <c r="L550" s="54"/>
      <c r="M550" s="37"/>
    </row>
    <row r="551" spans="8:13" ht="126.75" customHeight="1">
      <c r="H551" s="242"/>
      <c r="I551" s="131"/>
      <c r="K551" s="50"/>
      <c r="L551" s="54"/>
      <c r="M551" s="37"/>
    </row>
    <row r="552" spans="8:13" ht="126.75" customHeight="1">
      <c r="H552" s="242"/>
      <c r="I552" s="131"/>
      <c r="K552" s="50"/>
      <c r="L552" s="54"/>
      <c r="M552" s="37"/>
    </row>
    <row r="553" spans="8:13" ht="126.75" customHeight="1">
      <c r="H553" s="242"/>
      <c r="I553" s="131"/>
      <c r="K553" s="50"/>
      <c r="L553" s="54"/>
      <c r="M553" s="37"/>
    </row>
    <row r="554" spans="8:13" ht="126.75" customHeight="1">
      <c r="H554" s="242"/>
      <c r="I554" s="131"/>
      <c r="K554" s="50"/>
      <c r="L554" s="54"/>
      <c r="M554" s="37"/>
    </row>
    <row r="555" spans="8:13" ht="126.75" customHeight="1">
      <c r="H555" s="242"/>
      <c r="I555" s="131"/>
      <c r="K555" s="50"/>
      <c r="L555" s="54"/>
      <c r="M555" s="37"/>
    </row>
    <row r="556" spans="8:13" ht="126.75" customHeight="1">
      <c r="H556" s="242"/>
      <c r="I556" s="131"/>
      <c r="K556" s="50"/>
      <c r="L556" s="54"/>
      <c r="M556" s="37"/>
    </row>
    <row r="557" spans="8:13" ht="126.75" customHeight="1">
      <c r="H557" s="242"/>
      <c r="I557" s="131"/>
      <c r="K557" s="50"/>
      <c r="L557" s="54"/>
      <c r="M557" s="37"/>
    </row>
    <row r="558" spans="8:13" ht="126.75" customHeight="1">
      <c r="H558" s="242"/>
      <c r="I558" s="131"/>
      <c r="K558" s="50"/>
      <c r="L558" s="54"/>
      <c r="M558" s="37"/>
    </row>
    <row r="559" spans="8:13" ht="126.75" customHeight="1">
      <c r="H559" s="242"/>
      <c r="I559" s="131"/>
      <c r="K559" s="50"/>
      <c r="L559" s="54"/>
      <c r="M559" s="37"/>
    </row>
    <row r="560" spans="8:13" ht="126.75" customHeight="1">
      <c r="H560" s="242"/>
      <c r="I560" s="131"/>
      <c r="K560" s="50"/>
      <c r="L560" s="54"/>
      <c r="M560" s="37"/>
    </row>
    <row r="561" spans="8:13" ht="126.75" customHeight="1">
      <c r="H561" s="242"/>
      <c r="I561" s="131"/>
      <c r="K561" s="50"/>
      <c r="L561" s="54"/>
      <c r="M561" s="37"/>
    </row>
    <row r="562" spans="8:13" ht="126.75" customHeight="1">
      <c r="H562" s="242"/>
      <c r="I562" s="131"/>
      <c r="K562" s="50"/>
      <c r="L562" s="54"/>
      <c r="M562" s="37"/>
    </row>
    <row r="563" spans="8:13" ht="126.75" customHeight="1">
      <c r="H563" s="242"/>
      <c r="I563" s="131"/>
      <c r="K563" s="50"/>
      <c r="L563" s="54"/>
      <c r="M563" s="37"/>
    </row>
    <row r="564" spans="8:13" ht="126.75" customHeight="1">
      <c r="H564" s="242"/>
      <c r="I564" s="131"/>
      <c r="K564" s="50"/>
      <c r="L564" s="54"/>
      <c r="M564" s="37"/>
    </row>
    <row r="565" spans="8:13" ht="126.75" customHeight="1">
      <c r="H565" s="242"/>
      <c r="I565" s="131"/>
      <c r="K565" s="50"/>
      <c r="L565" s="54"/>
      <c r="M565" s="37"/>
    </row>
    <row r="566" spans="8:13" ht="126.75" customHeight="1">
      <c r="H566" s="242"/>
      <c r="I566" s="131"/>
      <c r="K566" s="50"/>
      <c r="L566" s="54"/>
      <c r="M566" s="37"/>
    </row>
    <row r="567" spans="8:13" ht="126.75" customHeight="1">
      <c r="H567" s="242"/>
      <c r="I567" s="131"/>
      <c r="K567" s="50"/>
      <c r="L567" s="54"/>
      <c r="M567" s="37"/>
    </row>
    <row r="568" spans="8:13" ht="126.75" customHeight="1">
      <c r="H568" s="242"/>
      <c r="I568" s="131"/>
      <c r="K568" s="50"/>
      <c r="L568" s="54"/>
      <c r="M568" s="37"/>
    </row>
    <row r="569" spans="8:13" ht="126.75" customHeight="1">
      <c r="H569" s="242"/>
      <c r="I569" s="131"/>
      <c r="K569" s="50"/>
      <c r="L569" s="54"/>
      <c r="M569" s="37"/>
    </row>
    <row r="570" spans="8:13" ht="126.75" customHeight="1">
      <c r="H570" s="242"/>
      <c r="I570" s="131"/>
      <c r="K570" s="50"/>
      <c r="L570" s="54"/>
      <c r="M570" s="37"/>
    </row>
    <row r="571" spans="8:13" ht="126.75" customHeight="1">
      <c r="H571" s="242"/>
      <c r="I571" s="131"/>
      <c r="K571" s="50"/>
      <c r="L571" s="54"/>
      <c r="M571" s="37"/>
    </row>
    <row r="572" spans="8:13" ht="126.75" customHeight="1">
      <c r="H572" s="242"/>
      <c r="I572" s="131"/>
      <c r="K572" s="50"/>
      <c r="L572" s="54"/>
      <c r="M572" s="37"/>
    </row>
    <row r="573" spans="8:13" ht="126.75" customHeight="1">
      <c r="H573" s="242"/>
      <c r="I573" s="131"/>
      <c r="K573" s="50"/>
      <c r="L573" s="54"/>
      <c r="M573" s="37"/>
    </row>
    <row r="574" spans="8:13" ht="126.75" customHeight="1">
      <c r="H574" s="242"/>
      <c r="I574" s="131"/>
      <c r="K574" s="50"/>
      <c r="L574" s="54"/>
      <c r="M574" s="37"/>
    </row>
    <row r="575" spans="8:13" ht="126.75" customHeight="1">
      <c r="H575" s="242"/>
      <c r="I575" s="131"/>
      <c r="K575" s="50"/>
      <c r="L575" s="54"/>
      <c r="M575" s="37"/>
    </row>
    <row r="576" spans="8:13" ht="126.75" customHeight="1">
      <c r="H576" s="242"/>
      <c r="I576" s="131"/>
      <c r="K576" s="50"/>
      <c r="L576" s="54"/>
      <c r="M576" s="37"/>
    </row>
    <row r="577" spans="8:13" ht="126.75" customHeight="1">
      <c r="H577" s="242"/>
      <c r="I577" s="131"/>
      <c r="K577" s="50"/>
      <c r="L577" s="54"/>
      <c r="M577" s="37"/>
    </row>
    <row r="578" spans="8:13" ht="126.75" customHeight="1">
      <c r="H578" s="242"/>
      <c r="I578" s="131"/>
      <c r="K578" s="50"/>
      <c r="L578" s="54"/>
      <c r="M578" s="37"/>
    </row>
    <row r="579" spans="8:13" ht="126.75" customHeight="1">
      <c r="H579" s="242"/>
      <c r="I579" s="131"/>
      <c r="K579" s="50"/>
      <c r="L579" s="54"/>
      <c r="M579" s="37"/>
    </row>
    <row r="580" spans="8:13" ht="126.75" customHeight="1">
      <c r="H580" s="242"/>
      <c r="I580" s="131"/>
      <c r="K580" s="50"/>
      <c r="L580" s="54"/>
      <c r="M580" s="37"/>
    </row>
    <row r="581" spans="8:13" ht="126.75" customHeight="1">
      <c r="H581" s="242"/>
      <c r="I581" s="131"/>
      <c r="K581" s="50"/>
      <c r="L581" s="54"/>
      <c r="M581" s="37"/>
    </row>
    <row r="582" spans="8:13" ht="126.75" customHeight="1">
      <c r="H582" s="242"/>
      <c r="I582" s="131"/>
      <c r="K582" s="50"/>
      <c r="L582" s="54"/>
      <c r="M582" s="37"/>
    </row>
    <row r="583" spans="8:13" ht="126.75" customHeight="1">
      <c r="H583" s="242"/>
      <c r="I583" s="131"/>
      <c r="K583" s="50"/>
      <c r="L583" s="54"/>
      <c r="M583" s="37"/>
    </row>
    <row r="584" spans="8:13" ht="126.75" customHeight="1">
      <c r="H584" s="242"/>
      <c r="I584" s="131"/>
      <c r="K584" s="50"/>
      <c r="L584" s="54"/>
      <c r="M584" s="37"/>
    </row>
    <row r="585" spans="8:13" ht="126.75" customHeight="1">
      <c r="H585" s="242"/>
      <c r="I585" s="131"/>
      <c r="K585" s="50"/>
      <c r="L585" s="54"/>
      <c r="M585" s="37"/>
    </row>
    <row r="586" spans="8:13" ht="126.75" customHeight="1">
      <c r="H586" s="242"/>
      <c r="I586" s="131"/>
      <c r="K586" s="50"/>
      <c r="L586" s="54"/>
      <c r="M586" s="37"/>
    </row>
    <row r="587" spans="8:13" ht="126.75" customHeight="1">
      <c r="H587" s="242"/>
      <c r="I587" s="131"/>
      <c r="K587" s="50"/>
      <c r="L587" s="54"/>
      <c r="M587" s="37"/>
    </row>
    <row r="588" spans="8:13" ht="126.75" customHeight="1">
      <c r="H588" s="242"/>
      <c r="I588" s="131"/>
      <c r="K588" s="50"/>
      <c r="L588" s="54"/>
      <c r="M588" s="37"/>
    </row>
    <row r="589" spans="8:13" ht="126.75" customHeight="1">
      <c r="H589" s="242"/>
      <c r="I589" s="131"/>
      <c r="K589" s="50"/>
      <c r="L589" s="54"/>
      <c r="M589" s="37"/>
    </row>
    <row r="590" spans="8:13" ht="126.75" customHeight="1">
      <c r="H590" s="242"/>
      <c r="I590" s="131"/>
      <c r="K590" s="50"/>
      <c r="L590" s="54"/>
      <c r="M590" s="37"/>
    </row>
    <row r="591" spans="8:13" ht="126.75" customHeight="1">
      <c r="H591" s="242"/>
      <c r="I591" s="131"/>
      <c r="K591" s="50"/>
      <c r="L591" s="54"/>
      <c r="M591" s="37"/>
    </row>
    <row r="592" spans="8:13" ht="126.75" customHeight="1">
      <c r="H592" s="242"/>
      <c r="I592" s="131"/>
      <c r="K592" s="50"/>
      <c r="L592" s="54"/>
      <c r="M592" s="37"/>
    </row>
    <row r="593" spans="8:13" ht="126.75" customHeight="1">
      <c r="H593" s="242"/>
      <c r="I593" s="131"/>
      <c r="K593" s="50"/>
      <c r="L593" s="54"/>
      <c r="M593" s="37"/>
    </row>
    <row r="594" spans="8:13" ht="126.75" customHeight="1">
      <c r="H594" s="242"/>
      <c r="I594" s="131"/>
      <c r="K594" s="50"/>
      <c r="L594" s="54"/>
      <c r="M594" s="37"/>
    </row>
    <row r="595" spans="8:13" ht="126.75" customHeight="1">
      <c r="H595" s="242"/>
      <c r="I595" s="131"/>
      <c r="K595" s="50"/>
      <c r="L595" s="54"/>
      <c r="M595" s="37"/>
    </row>
    <row r="596" spans="8:13" ht="126.75" customHeight="1">
      <c r="H596" s="242"/>
      <c r="I596" s="131"/>
      <c r="K596" s="50"/>
      <c r="L596" s="54"/>
      <c r="M596" s="37"/>
    </row>
    <row r="597" spans="8:13" ht="126.75" customHeight="1">
      <c r="H597" s="242"/>
      <c r="I597" s="131"/>
      <c r="K597" s="50"/>
      <c r="L597" s="54"/>
      <c r="M597" s="37"/>
    </row>
    <row r="598" spans="8:13" ht="126.75" customHeight="1">
      <c r="H598" s="242"/>
      <c r="I598" s="131"/>
      <c r="K598" s="50"/>
      <c r="L598" s="54"/>
      <c r="M598" s="37"/>
    </row>
    <row r="599" spans="8:13" ht="126.75" customHeight="1">
      <c r="H599" s="242"/>
      <c r="I599" s="131"/>
      <c r="K599" s="50"/>
      <c r="L599" s="54"/>
      <c r="M599" s="37"/>
    </row>
    <row r="600" spans="8:13" ht="126.75" customHeight="1">
      <c r="H600" s="242"/>
      <c r="I600" s="131"/>
      <c r="K600" s="50"/>
      <c r="L600" s="54"/>
      <c r="M600" s="37"/>
    </row>
    <row r="601" spans="8:13" ht="126.75" customHeight="1">
      <c r="H601" s="242"/>
      <c r="I601" s="131"/>
      <c r="K601" s="50"/>
      <c r="L601" s="54"/>
      <c r="M601" s="37"/>
    </row>
    <row r="602" spans="8:13" ht="126.75" customHeight="1">
      <c r="H602" s="242"/>
      <c r="I602" s="131"/>
      <c r="K602" s="50"/>
      <c r="L602" s="54"/>
      <c r="M602" s="37"/>
    </row>
    <row r="603" spans="8:13" ht="126.75" customHeight="1">
      <c r="H603" s="242"/>
      <c r="I603" s="131"/>
      <c r="K603" s="50"/>
      <c r="L603" s="54"/>
      <c r="M603" s="37"/>
    </row>
    <row r="604" spans="8:13" ht="126.75" customHeight="1">
      <c r="H604" s="242"/>
      <c r="I604" s="131"/>
      <c r="K604" s="50"/>
      <c r="L604" s="54"/>
      <c r="M604" s="37"/>
    </row>
    <row r="605" spans="8:13" ht="126.75" customHeight="1">
      <c r="H605" s="242"/>
      <c r="I605" s="131"/>
      <c r="K605" s="50"/>
      <c r="L605" s="54"/>
      <c r="M605" s="37"/>
    </row>
    <row r="606" spans="8:13" ht="126.75" customHeight="1">
      <c r="H606" s="242"/>
      <c r="I606" s="131"/>
      <c r="K606" s="50"/>
      <c r="L606" s="54"/>
      <c r="M606" s="37"/>
    </row>
    <row r="607" spans="8:13" ht="126.75" customHeight="1">
      <c r="H607" s="242"/>
      <c r="I607" s="131"/>
      <c r="K607" s="50"/>
      <c r="L607" s="54"/>
      <c r="M607" s="37"/>
    </row>
    <row r="608" spans="8:13" ht="126.75" customHeight="1">
      <c r="H608" s="242"/>
      <c r="I608" s="131"/>
      <c r="K608" s="50"/>
      <c r="L608" s="54"/>
      <c r="M608" s="37"/>
    </row>
    <row r="609" spans="8:13" ht="126.75" customHeight="1">
      <c r="H609" s="242"/>
      <c r="I609" s="131"/>
      <c r="K609" s="50"/>
      <c r="L609" s="54"/>
      <c r="M609" s="37"/>
    </row>
    <row r="610" spans="8:13" ht="126.75" customHeight="1">
      <c r="H610" s="242"/>
      <c r="I610" s="131"/>
      <c r="K610" s="50"/>
      <c r="L610" s="54"/>
      <c r="M610" s="37"/>
    </row>
    <row r="611" spans="8:13" ht="126.75" customHeight="1">
      <c r="H611" s="242"/>
      <c r="I611" s="131"/>
      <c r="K611" s="50"/>
      <c r="L611" s="54"/>
      <c r="M611" s="37"/>
    </row>
    <row r="612" spans="8:13" ht="126.75" customHeight="1">
      <c r="H612" s="242"/>
      <c r="I612" s="131"/>
      <c r="K612" s="50"/>
      <c r="L612" s="54"/>
      <c r="M612" s="37"/>
    </row>
    <row r="613" spans="8:13" ht="126.75" customHeight="1">
      <c r="H613" s="242"/>
      <c r="I613" s="131"/>
      <c r="K613" s="50"/>
      <c r="L613" s="54"/>
      <c r="M613" s="37"/>
    </row>
    <row r="614" spans="8:13" ht="126.75" customHeight="1">
      <c r="H614" s="242"/>
      <c r="I614" s="131"/>
      <c r="K614" s="50"/>
      <c r="L614" s="54"/>
      <c r="M614" s="37"/>
    </row>
    <row r="615" spans="8:13" ht="126.75" customHeight="1">
      <c r="H615" s="242"/>
      <c r="I615" s="131"/>
      <c r="K615" s="50"/>
      <c r="L615" s="54"/>
      <c r="M615" s="37"/>
    </row>
    <row r="616" spans="8:13" ht="126.75" customHeight="1">
      <c r="H616" s="242"/>
      <c r="I616" s="131"/>
      <c r="K616" s="50"/>
      <c r="L616" s="54"/>
      <c r="M616" s="37"/>
    </row>
    <row r="617" spans="8:13" ht="126.75" customHeight="1">
      <c r="H617" s="242"/>
      <c r="I617" s="131"/>
      <c r="K617" s="50"/>
      <c r="L617" s="54"/>
      <c r="M617" s="37"/>
    </row>
    <row r="618" spans="8:13" ht="126.75" customHeight="1">
      <c r="H618" s="242"/>
      <c r="I618" s="131"/>
      <c r="K618" s="50"/>
      <c r="L618" s="54"/>
      <c r="M618" s="37"/>
    </row>
    <row r="619" spans="8:13" ht="126.75" customHeight="1">
      <c r="H619" s="242"/>
      <c r="I619" s="131"/>
      <c r="K619" s="50"/>
      <c r="L619" s="54"/>
      <c r="M619" s="37"/>
    </row>
    <row r="620" spans="8:13" ht="126.75" customHeight="1">
      <c r="H620" s="242"/>
      <c r="I620" s="131"/>
      <c r="K620" s="50"/>
      <c r="L620" s="54"/>
      <c r="M620" s="37"/>
    </row>
    <row r="621" spans="8:13" ht="126.75" customHeight="1">
      <c r="H621" s="242"/>
      <c r="I621" s="131"/>
      <c r="K621" s="50"/>
      <c r="L621" s="54"/>
      <c r="M621" s="37"/>
    </row>
    <row r="622" spans="8:13" ht="126.75" customHeight="1">
      <c r="H622" s="242"/>
      <c r="I622" s="131"/>
      <c r="K622" s="50"/>
      <c r="L622" s="54"/>
      <c r="M622" s="37"/>
    </row>
    <row r="623" spans="8:13" ht="126.75" customHeight="1">
      <c r="H623" s="242"/>
      <c r="I623" s="131"/>
      <c r="K623" s="50"/>
      <c r="L623" s="54"/>
      <c r="M623" s="37"/>
    </row>
    <row r="624" spans="8:13" ht="126.75" customHeight="1">
      <c r="H624" s="242"/>
      <c r="I624" s="131"/>
      <c r="K624" s="50"/>
      <c r="L624" s="54"/>
      <c r="M624" s="37"/>
    </row>
    <row r="625" spans="8:13" ht="126.75" customHeight="1">
      <c r="H625" s="242"/>
      <c r="I625" s="131"/>
      <c r="K625" s="50"/>
      <c r="L625" s="54"/>
      <c r="M625" s="37"/>
    </row>
    <row r="626" spans="8:13" ht="126.75" customHeight="1">
      <c r="H626" s="242"/>
      <c r="I626" s="131"/>
      <c r="K626" s="50"/>
      <c r="L626" s="54"/>
      <c r="M626" s="37"/>
    </row>
    <row r="627" spans="8:13" ht="126.75" customHeight="1">
      <c r="H627" s="242"/>
      <c r="I627" s="131"/>
      <c r="K627" s="50"/>
      <c r="L627" s="54"/>
      <c r="M627" s="37"/>
    </row>
    <row r="628" spans="8:13" ht="126.75" customHeight="1">
      <c r="H628" s="242"/>
      <c r="I628" s="131"/>
      <c r="K628" s="50"/>
      <c r="L628" s="54"/>
      <c r="M628" s="37"/>
    </row>
    <row r="629" spans="8:13" ht="126.75" customHeight="1">
      <c r="H629" s="242"/>
      <c r="I629" s="131"/>
      <c r="K629" s="50"/>
      <c r="L629" s="54"/>
      <c r="M629" s="37"/>
    </row>
    <row r="630" spans="8:13" ht="126.75" customHeight="1">
      <c r="H630" s="242"/>
      <c r="I630" s="131"/>
      <c r="K630" s="50"/>
      <c r="L630" s="54"/>
      <c r="M630" s="37"/>
    </row>
    <row r="631" spans="8:13" ht="126.75" customHeight="1">
      <c r="H631" s="242"/>
      <c r="I631" s="131"/>
      <c r="K631" s="50"/>
      <c r="L631" s="54"/>
      <c r="M631" s="37"/>
    </row>
    <row r="632" spans="8:13" ht="126.75" customHeight="1">
      <c r="H632" s="242"/>
      <c r="I632" s="131"/>
      <c r="K632" s="50"/>
      <c r="L632" s="54"/>
      <c r="M632" s="37"/>
    </row>
    <row r="633" spans="8:13" ht="126.75" customHeight="1">
      <c r="H633" s="242"/>
      <c r="I633" s="131"/>
      <c r="K633" s="50"/>
      <c r="L633" s="54"/>
      <c r="M633" s="37"/>
    </row>
    <row r="634" spans="8:13" ht="126.75" customHeight="1">
      <c r="H634" s="242"/>
      <c r="I634" s="131"/>
      <c r="K634" s="50"/>
      <c r="L634" s="54"/>
      <c r="M634" s="37"/>
    </row>
    <row r="635" spans="8:13" ht="126.75" customHeight="1">
      <c r="H635" s="242"/>
      <c r="I635" s="131"/>
      <c r="K635" s="50"/>
      <c r="L635" s="54"/>
      <c r="M635" s="37"/>
    </row>
    <row r="636" spans="8:13" ht="126.75" customHeight="1">
      <c r="H636" s="242"/>
      <c r="I636" s="131"/>
      <c r="K636" s="50"/>
      <c r="L636" s="54"/>
      <c r="M636" s="37"/>
    </row>
    <row r="637" spans="8:13" ht="126.75" customHeight="1">
      <c r="H637" s="242"/>
      <c r="I637" s="131"/>
      <c r="K637" s="50"/>
      <c r="L637" s="54"/>
      <c r="M637" s="37"/>
    </row>
    <row r="638" spans="8:13" ht="126.75" customHeight="1">
      <c r="H638" s="242"/>
      <c r="I638" s="131"/>
      <c r="K638" s="50"/>
      <c r="L638" s="54"/>
      <c r="M638" s="37"/>
    </row>
    <row r="639" spans="8:13" ht="126.75" customHeight="1">
      <c r="H639" s="242"/>
      <c r="I639" s="131"/>
      <c r="K639" s="50"/>
      <c r="L639" s="54"/>
      <c r="M639" s="37"/>
    </row>
    <row r="640" spans="8:13" ht="126.75" customHeight="1">
      <c r="H640" s="242"/>
      <c r="I640" s="131"/>
      <c r="K640" s="50"/>
      <c r="L640" s="54"/>
      <c r="M640" s="37"/>
    </row>
    <row r="641" spans="8:13" ht="126.75" customHeight="1">
      <c r="H641" s="242"/>
      <c r="I641" s="131"/>
      <c r="K641" s="50"/>
      <c r="L641" s="54"/>
      <c r="M641" s="37"/>
    </row>
    <row r="642" spans="8:13" ht="126.75" customHeight="1">
      <c r="H642" s="242"/>
      <c r="I642" s="131"/>
      <c r="K642" s="50"/>
      <c r="L642" s="54"/>
      <c r="M642" s="37"/>
    </row>
    <row r="643" spans="8:13" ht="126.75" customHeight="1">
      <c r="H643" s="242"/>
      <c r="I643" s="131"/>
      <c r="K643" s="50"/>
      <c r="L643" s="54"/>
      <c r="M643" s="37"/>
    </row>
    <row r="644" spans="8:13" ht="126.75" customHeight="1">
      <c r="H644" s="242"/>
      <c r="I644" s="131"/>
      <c r="K644" s="50"/>
      <c r="L644" s="54"/>
      <c r="M644" s="37"/>
    </row>
    <row r="645" spans="8:13" ht="126.75" customHeight="1">
      <c r="H645" s="242"/>
      <c r="I645" s="131"/>
      <c r="K645" s="50"/>
      <c r="L645" s="54"/>
      <c r="M645" s="37"/>
    </row>
    <row r="646" spans="8:13" ht="126.75" customHeight="1">
      <c r="H646" s="242"/>
      <c r="I646" s="131"/>
      <c r="K646" s="50"/>
      <c r="L646" s="54"/>
      <c r="M646" s="37"/>
    </row>
    <row r="647" spans="8:13" ht="126.75" customHeight="1">
      <c r="H647" s="242"/>
      <c r="I647" s="131"/>
      <c r="K647" s="50"/>
      <c r="L647" s="54"/>
      <c r="M647" s="37"/>
    </row>
    <row r="648" spans="8:13" ht="126.75" customHeight="1">
      <c r="H648" s="242"/>
      <c r="I648" s="131"/>
      <c r="K648" s="50"/>
      <c r="L648" s="54"/>
      <c r="M648" s="37"/>
    </row>
    <row r="649" spans="8:13" ht="126.75" customHeight="1">
      <c r="H649" s="242"/>
      <c r="I649" s="131"/>
      <c r="K649" s="50"/>
      <c r="L649" s="54"/>
      <c r="M649" s="37"/>
    </row>
    <row r="650" spans="8:13" ht="126.75" customHeight="1">
      <c r="H650" s="242"/>
      <c r="I650" s="131"/>
      <c r="K650" s="50"/>
      <c r="L650" s="54"/>
      <c r="M650" s="37"/>
    </row>
    <row r="651" spans="8:13" ht="126.75" customHeight="1">
      <c r="H651" s="242"/>
      <c r="I651" s="131"/>
      <c r="K651" s="50"/>
      <c r="L651" s="54"/>
      <c r="M651" s="37"/>
    </row>
    <row r="652" spans="8:13" ht="126.75" customHeight="1">
      <c r="H652" s="242"/>
      <c r="I652" s="131"/>
      <c r="K652" s="50"/>
      <c r="L652" s="54"/>
      <c r="M652" s="37"/>
    </row>
    <row r="653" spans="8:13" ht="126.75" customHeight="1">
      <c r="H653" s="242"/>
      <c r="I653" s="131"/>
      <c r="K653" s="50"/>
      <c r="L653" s="54"/>
      <c r="M653" s="37"/>
    </row>
    <row r="654" spans="8:13" ht="126.75" customHeight="1">
      <c r="H654" s="242"/>
      <c r="I654" s="131"/>
      <c r="K654" s="50"/>
      <c r="L654" s="54"/>
      <c r="M654" s="37"/>
    </row>
    <row r="655" spans="8:13" ht="126.75" customHeight="1">
      <c r="H655" s="242"/>
      <c r="I655" s="131"/>
      <c r="K655" s="50"/>
      <c r="L655" s="54"/>
      <c r="M655" s="37"/>
    </row>
    <row r="656" spans="8:13" ht="126.75" customHeight="1">
      <c r="H656" s="242"/>
      <c r="I656" s="131"/>
      <c r="K656" s="50"/>
      <c r="L656" s="54"/>
      <c r="M656" s="37"/>
    </row>
    <row r="657" spans="8:13" ht="126.75" customHeight="1">
      <c r="H657" s="242"/>
      <c r="I657" s="131"/>
      <c r="K657" s="50"/>
      <c r="L657" s="54"/>
      <c r="M657" s="37"/>
    </row>
    <row r="658" spans="8:13" ht="126.75" customHeight="1">
      <c r="H658" s="242"/>
      <c r="I658" s="131"/>
      <c r="K658" s="50"/>
      <c r="L658" s="54"/>
      <c r="M658" s="37"/>
    </row>
    <row r="659" spans="8:13" ht="126.75" customHeight="1">
      <c r="H659" s="242"/>
      <c r="I659" s="131"/>
      <c r="K659" s="50"/>
      <c r="L659" s="54"/>
      <c r="M659" s="37"/>
    </row>
    <row r="660" spans="8:13" ht="126.75" customHeight="1">
      <c r="H660" s="242"/>
      <c r="I660" s="131"/>
      <c r="K660" s="50"/>
      <c r="L660" s="54"/>
      <c r="M660" s="37"/>
    </row>
    <row r="661" spans="8:13" ht="126.75" customHeight="1">
      <c r="H661" s="242"/>
      <c r="I661" s="131"/>
      <c r="K661" s="50"/>
      <c r="L661" s="54"/>
      <c r="M661" s="37"/>
    </row>
    <row r="662" spans="8:13" ht="126.75" customHeight="1">
      <c r="H662" s="242"/>
      <c r="I662" s="131"/>
      <c r="K662" s="50"/>
      <c r="L662" s="54"/>
      <c r="M662" s="37"/>
    </row>
    <row r="663" spans="8:13" ht="126.75" customHeight="1">
      <c r="H663" s="242"/>
      <c r="I663" s="131"/>
      <c r="K663" s="50"/>
      <c r="L663" s="54"/>
      <c r="M663" s="37"/>
    </row>
    <row r="664" spans="8:13" ht="126.75" customHeight="1">
      <c r="H664" s="242"/>
      <c r="I664" s="131"/>
      <c r="K664" s="50"/>
      <c r="L664" s="54"/>
      <c r="M664" s="37"/>
    </row>
    <row r="665" spans="8:13" ht="126.75" customHeight="1">
      <c r="H665" s="242"/>
      <c r="I665" s="131"/>
      <c r="K665" s="50"/>
      <c r="L665" s="54"/>
      <c r="M665" s="37"/>
    </row>
    <row r="666" spans="8:13" ht="126.75" customHeight="1">
      <c r="H666" s="242"/>
      <c r="I666" s="131"/>
      <c r="K666" s="50"/>
      <c r="L666" s="54"/>
      <c r="M666" s="37"/>
    </row>
    <row r="667" spans="8:13" ht="126.75" customHeight="1">
      <c r="H667" s="242"/>
      <c r="I667" s="131"/>
      <c r="K667" s="50"/>
      <c r="L667" s="54"/>
      <c r="M667" s="37"/>
    </row>
    <row r="668" spans="8:13" ht="126.75" customHeight="1">
      <c r="H668" s="242"/>
      <c r="I668" s="131"/>
      <c r="K668" s="50"/>
      <c r="L668" s="54"/>
      <c r="M668" s="37"/>
    </row>
    <row r="669" spans="8:13" ht="126.75" customHeight="1">
      <c r="H669" s="242"/>
      <c r="I669" s="131"/>
      <c r="K669" s="50"/>
      <c r="L669" s="54"/>
      <c r="M669" s="37"/>
    </row>
    <row r="670" spans="8:13" ht="126.75" customHeight="1">
      <c r="H670" s="242"/>
      <c r="I670" s="131"/>
      <c r="K670" s="50"/>
      <c r="L670" s="54"/>
      <c r="M670" s="37"/>
    </row>
    <row r="671" spans="8:13" ht="126.75" customHeight="1">
      <c r="H671" s="242"/>
      <c r="I671" s="131"/>
      <c r="K671" s="50"/>
      <c r="L671" s="54"/>
      <c r="M671" s="37"/>
    </row>
    <row r="672" spans="8:13" ht="126.75" customHeight="1">
      <c r="H672" s="242"/>
      <c r="I672" s="131"/>
      <c r="K672" s="50"/>
      <c r="L672" s="54"/>
      <c r="M672" s="37"/>
    </row>
    <row r="673" spans="8:13" ht="126.75" customHeight="1">
      <c r="H673" s="242"/>
      <c r="I673" s="131"/>
      <c r="K673" s="50"/>
      <c r="L673" s="54"/>
      <c r="M673" s="37"/>
    </row>
    <row r="674" spans="8:13" ht="126.75" customHeight="1">
      <c r="H674" s="242"/>
      <c r="I674" s="131"/>
      <c r="K674" s="50"/>
      <c r="L674" s="54"/>
      <c r="M674" s="37"/>
    </row>
    <row r="675" spans="8:13" ht="126.75" customHeight="1">
      <c r="H675" s="242"/>
      <c r="I675" s="131"/>
      <c r="K675" s="50"/>
      <c r="L675" s="54"/>
      <c r="M675" s="37"/>
    </row>
    <row r="676" spans="8:13" ht="126.75" customHeight="1">
      <c r="H676" s="242"/>
      <c r="I676" s="131"/>
      <c r="K676" s="50"/>
      <c r="L676" s="54"/>
      <c r="M676" s="37"/>
    </row>
    <row r="677" spans="8:13" ht="126.75" customHeight="1">
      <c r="H677" s="242"/>
      <c r="I677" s="131"/>
      <c r="K677" s="50"/>
      <c r="L677" s="54"/>
      <c r="M677" s="37"/>
    </row>
    <row r="678" spans="8:13" ht="126.75" customHeight="1">
      <c r="H678" s="242"/>
      <c r="I678" s="131"/>
      <c r="K678" s="50"/>
      <c r="L678" s="54"/>
      <c r="M678" s="37"/>
    </row>
    <row r="679" spans="8:13" ht="126.75" customHeight="1">
      <c r="H679" s="242"/>
      <c r="I679" s="131"/>
      <c r="K679" s="50"/>
      <c r="L679" s="54"/>
      <c r="M679" s="37"/>
    </row>
    <row r="680" spans="8:13" ht="126.75" customHeight="1">
      <c r="H680" s="242"/>
      <c r="I680" s="131"/>
      <c r="K680" s="50"/>
      <c r="L680" s="54"/>
      <c r="M680" s="37"/>
    </row>
    <row r="681" spans="8:13" ht="126.75" customHeight="1">
      <c r="H681" s="242"/>
      <c r="I681" s="131"/>
      <c r="K681" s="50"/>
      <c r="L681" s="54"/>
      <c r="M681" s="37"/>
    </row>
    <row r="682" spans="8:13" ht="126.75" customHeight="1">
      <c r="H682" s="242"/>
      <c r="I682" s="131"/>
      <c r="K682" s="50"/>
      <c r="L682" s="54"/>
      <c r="M682" s="37"/>
    </row>
    <row r="683" spans="8:13" ht="126.75" customHeight="1">
      <c r="H683" s="242"/>
      <c r="I683" s="131"/>
      <c r="K683" s="50"/>
      <c r="L683" s="54"/>
      <c r="M683" s="37"/>
    </row>
    <row r="684" spans="8:13" ht="126.75" customHeight="1">
      <c r="H684" s="242"/>
      <c r="I684" s="131"/>
      <c r="K684" s="50"/>
      <c r="L684" s="54"/>
      <c r="M684" s="37"/>
    </row>
    <row r="685" spans="8:13" ht="126.75" customHeight="1">
      <c r="H685" s="242"/>
      <c r="I685" s="131"/>
      <c r="K685" s="50"/>
      <c r="L685" s="54"/>
      <c r="M685" s="37"/>
    </row>
    <row r="686" spans="8:13" ht="126.75" customHeight="1">
      <c r="H686" s="242"/>
      <c r="I686" s="131"/>
      <c r="K686" s="50"/>
      <c r="L686" s="54"/>
      <c r="M686" s="37"/>
    </row>
    <row r="687" spans="8:13" ht="126.75" customHeight="1">
      <c r="H687" s="242"/>
      <c r="I687" s="131"/>
      <c r="K687" s="50"/>
      <c r="L687" s="54"/>
      <c r="M687" s="37"/>
    </row>
    <row r="688" spans="8:13" ht="126.75" customHeight="1">
      <c r="H688" s="242"/>
      <c r="I688" s="131"/>
      <c r="K688" s="50"/>
      <c r="L688" s="54"/>
      <c r="M688" s="37"/>
    </row>
    <row r="689" spans="8:13" ht="126.75" customHeight="1">
      <c r="H689" s="242"/>
      <c r="I689" s="131"/>
      <c r="K689" s="50"/>
      <c r="L689" s="54"/>
      <c r="M689" s="37"/>
    </row>
    <row r="690" spans="8:13" ht="126.75" customHeight="1">
      <c r="H690" s="242"/>
      <c r="I690" s="131"/>
      <c r="K690" s="50"/>
      <c r="L690" s="54"/>
      <c r="M690" s="37"/>
    </row>
    <row r="691" spans="8:13" ht="126.75" customHeight="1">
      <c r="H691" s="242"/>
      <c r="I691" s="131"/>
      <c r="K691" s="50"/>
      <c r="L691" s="54"/>
      <c r="M691" s="37"/>
    </row>
    <row r="692" spans="8:13" ht="126.75" customHeight="1">
      <c r="H692" s="242"/>
      <c r="I692" s="131"/>
      <c r="K692" s="50"/>
      <c r="L692" s="54"/>
      <c r="M692" s="37"/>
    </row>
    <row r="693" spans="8:13" ht="126.75" customHeight="1">
      <c r="H693" s="242"/>
      <c r="I693" s="131"/>
      <c r="K693" s="50"/>
      <c r="L693" s="54"/>
      <c r="M693" s="37"/>
    </row>
    <row r="694" spans="8:13" ht="126.75" customHeight="1">
      <c r="H694" s="242"/>
      <c r="I694" s="131"/>
      <c r="K694" s="50"/>
      <c r="L694" s="54"/>
      <c r="M694" s="37"/>
    </row>
    <row r="695" spans="8:13" ht="126.75" customHeight="1">
      <c r="H695" s="242"/>
      <c r="I695" s="131"/>
      <c r="K695" s="50"/>
      <c r="L695" s="54"/>
      <c r="M695" s="37"/>
    </row>
    <row r="696" spans="8:13" ht="126.75" customHeight="1">
      <c r="H696" s="242"/>
      <c r="I696" s="131"/>
      <c r="K696" s="50"/>
      <c r="L696" s="54"/>
      <c r="M696" s="37"/>
    </row>
    <row r="697" spans="8:13" ht="126.75" customHeight="1">
      <c r="H697" s="242"/>
      <c r="I697" s="131"/>
      <c r="K697" s="50"/>
      <c r="L697" s="54"/>
      <c r="M697" s="37"/>
    </row>
    <row r="698" spans="8:13" ht="126.75" customHeight="1">
      <c r="H698" s="242"/>
      <c r="I698" s="131"/>
      <c r="K698" s="50"/>
      <c r="L698" s="54"/>
      <c r="M698" s="37"/>
    </row>
    <row r="699" spans="8:13" ht="126.75" customHeight="1">
      <c r="H699" s="242"/>
      <c r="I699" s="131"/>
      <c r="K699" s="50"/>
      <c r="L699" s="54"/>
      <c r="M699" s="37"/>
    </row>
    <row r="700" spans="8:13" ht="126.75" customHeight="1">
      <c r="H700" s="242"/>
      <c r="I700" s="131"/>
      <c r="K700" s="50"/>
      <c r="L700" s="54"/>
      <c r="M700" s="37"/>
    </row>
    <row r="701" spans="8:13" ht="126.75" customHeight="1">
      <c r="H701" s="242"/>
      <c r="I701" s="131"/>
      <c r="K701" s="50"/>
      <c r="L701" s="54"/>
      <c r="M701" s="37"/>
    </row>
    <row r="702" spans="8:13" ht="126.75" customHeight="1">
      <c r="H702" s="242"/>
      <c r="I702" s="131"/>
      <c r="K702" s="50"/>
      <c r="L702" s="54"/>
      <c r="M702" s="37"/>
    </row>
    <row r="703" spans="8:13" ht="126.75" customHeight="1">
      <c r="H703" s="242"/>
      <c r="I703" s="131"/>
      <c r="K703" s="50"/>
      <c r="L703" s="54"/>
      <c r="M703" s="37"/>
    </row>
    <row r="704" spans="8:13" ht="126.75" customHeight="1">
      <c r="H704" s="242"/>
      <c r="I704" s="131"/>
      <c r="K704" s="50"/>
      <c r="L704" s="54"/>
      <c r="M704" s="37"/>
    </row>
    <row r="705" spans="8:13" ht="126.75" customHeight="1">
      <c r="H705" s="242"/>
      <c r="I705" s="131"/>
      <c r="K705" s="50"/>
      <c r="L705" s="54"/>
      <c r="M705" s="37"/>
    </row>
    <row r="706" spans="8:13" ht="126.75" customHeight="1">
      <c r="H706" s="242"/>
      <c r="I706" s="131"/>
      <c r="K706" s="50"/>
      <c r="L706" s="54"/>
      <c r="M706" s="37"/>
    </row>
    <row r="707" spans="8:13" ht="126.75" customHeight="1">
      <c r="H707" s="242"/>
      <c r="I707" s="131"/>
      <c r="K707" s="50"/>
      <c r="L707" s="54"/>
      <c r="M707" s="37"/>
    </row>
    <row r="708" spans="8:13" ht="126.75" customHeight="1">
      <c r="H708" s="242"/>
      <c r="I708" s="131"/>
      <c r="K708" s="50"/>
      <c r="L708" s="54"/>
      <c r="M708" s="37"/>
    </row>
    <row r="709" spans="8:13" ht="126.75" customHeight="1">
      <c r="H709" s="242"/>
      <c r="I709" s="131"/>
      <c r="K709" s="50"/>
      <c r="L709" s="54"/>
      <c r="M709" s="37"/>
    </row>
    <row r="710" spans="8:13" ht="126.75" customHeight="1">
      <c r="H710" s="242"/>
      <c r="I710" s="131"/>
      <c r="K710" s="50"/>
      <c r="L710" s="54"/>
      <c r="M710" s="37"/>
    </row>
    <row r="711" spans="8:13" ht="126.75" customHeight="1">
      <c r="H711" s="242"/>
      <c r="I711" s="131"/>
      <c r="K711" s="50"/>
      <c r="L711" s="54"/>
      <c r="M711" s="37"/>
    </row>
    <row r="712" spans="8:13" ht="126.75" customHeight="1">
      <c r="H712" s="242"/>
      <c r="I712" s="131"/>
      <c r="K712" s="50"/>
      <c r="L712" s="54"/>
      <c r="M712" s="37"/>
    </row>
    <row r="713" spans="8:13" ht="126.75" customHeight="1">
      <c r="H713" s="242"/>
      <c r="I713" s="131"/>
      <c r="K713" s="50"/>
      <c r="L713" s="54"/>
      <c r="M713" s="37"/>
    </row>
    <row r="714" spans="8:13" ht="126.75" customHeight="1">
      <c r="H714" s="242"/>
      <c r="I714" s="131"/>
      <c r="K714" s="50"/>
      <c r="L714" s="54"/>
      <c r="M714" s="37"/>
    </row>
    <row r="715" spans="8:13" ht="126.75" customHeight="1">
      <c r="H715" s="242"/>
      <c r="I715" s="131"/>
      <c r="K715" s="50"/>
      <c r="L715" s="54"/>
      <c r="M715" s="37"/>
    </row>
    <row r="716" spans="8:13" ht="126.75" customHeight="1">
      <c r="H716" s="242"/>
      <c r="I716" s="131"/>
      <c r="K716" s="50"/>
      <c r="L716" s="54"/>
      <c r="M716" s="37"/>
    </row>
    <row r="717" spans="8:13" ht="126.75" customHeight="1">
      <c r="H717" s="242"/>
      <c r="I717" s="131"/>
      <c r="K717" s="50"/>
      <c r="L717" s="54"/>
      <c r="M717" s="37"/>
    </row>
    <row r="718" spans="8:13" ht="126.75" customHeight="1">
      <c r="H718" s="242"/>
      <c r="I718" s="131"/>
      <c r="K718" s="50"/>
      <c r="L718" s="54"/>
      <c r="M718" s="37"/>
    </row>
    <row r="719" spans="8:13" ht="126.75" customHeight="1">
      <c r="H719" s="242"/>
      <c r="I719" s="131"/>
      <c r="K719" s="50"/>
      <c r="L719" s="54"/>
      <c r="M719" s="37"/>
    </row>
    <row r="720" spans="8:13" ht="126.75" customHeight="1">
      <c r="H720" s="242"/>
      <c r="I720" s="131"/>
      <c r="K720" s="50"/>
      <c r="L720" s="54"/>
      <c r="M720" s="37"/>
    </row>
    <row r="721" spans="8:13" ht="126.75" customHeight="1">
      <c r="H721" s="242"/>
      <c r="I721" s="131"/>
      <c r="K721" s="50"/>
      <c r="L721" s="54"/>
      <c r="M721" s="37"/>
    </row>
    <row r="722" spans="8:13" ht="126.75" customHeight="1">
      <c r="H722" s="242"/>
      <c r="I722" s="131"/>
      <c r="K722" s="50"/>
      <c r="L722" s="54"/>
      <c r="M722" s="37"/>
    </row>
    <row r="723" spans="8:13" ht="126.75" customHeight="1">
      <c r="H723" s="242"/>
      <c r="I723" s="131"/>
      <c r="K723" s="50"/>
      <c r="L723" s="54"/>
      <c r="M723" s="37"/>
    </row>
    <row r="724" spans="8:13" ht="126.75" customHeight="1">
      <c r="H724" s="242"/>
      <c r="I724" s="131"/>
      <c r="K724" s="50"/>
      <c r="L724" s="54"/>
      <c r="M724" s="37"/>
    </row>
    <row r="725" spans="8:13" ht="126.75" customHeight="1">
      <c r="H725" s="242"/>
      <c r="I725" s="131"/>
      <c r="K725" s="50"/>
      <c r="L725" s="54"/>
      <c r="M725" s="37"/>
    </row>
    <row r="726" spans="8:13" ht="126.75" customHeight="1">
      <c r="H726" s="242"/>
      <c r="I726" s="131"/>
      <c r="K726" s="50"/>
      <c r="L726" s="54"/>
      <c r="M726" s="37"/>
    </row>
    <row r="727" spans="8:13" ht="126.75" customHeight="1">
      <c r="H727" s="242"/>
      <c r="I727" s="131"/>
      <c r="K727" s="50"/>
      <c r="L727" s="54"/>
      <c r="M727" s="37"/>
    </row>
    <row r="728" spans="8:13" ht="126.75" customHeight="1">
      <c r="H728" s="242"/>
      <c r="I728" s="131"/>
      <c r="K728" s="50"/>
      <c r="L728" s="54"/>
      <c r="M728" s="37"/>
    </row>
    <row r="729" spans="8:13" ht="126.75" customHeight="1">
      <c r="H729" s="242"/>
      <c r="I729" s="131"/>
      <c r="K729" s="50"/>
      <c r="L729" s="54"/>
      <c r="M729" s="37"/>
    </row>
    <row r="730" spans="8:13" ht="126.75" customHeight="1">
      <c r="H730" s="242"/>
      <c r="I730" s="131"/>
      <c r="K730" s="50"/>
      <c r="L730" s="54"/>
      <c r="M730" s="37"/>
    </row>
    <row r="731" spans="8:13" ht="126.75" customHeight="1">
      <c r="H731" s="242"/>
      <c r="I731" s="131"/>
      <c r="K731" s="50"/>
      <c r="L731" s="54"/>
      <c r="M731" s="37"/>
    </row>
    <row r="732" spans="8:13" ht="126.75" customHeight="1">
      <c r="H732" s="242"/>
      <c r="I732" s="131"/>
      <c r="K732" s="50"/>
      <c r="L732" s="54"/>
      <c r="M732" s="37"/>
    </row>
    <row r="733" spans="8:13" ht="126.75" customHeight="1">
      <c r="H733" s="242"/>
      <c r="I733" s="131"/>
      <c r="K733" s="50"/>
      <c r="L733" s="54"/>
      <c r="M733" s="37"/>
    </row>
    <row r="734" spans="8:13" ht="126.75" customHeight="1">
      <c r="H734" s="242"/>
      <c r="I734" s="131"/>
      <c r="K734" s="50"/>
      <c r="L734" s="54"/>
      <c r="M734" s="37"/>
    </row>
    <row r="735" spans="8:13" ht="126.75" customHeight="1">
      <c r="H735" s="242"/>
      <c r="I735" s="131"/>
      <c r="K735" s="50"/>
      <c r="L735" s="54"/>
      <c r="M735" s="37"/>
    </row>
    <row r="736" spans="8:13" ht="126.75" customHeight="1">
      <c r="H736" s="242"/>
      <c r="I736" s="131"/>
      <c r="K736" s="50"/>
      <c r="L736" s="54"/>
      <c r="M736" s="37"/>
    </row>
    <row r="737" spans="8:13" ht="126.75" customHeight="1">
      <c r="H737" s="242"/>
      <c r="I737" s="131"/>
      <c r="K737" s="50"/>
      <c r="L737" s="54"/>
      <c r="M737" s="37"/>
    </row>
    <row r="738" spans="8:13" ht="126.75" customHeight="1">
      <c r="H738" s="242"/>
      <c r="I738" s="131"/>
      <c r="K738" s="50"/>
      <c r="L738" s="54"/>
      <c r="M738" s="37"/>
    </row>
    <row r="739" spans="8:13" ht="126.75" customHeight="1">
      <c r="H739" s="242"/>
      <c r="I739" s="131"/>
      <c r="K739" s="50"/>
      <c r="L739" s="54"/>
      <c r="M739" s="37"/>
    </row>
    <row r="740" spans="8:13" ht="126.75" customHeight="1">
      <c r="H740" s="242"/>
      <c r="I740" s="131"/>
      <c r="K740" s="50"/>
      <c r="L740" s="54"/>
      <c r="M740" s="37"/>
    </row>
    <row r="741" spans="8:13" ht="126.75" customHeight="1">
      <c r="H741" s="242"/>
      <c r="I741" s="131"/>
      <c r="K741" s="50"/>
      <c r="L741" s="54"/>
      <c r="M741" s="37"/>
    </row>
    <row r="742" spans="8:13" ht="126.75" customHeight="1">
      <c r="H742" s="242"/>
      <c r="I742" s="131"/>
      <c r="K742" s="50"/>
      <c r="L742" s="54"/>
      <c r="M742" s="37"/>
    </row>
    <row r="743" spans="8:13" ht="126.75" customHeight="1">
      <c r="H743" s="242"/>
      <c r="I743" s="131"/>
      <c r="K743" s="50"/>
      <c r="L743" s="54"/>
      <c r="M743" s="37"/>
    </row>
    <row r="744" spans="8:13" ht="126.75" customHeight="1">
      <c r="H744" s="242"/>
      <c r="I744" s="131"/>
      <c r="K744" s="50"/>
      <c r="L744" s="54"/>
      <c r="M744" s="37"/>
    </row>
    <row r="745" spans="8:13" ht="126.75" customHeight="1">
      <c r="H745" s="242"/>
      <c r="I745" s="131"/>
      <c r="K745" s="50"/>
      <c r="L745" s="54"/>
      <c r="M745" s="37"/>
    </row>
    <row r="746" spans="8:13" ht="126.75" customHeight="1">
      <c r="H746" s="242"/>
      <c r="I746" s="131"/>
      <c r="K746" s="50"/>
      <c r="L746" s="54"/>
      <c r="M746" s="37"/>
    </row>
    <row r="747" spans="8:13" ht="126.75" customHeight="1">
      <c r="H747" s="242"/>
      <c r="I747" s="131"/>
      <c r="K747" s="50"/>
      <c r="L747" s="54"/>
      <c r="M747" s="37"/>
    </row>
    <row r="748" spans="8:13" ht="126.75" customHeight="1">
      <c r="H748" s="242"/>
      <c r="I748" s="131"/>
      <c r="K748" s="50"/>
      <c r="L748" s="54"/>
      <c r="M748" s="37"/>
    </row>
    <row r="749" spans="8:13" ht="126.75" customHeight="1">
      <c r="H749" s="242"/>
      <c r="I749" s="131"/>
      <c r="K749" s="50"/>
      <c r="L749" s="54"/>
      <c r="M749" s="37"/>
    </row>
    <row r="750" spans="8:13" ht="126.75" customHeight="1">
      <c r="H750" s="242"/>
      <c r="I750" s="131"/>
      <c r="K750" s="50"/>
      <c r="L750" s="54"/>
      <c r="M750" s="37"/>
    </row>
    <row r="751" spans="8:13" ht="126.75" customHeight="1">
      <c r="H751" s="242"/>
      <c r="I751" s="131"/>
      <c r="K751" s="50"/>
      <c r="L751" s="54"/>
      <c r="M751" s="37"/>
    </row>
    <row r="752" spans="8:13" ht="126.75" customHeight="1">
      <c r="H752" s="242"/>
      <c r="I752" s="131"/>
      <c r="K752" s="50"/>
      <c r="L752" s="54"/>
      <c r="M752" s="37"/>
    </row>
    <row r="753" spans="8:13" ht="126.75" customHeight="1">
      <c r="H753" s="242"/>
      <c r="I753" s="131"/>
      <c r="K753" s="50"/>
      <c r="L753" s="54"/>
      <c r="M753" s="37"/>
    </row>
    <row r="754" spans="8:13" ht="126.75" customHeight="1">
      <c r="H754" s="242"/>
      <c r="I754" s="131"/>
      <c r="K754" s="50"/>
      <c r="L754" s="54"/>
      <c r="M754" s="37"/>
    </row>
    <row r="755" spans="8:13" ht="126.75" customHeight="1">
      <c r="H755" s="242"/>
      <c r="I755" s="131"/>
      <c r="K755" s="50"/>
      <c r="L755" s="54"/>
      <c r="M755" s="37"/>
    </row>
    <row r="756" spans="8:13" ht="126.75" customHeight="1">
      <c r="H756" s="242"/>
      <c r="I756" s="131"/>
      <c r="K756" s="50"/>
      <c r="L756" s="54"/>
      <c r="M756" s="37"/>
    </row>
    <row r="757" spans="8:13" ht="126.75" customHeight="1">
      <c r="H757" s="242"/>
      <c r="I757" s="131"/>
      <c r="K757" s="50"/>
      <c r="L757" s="54"/>
      <c r="M757" s="37"/>
    </row>
    <row r="758" spans="8:13" ht="126.75" customHeight="1">
      <c r="H758" s="242"/>
      <c r="I758" s="131"/>
      <c r="K758" s="50"/>
      <c r="L758" s="54"/>
      <c r="M758" s="37"/>
    </row>
    <row r="759" spans="8:13" ht="126.75" customHeight="1">
      <c r="H759" s="242"/>
      <c r="I759" s="131"/>
      <c r="K759" s="50"/>
      <c r="L759" s="54"/>
      <c r="M759" s="37"/>
    </row>
    <row r="760" spans="8:13" ht="126.75" customHeight="1">
      <c r="H760" s="242"/>
      <c r="I760" s="131"/>
      <c r="K760" s="50"/>
      <c r="L760" s="54"/>
      <c r="M760" s="37"/>
    </row>
    <row r="761" spans="8:13" ht="126.75" customHeight="1">
      <c r="H761" s="242"/>
      <c r="I761" s="131"/>
      <c r="K761" s="50"/>
      <c r="L761" s="54"/>
      <c r="M761" s="37"/>
    </row>
    <row r="762" spans="8:13" ht="126.75" customHeight="1">
      <c r="H762" s="242"/>
      <c r="I762" s="131"/>
      <c r="K762" s="50"/>
      <c r="L762" s="54"/>
      <c r="M762" s="37"/>
    </row>
    <row r="763" spans="8:13" ht="126.75" customHeight="1">
      <c r="H763" s="242"/>
      <c r="I763" s="131"/>
      <c r="K763" s="50"/>
      <c r="L763" s="54"/>
      <c r="M763" s="37"/>
    </row>
    <row r="764" spans="8:13" ht="126.75" customHeight="1">
      <c r="H764" s="242"/>
      <c r="I764" s="131"/>
      <c r="K764" s="50"/>
      <c r="L764" s="54"/>
      <c r="M764" s="37"/>
    </row>
    <row r="765" spans="8:13" ht="126.75" customHeight="1">
      <c r="H765" s="242"/>
      <c r="I765" s="131"/>
      <c r="K765" s="50"/>
      <c r="L765" s="54"/>
      <c r="M765" s="37"/>
    </row>
    <row r="766" spans="8:13" ht="126.75" customHeight="1">
      <c r="H766" s="242"/>
      <c r="I766" s="131"/>
      <c r="K766" s="50"/>
      <c r="L766" s="54"/>
      <c r="M766" s="37"/>
    </row>
    <row r="767" spans="8:13" ht="126.75" customHeight="1">
      <c r="H767" s="242"/>
      <c r="I767" s="131"/>
      <c r="K767" s="50"/>
      <c r="L767" s="54"/>
      <c r="M767" s="37"/>
    </row>
    <row r="768" spans="8:13" ht="126.75" customHeight="1">
      <c r="H768" s="242"/>
      <c r="I768" s="131"/>
      <c r="K768" s="50"/>
      <c r="L768" s="54"/>
      <c r="M768" s="37"/>
    </row>
    <row r="769" spans="8:13" ht="126.75" customHeight="1">
      <c r="H769" s="242"/>
      <c r="I769" s="131"/>
      <c r="K769" s="50"/>
      <c r="L769" s="54"/>
      <c r="M769" s="37"/>
    </row>
    <row r="770" spans="8:13" ht="126.75" customHeight="1">
      <c r="H770" s="242"/>
      <c r="I770" s="131"/>
      <c r="K770" s="50"/>
      <c r="L770" s="54"/>
      <c r="M770" s="37"/>
    </row>
    <row r="771" spans="8:13" ht="126.75" customHeight="1">
      <c r="H771" s="242"/>
      <c r="I771" s="131"/>
      <c r="K771" s="50"/>
      <c r="L771" s="54"/>
      <c r="M771" s="37"/>
    </row>
    <row r="772" spans="8:13" ht="126.75" customHeight="1">
      <c r="H772" s="242"/>
      <c r="I772" s="131"/>
      <c r="K772" s="50"/>
      <c r="L772" s="54"/>
      <c r="M772" s="37"/>
    </row>
    <row r="773" spans="8:13" ht="126.75" customHeight="1">
      <c r="H773" s="242"/>
      <c r="I773" s="131"/>
      <c r="K773" s="50"/>
      <c r="L773" s="54"/>
      <c r="M773" s="37"/>
    </row>
    <row r="774" spans="8:13" ht="126.75" customHeight="1">
      <c r="H774" s="242"/>
      <c r="I774" s="131"/>
      <c r="K774" s="50"/>
      <c r="L774" s="54"/>
      <c r="M774" s="37"/>
    </row>
    <row r="775" spans="8:13" ht="126.75" customHeight="1">
      <c r="H775" s="242"/>
      <c r="I775" s="131"/>
      <c r="K775" s="50"/>
      <c r="L775" s="54"/>
      <c r="M775" s="37"/>
    </row>
    <row r="776" spans="8:13" ht="126.75" customHeight="1">
      <c r="H776" s="242"/>
      <c r="I776" s="131"/>
      <c r="K776" s="50"/>
      <c r="L776" s="54"/>
      <c r="M776" s="37"/>
    </row>
    <row r="777" spans="8:13" ht="126.75" customHeight="1">
      <c r="H777" s="242"/>
      <c r="I777" s="131"/>
      <c r="K777" s="50"/>
      <c r="L777" s="54"/>
      <c r="M777" s="37"/>
    </row>
    <row r="778" spans="8:13" ht="126.75" customHeight="1">
      <c r="H778" s="242"/>
      <c r="I778" s="131"/>
      <c r="K778" s="50"/>
      <c r="L778" s="54"/>
      <c r="M778" s="37"/>
    </row>
    <row r="779" spans="8:13" ht="126.75" customHeight="1">
      <c r="H779" s="242"/>
      <c r="I779" s="131"/>
      <c r="K779" s="50"/>
      <c r="L779" s="54"/>
      <c r="M779" s="37"/>
    </row>
    <row r="780" spans="8:13" ht="126.75" customHeight="1">
      <c r="H780" s="242"/>
      <c r="I780" s="131"/>
      <c r="K780" s="50"/>
      <c r="L780" s="54"/>
      <c r="M780" s="37"/>
    </row>
    <row r="781" spans="8:13" ht="126.75" customHeight="1">
      <c r="H781" s="242"/>
      <c r="I781" s="131"/>
      <c r="K781" s="50"/>
      <c r="L781" s="54"/>
      <c r="M781" s="37"/>
    </row>
    <row r="782" spans="8:13" ht="126.75" customHeight="1">
      <c r="H782" s="242"/>
      <c r="I782" s="131"/>
      <c r="K782" s="50"/>
      <c r="L782" s="54"/>
      <c r="M782" s="37"/>
    </row>
    <row r="783" spans="8:13" ht="126.75" customHeight="1">
      <c r="H783" s="242"/>
      <c r="I783" s="131"/>
      <c r="K783" s="50"/>
      <c r="L783" s="54"/>
      <c r="M783" s="37"/>
    </row>
    <row r="784" spans="8:13" ht="126.75" customHeight="1">
      <c r="H784" s="242"/>
      <c r="I784" s="131"/>
      <c r="K784" s="50"/>
      <c r="L784" s="54"/>
      <c r="M784" s="37"/>
    </row>
    <row r="785" spans="8:13" ht="126.75" customHeight="1">
      <c r="H785" s="242"/>
      <c r="I785" s="131"/>
      <c r="K785" s="50"/>
      <c r="L785" s="54"/>
      <c r="M785" s="37"/>
    </row>
    <row r="786" spans="8:13" ht="126.75" customHeight="1">
      <c r="H786" s="242"/>
      <c r="I786" s="131"/>
      <c r="K786" s="50"/>
      <c r="L786" s="54"/>
      <c r="M786" s="37"/>
    </row>
    <row r="787" spans="8:13" ht="126.75" customHeight="1">
      <c r="H787" s="242"/>
      <c r="I787" s="131"/>
      <c r="K787" s="50"/>
      <c r="L787" s="54"/>
      <c r="M787" s="37"/>
    </row>
    <row r="788" spans="8:13" ht="126.75" customHeight="1">
      <c r="H788" s="242"/>
      <c r="I788" s="131"/>
      <c r="K788" s="50"/>
      <c r="L788" s="54"/>
      <c r="M788" s="37"/>
    </row>
    <row r="789" spans="8:13" ht="126.75" customHeight="1">
      <c r="H789" s="242"/>
      <c r="I789" s="131"/>
      <c r="K789" s="50"/>
      <c r="L789" s="54"/>
      <c r="M789" s="37"/>
    </row>
    <row r="790" spans="8:13" ht="126.75" customHeight="1">
      <c r="H790" s="242"/>
      <c r="I790" s="131"/>
      <c r="K790" s="50"/>
      <c r="L790" s="54"/>
      <c r="M790" s="37"/>
    </row>
    <row r="791" spans="8:13" ht="126.75" customHeight="1">
      <c r="H791" s="242"/>
      <c r="I791" s="131"/>
      <c r="K791" s="50"/>
      <c r="L791" s="54"/>
      <c r="M791" s="37"/>
    </row>
    <row r="792" spans="8:13" ht="126.75" customHeight="1">
      <c r="H792" s="242"/>
      <c r="I792" s="131"/>
      <c r="K792" s="50"/>
      <c r="L792" s="54"/>
      <c r="M792" s="37"/>
    </row>
    <row r="793" spans="8:13" ht="126.75" customHeight="1">
      <c r="H793" s="242"/>
      <c r="I793" s="131"/>
      <c r="K793" s="50"/>
      <c r="L793" s="54"/>
      <c r="M793" s="37"/>
    </row>
    <row r="794" spans="8:13" ht="126.75" customHeight="1">
      <c r="H794" s="242"/>
      <c r="I794" s="131"/>
      <c r="K794" s="50"/>
      <c r="L794" s="54"/>
      <c r="M794" s="37"/>
    </row>
    <row r="795" spans="8:13" ht="126.75" customHeight="1">
      <c r="H795" s="242"/>
      <c r="I795" s="131"/>
      <c r="K795" s="50"/>
      <c r="L795" s="54"/>
      <c r="M795" s="37"/>
    </row>
    <row r="796" spans="8:13" ht="126.75" customHeight="1">
      <c r="H796" s="242"/>
      <c r="I796" s="131"/>
      <c r="K796" s="50"/>
      <c r="L796" s="54"/>
      <c r="M796" s="37"/>
    </row>
    <row r="797" spans="8:13" ht="126.75" customHeight="1">
      <c r="H797" s="242"/>
      <c r="I797" s="131"/>
      <c r="K797" s="50"/>
      <c r="L797" s="54"/>
      <c r="M797" s="37"/>
    </row>
    <row r="798" spans="8:13" ht="126.75" customHeight="1">
      <c r="H798" s="242"/>
      <c r="I798" s="131"/>
      <c r="K798" s="50"/>
      <c r="L798" s="54"/>
      <c r="M798" s="37"/>
    </row>
    <row r="799" spans="8:13" ht="126.75" customHeight="1">
      <c r="H799" s="242"/>
      <c r="I799" s="131"/>
      <c r="K799" s="50"/>
      <c r="L799" s="54"/>
      <c r="M799" s="37"/>
    </row>
    <row r="800" spans="8:13" ht="126.75" customHeight="1">
      <c r="H800" s="242"/>
      <c r="I800" s="131"/>
      <c r="K800" s="50"/>
      <c r="L800" s="54"/>
      <c r="M800" s="37"/>
    </row>
    <row r="801" spans="8:13" ht="126.75" customHeight="1">
      <c r="H801" s="242"/>
      <c r="I801" s="131"/>
      <c r="K801" s="50"/>
      <c r="L801" s="54"/>
      <c r="M801" s="37"/>
    </row>
    <row r="802" spans="8:13" ht="126.75" customHeight="1">
      <c r="H802" s="242"/>
      <c r="I802" s="131"/>
      <c r="K802" s="50"/>
      <c r="L802" s="54"/>
      <c r="M802" s="37"/>
    </row>
    <row r="803" spans="8:13" ht="126.75" customHeight="1">
      <c r="H803" s="242"/>
      <c r="I803" s="131"/>
      <c r="K803" s="50"/>
      <c r="L803" s="54"/>
      <c r="M803" s="37"/>
    </row>
    <row r="804" spans="8:13" ht="126.75" customHeight="1">
      <c r="H804" s="242"/>
      <c r="I804" s="131"/>
      <c r="K804" s="50"/>
      <c r="L804" s="54"/>
      <c r="M804" s="37"/>
    </row>
    <row r="805" spans="8:13" ht="126.75" customHeight="1">
      <c r="H805" s="242"/>
      <c r="I805" s="131"/>
      <c r="K805" s="50"/>
      <c r="L805" s="54"/>
      <c r="M805" s="37"/>
    </row>
    <row r="806" spans="8:13" ht="126.75" customHeight="1">
      <c r="H806" s="242"/>
      <c r="I806" s="131"/>
      <c r="K806" s="50"/>
      <c r="L806" s="54"/>
      <c r="M806" s="37"/>
    </row>
    <row r="807" spans="8:13" ht="126.75" customHeight="1">
      <c r="H807" s="242"/>
      <c r="I807" s="131"/>
      <c r="K807" s="50"/>
      <c r="L807" s="54"/>
      <c r="M807" s="37"/>
    </row>
    <row r="808" spans="8:13" ht="126.75" customHeight="1">
      <c r="H808" s="242"/>
      <c r="I808" s="131"/>
      <c r="K808" s="50"/>
      <c r="L808" s="54"/>
      <c r="M808" s="37"/>
    </row>
    <row r="809" spans="8:13" ht="126.75" customHeight="1">
      <c r="H809" s="242"/>
      <c r="I809" s="131"/>
      <c r="K809" s="50"/>
      <c r="L809" s="54"/>
      <c r="M809" s="37"/>
    </row>
    <row r="810" spans="8:13" ht="126.75" customHeight="1">
      <c r="H810" s="242"/>
      <c r="I810" s="131"/>
      <c r="K810" s="50"/>
      <c r="L810" s="54"/>
      <c r="M810" s="37"/>
    </row>
    <row r="811" spans="8:13" ht="126.75" customHeight="1">
      <c r="H811" s="242"/>
      <c r="I811" s="131"/>
      <c r="K811" s="50"/>
      <c r="L811" s="54"/>
      <c r="M811" s="37"/>
    </row>
    <row r="812" spans="8:13" ht="126.75" customHeight="1">
      <c r="H812" s="242"/>
      <c r="I812" s="131"/>
      <c r="K812" s="50"/>
      <c r="L812" s="54"/>
      <c r="M812" s="37"/>
    </row>
    <row r="813" spans="8:13" ht="126.75" customHeight="1">
      <c r="H813" s="242"/>
      <c r="I813" s="131"/>
      <c r="K813" s="50"/>
      <c r="L813" s="54"/>
      <c r="M813" s="37"/>
    </row>
    <row r="814" spans="8:13" ht="126.75" customHeight="1">
      <c r="H814" s="242"/>
      <c r="I814" s="131"/>
      <c r="K814" s="50"/>
      <c r="L814" s="54"/>
      <c r="M814" s="37"/>
    </row>
    <row r="815" spans="8:13" ht="126.75" customHeight="1">
      <c r="H815" s="242"/>
      <c r="I815" s="131"/>
      <c r="K815" s="50"/>
      <c r="L815" s="54"/>
      <c r="M815" s="37"/>
    </row>
    <row r="816" spans="8:13" ht="126.75" customHeight="1">
      <c r="H816" s="242"/>
      <c r="I816" s="131"/>
      <c r="K816" s="50"/>
      <c r="L816" s="54"/>
      <c r="M816" s="37"/>
    </row>
    <row r="817" spans="8:13" ht="126.75" customHeight="1">
      <c r="H817" s="242"/>
      <c r="I817" s="131"/>
      <c r="K817" s="50"/>
      <c r="L817" s="54"/>
      <c r="M817" s="37"/>
    </row>
    <row r="818" spans="8:13" ht="126.75" customHeight="1">
      <c r="H818" s="242"/>
      <c r="I818" s="131"/>
      <c r="K818" s="50"/>
      <c r="L818" s="54"/>
      <c r="M818" s="37"/>
    </row>
    <row r="819" spans="8:13" ht="126.75" customHeight="1">
      <c r="H819" s="242"/>
      <c r="I819" s="131"/>
      <c r="K819" s="50"/>
      <c r="L819" s="54"/>
      <c r="M819" s="37"/>
    </row>
    <row r="820" spans="8:13" ht="126.75" customHeight="1">
      <c r="H820" s="242"/>
      <c r="I820" s="131"/>
      <c r="K820" s="50"/>
      <c r="L820" s="54"/>
      <c r="M820" s="37"/>
    </row>
    <row r="821" spans="8:13" ht="126.75" customHeight="1">
      <c r="H821" s="242"/>
      <c r="I821" s="131"/>
      <c r="K821" s="50"/>
      <c r="L821" s="54"/>
      <c r="M821" s="37"/>
    </row>
    <row r="822" spans="8:13" ht="126.75" customHeight="1">
      <c r="H822" s="242"/>
      <c r="I822" s="131"/>
      <c r="K822" s="50"/>
      <c r="L822" s="54"/>
      <c r="M822" s="37"/>
    </row>
    <row r="823" spans="8:13" ht="126.75" customHeight="1">
      <c r="H823" s="242"/>
      <c r="I823" s="131"/>
      <c r="K823" s="50"/>
      <c r="L823" s="54"/>
      <c r="M823" s="37"/>
    </row>
    <row r="824" spans="8:13" ht="126.75" customHeight="1">
      <c r="H824" s="242"/>
      <c r="I824" s="131"/>
      <c r="K824" s="50"/>
      <c r="L824" s="54"/>
      <c r="M824" s="37"/>
    </row>
    <row r="825" spans="8:13" ht="126.75" customHeight="1">
      <c r="H825" s="242"/>
      <c r="I825" s="131"/>
      <c r="K825" s="50"/>
      <c r="L825" s="54"/>
      <c r="M825" s="37"/>
    </row>
    <row r="826" spans="8:13" ht="126.75" customHeight="1">
      <c r="H826" s="242"/>
      <c r="I826" s="131"/>
      <c r="K826" s="50"/>
      <c r="L826" s="54"/>
      <c r="M826" s="37"/>
    </row>
    <row r="827" spans="8:13" ht="126.75" customHeight="1">
      <c r="H827" s="242"/>
      <c r="I827" s="131"/>
      <c r="K827" s="50"/>
      <c r="L827" s="54"/>
      <c r="M827" s="37"/>
    </row>
    <row r="828" spans="8:13" ht="126.75" customHeight="1">
      <c r="H828" s="242"/>
      <c r="I828" s="131"/>
      <c r="K828" s="50"/>
      <c r="L828" s="54"/>
      <c r="M828" s="37"/>
    </row>
    <row r="829" spans="8:13" ht="126.75" customHeight="1">
      <c r="H829" s="242"/>
      <c r="I829" s="131"/>
      <c r="K829" s="50"/>
      <c r="L829" s="54"/>
      <c r="M829" s="37"/>
    </row>
    <row r="830" spans="8:13" ht="126.75" customHeight="1">
      <c r="H830" s="242"/>
      <c r="I830" s="131"/>
      <c r="K830" s="50"/>
      <c r="L830" s="54"/>
      <c r="M830" s="37"/>
    </row>
    <row r="831" spans="8:13" ht="126.75" customHeight="1">
      <c r="H831" s="242"/>
      <c r="I831" s="131"/>
      <c r="K831" s="50"/>
      <c r="L831" s="54"/>
      <c r="M831" s="37"/>
    </row>
    <row r="832" spans="8:13" ht="126.75" customHeight="1">
      <c r="H832" s="242"/>
      <c r="I832" s="131"/>
      <c r="K832" s="50"/>
      <c r="L832" s="54"/>
      <c r="M832" s="37"/>
    </row>
    <row r="833" spans="8:13" ht="126.75" customHeight="1">
      <c r="H833" s="242"/>
      <c r="I833" s="131"/>
      <c r="K833" s="50"/>
      <c r="L833" s="54"/>
      <c r="M833" s="37"/>
    </row>
    <row r="834" spans="8:13" ht="126.75" customHeight="1">
      <c r="H834" s="242"/>
      <c r="I834" s="131"/>
      <c r="K834" s="50"/>
      <c r="L834" s="54"/>
      <c r="M834" s="37"/>
    </row>
    <row r="835" spans="8:13" ht="126.75" customHeight="1">
      <c r="H835" s="242"/>
      <c r="I835" s="131"/>
      <c r="K835" s="50"/>
      <c r="L835" s="54"/>
      <c r="M835" s="37"/>
    </row>
    <row r="836" spans="8:13" ht="126.75" customHeight="1">
      <c r="H836" s="242"/>
      <c r="I836" s="131"/>
      <c r="K836" s="50"/>
      <c r="L836" s="54"/>
      <c r="M836" s="37"/>
    </row>
    <row r="837" spans="8:13" ht="126.75" customHeight="1">
      <c r="H837" s="242"/>
      <c r="I837" s="131"/>
      <c r="K837" s="50"/>
      <c r="L837" s="54"/>
      <c r="M837" s="37"/>
    </row>
    <row r="838" spans="8:13" ht="126.75" customHeight="1">
      <c r="H838" s="242"/>
      <c r="I838" s="131"/>
      <c r="K838" s="50"/>
      <c r="L838" s="54"/>
      <c r="M838" s="37"/>
    </row>
    <row r="839" spans="8:13" ht="126.75" customHeight="1">
      <c r="H839" s="242"/>
      <c r="I839" s="131"/>
      <c r="K839" s="50"/>
      <c r="L839" s="54"/>
      <c r="M839" s="37"/>
    </row>
    <row r="840" spans="8:13" ht="126.75" customHeight="1">
      <c r="H840" s="242"/>
      <c r="I840" s="131"/>
      <c r="K840" s="50"/>
      <c r="L840" s="54"/>
      <c r="M840" s="37"/>
    </row>
    <row r="841" spans="8:13" ht="126.75" customHeight="1">
      <c r="H841" s="242"/>
      <c r="I841" s="131"/>
      <c r="K841" s="50"/>
      <c r="L841" s="54"/>
      <c r="M841" s="37"/>
    </row>
    <row r="842" spans="8:13" ht="126.75" customHeight="1">
      <c r="H842" s="242"/>
      <c r="I842" s="131"/>
      <c r="K842" s="50"/>
      <c r="L842" s="54"/>
      <c r="M842" s="37"/>
    </row>
    <row r="843" spans="8:13" ht="126.75" customHeight="1">
      <c r="H843" s="242"/>
      <c r="I843" s="131"/>
      <c r="K843" s="50"/>
      <c r="L843" s="54"/>
      <c r="M843" s="37"/>
    </row>
    <row r="844" spans="8:13" ht="126.75" customHeight="1">
      <c r="H844" s="242"/>
      <c r="I844" s="131"/>
      <c r="K844" s="50"/>
      <c r="L844" s="54"/>
      <c r="M844" s="37"/>
    </row>
    <row r="845" spans="8:13" ht="126.75" customHeight="1">
      <c r="H845" s="242"/>
      <c r="I845" s="131"/>
      <c r="K845" s="50"/>
      <c r="L845" s="54"/>
      <c r="M845" s="37"/>
    </row>
    <row r="846" spans="8:13" ht="126.75" customHeight="1">
      <c r="H846" s="242"/>
      <c r="I846" s="131"/>
      <c r="K846" s="50"/>
      <c r="L846" s="54"/>
      <c r="M846" s="37"/>
    </row>
    <row r="847" spans="8:13" ht="126.75" customHeight="1">
      <c r="H847" s="242"/>
      <c r="I847" s="131"/>
      <c r="K847" s="50"/>
      <c r="L847" s="54"/>
      <c r="M847" s="37"/>
    </row>
    <row r="848" spans="8:13" ht="126.75" customHeight="1">
      <c r="H848" s="242"/>
      <c r="I848" s="131"/>
      <c r="K848" s="50"/>
      <c r="L848" s="54"/>
      <c r="M848" s="37"/>
    </row>
    <row r="849" spans="8:13" ht="126.75" customHeight="1">
      <c r="H849" s="242"/>
      <c r="I849" s="131"/>
      <c r="K849" s="50"/>
      <c r="L849" s="54"/>
      <c r="M849" s="37"/>
    </row>
    <row r="850" spans="8:13" ht="126.75" customHeight="1">
      <c r="H850" s="242"/>
      <c r="I850" s="131"/>
      <c r="K850" s="50"/>
      <c r="L850" s="54"/>
      <c r="M850" s="37"/>
    </row>
    <row r="851" spans="8:13" ht="126.75" customHeight="1">
      <c r="H851" s="242"/>
      <c r="I851" s="131"/>
      <c r="K851" s="50"/>
      <c r="L851" s="54"/>
      <c r="M851" s="37"/>
    </row>
    <row r="852" spans="8:13" ht="126.75" customHeight="1">
      <c r="H852" s="242"/>
      <c r="I852" s="131"/>
      <c r="K852" s="50"/>
      <c r="L852" s="54"/>
      <c r="M852" s="37"/>
    </row>
    <row r="853" spans="8:13" ht="126.75" customHeight="1">
      <c r="H853" s="242"/>
      <c r="I853" s="131"/>
      <c r="K853" s="50"/>
      <c r="L853" s="54"/>
      <c r="M853" s="37"/>
    </row>
    <row r="854" spans="8:13" ht="126.75" customHeight="1">
      <c r="H854" s="242"/>
      <c r="I854" s="131"/>
      <c r="K854" s="50"/>
      <c r="L854" s="54"/>
      <c r="M854" s="37"/>
    </row>
    <row r="855" spans="8:13" ht="126.75" customHeight="1">
      <c r="H855" s="242"/>
      <c r="I855" s="131"/>
      <c r="K855" s="50"/>
      <c r="L855" s="54"/>
      <c r="M855" s="37"/>
    </row>
    <row r="856" spans="8:13" ht="126.75" customHeight="1">
      <c r="H856" s="242"/>
      <c r="I856" s="131"/>
      <c r="K856" s="50"/>
      <c r="L856" s="54"/>
      <c r="M856" s="37"/>
    </row>
    <row r="857" spans="8:13" ht="126.75" customHeight="1">
      <c r="H857" s="242"/>
      <c r="I857" s="131"/>
      <c r="K857" s="50"/>
      <c r="L857" s="54"/>
      <c r="M857" s="37"/>
    </row>
    <row r="858" spans="8:13" ht="126.75" customHeight="1">
      <c r="H858" s="242"/>
      <c r="I858" s="131"/>
      <c r="K858" s="50"/>
      <c r="L858" s="54"/>
      <c r="M858" s="37"/>
    </row>
    <row r="859" spans="8:13" ht="126.75" customHeight="1">
      <c r="H859" s="242"/>
      <c r="I859" s="131"/>
      <c r="K859" s="50"/>
      <c r="L859" s="54"/>
      <c r="M859" s="37"/>
    </row>
    <row r="860" spans="8:13" ht="126.75" customHeight="1">
      <c r="H860" s="242"/>
      <c r="I860" s="131"/>
      <c r="K860" s="50"/>
      <c r="L860" s="54"/>
      <c r="M860" s="37"/>
    </row>
    <row r="861" spans="8:13" ht="126.75" customHeight="1">
      <c r="H861" s="242"/>
      <c r="I861" s="131"/>
      <c r="K861" s="50"/>
      <c r="L861" s="54"/>
      <c r="M861" s="37"/>
    </row>
    <row r="862" spans="8:13" ht="126.75" customHeight="1">
      <c r="H862" s="242"/>
      <c r="I862" s="131"/>
      <c r="K862" s="50"/>
      <c r="L862" s="54"/>
      <c r="M862" s="37"/>
    </row>
    <row r="863" spans="8:13" ht="126.75" customHeight="1">
      <c r="H863" s="242"/>
      <c r="I863" s="131"/>
      <c r="K863" s="50"/>
      <c r="L863" s="54"/>
      <c r="M863" s="37"/>
    </row>
    <row r="864" spans="8:13" ht="126.75" customHeight="1">
      <c r="H864" s="242"/>
      <c r="I864" s="131"/>
      <c r="K864" s="50"/>
      <c r="L864" s="54"/>
      <c r="M864" s="37"/>
    </row>
    <row r="865" spans="8:13" ht="126.75" customHeight="1">
      <c r="H865" s="242"/>
      <c r="I865" s="131"/>
      <c r="K865" s="50"/>
      <c r="L865" s="54"/>
      <c r="M865" s="37"/>
    </row>
    <row r="866" spans="8:13" ht="126.75" customHeight="1">
      <c r="H866" s="242"/>
      <c r="I866" s="131"/>
      <c r="K866" s="50"/>
      <c r="L866" s="54"/>
      <c r="M866" s="37"/>
    </row>
    <row r="867" spans="8:13" ht="126.75" customHeight="1">
      <c r="H867" s="242"/>
      <c r="I867" s="131"/>
      <c r="K867" s="50"/>
      <c r="L867" s="54"/>
      <c r="M867" s="37"/>
    </row>
    <row r="868" spans="8:13" ht="126.75" customHeight="1">
      <c r="H868" s="242"/>
      <c r="I868" s="131"/>
      <c r="K868" s="50"/>
      <c r="L868" s="54"/>
      <c r="M868" s="37"/>
    </row>
    <row r="869" spans="8:13" ht="126.75" customHeight="1">
      <c r="H869" s="242"/>
      <c r="I869" s="131"/>
      <c r="K869" s="50"/>
      <c r="L869" s="54"/>
      <c r="M869" s="37"/>
    </row>
    <row r="870" spans="8:13" ht="126.75" customHeight="1">
      <c r="H870" s="242"/>
      <c r="I870" s="131"/>
      <c r="K870" s="50"/>
      <c r="L870" s="54"/>
      <c r="M870" s="37"/>
    </row>
    <row r="871" spans="8:13" ht="126.75" customHeight="1">
      <c r="H871" s="242"/>
      <c r="I871" s="131"/>
      <c r="K871" s="50"/>
      <c r="L871" s="54"/>
      <c r="M871" s="37"/>
    </row>
    <row r="872" spans="8:13" ht="126.75" customHeight="1">
      <c r="H872" s="242"/>
      <c r="I872" s="131"/>
      <c r="K872" s="50"/>
      <c r="L872" s="54"/>
      <c r="M872" s="37"/>
    </row>
    <row r="873" spans="8:13" ht="126.75" customHeight="1">
      <c r="H873" s="242"/>
      <c r="I873" s="131"/>
      <c r="K873" s="50"/>
      <c r="L873" s="54"/>
      <c r="M873" s="37"/>
    </row>
    <row r="874" spans="8:13" ht="126.75" customHeight="1">
      <c r="H874" s="242"/>
      <c r="I874" s="131"/>
      <c r="K874" s="50"/>
      <c r="L874" s="54"/>
      <c r="M874" s="37"/>
    </row>
    <row r="875" spans="8:13" ht="126.75" customHeight="1">
      <c r="H875" s="242"/>
      <c r="I875" s="131"/>
      <c r="K875" s="50"/>
      <c r="L875" s="54"/>
      <c r="M875" s="37"/>
    </row>
    <row r="876" spans="8:13" ht="126.75" customHeight="1">
      <c r="H876" s="242"/>
      <c r="I876" s="131"/>
      <c r="K876" s="50"/>
      <c r="L876" s="54"/>
      <c r="M876" s="37"/>
    </row>
    <row r="877" spans="8:13" ht="126.75" customHeight="1">
      <c r="H877" s="242"/>
      <c r="I877" s="131"/>
      <c r="K877" s="50"/>
      <c r="L877" s="54"/>
      <c r="M877" s="37"/>
    </row>
    <row r="878" spans="8:13" ht="126.75" customHeight="1">
      <c r="H878" s="242"/>
      <c r="I878" s="131"/>
      <c r="K878" s="50"/>
      <c r="L878" s="54"/>
      <c r="M878" s="37"/>
    </row>
    <row r="879" spans="8:13" ht="126.75" customHeight="1">
      <c r="H879" s="242"/>
      <c r="I879" s="131"/>
      <c r="K879" s="50"/>
      <c r="L879" s="54"/>
      <c r="M879" s="37"/>
    </row>
    <row r="880" spans="8:13" ht="126.75" customHeight="1">
      <c r="H880" s="242"/>
      <c r="I880" s="131"/>
      <c r="K880" s="50"/>
      <c r="L880" s="54"/>
      <c r="M880" s="37"/>
    </row>
    <row r="881" spans="8:13" ht="126.75" customHeight="1">
      <c r="H881" s="242"/>
      <c r="I881" s="131"/>
      <c r="K881" s="50"/>
      <c r="L881" s="54"/>
      <c r="M881" s="37"/>
    </row>
    <row r="882" spans="8:13" ht="126.75" customHeight="1">
      <c r="H882" s="242"/>
      <c r="I882" s="131"/>
      <c r="K882" s="50"/>
      <c r="L882" s="54"/>
      <c r="M882" s="37"/>
    </row>
    <row r="883" spans="8:13" ht="126.75" customHeight="1">
      <c r="H883" s="242"/>
      <c r="I883" s="131"/>
      <c r="K883" s="50"/>
      <c r="L883" s="54"/>
      <c r="M883" s="37"/>
    </row>
    <row r="884" spans="8:13" ht="126.75" customHeight="1">
      <c r="H884" s="242"/>
      <c r="I884" s="131"/>
      <c r="K884" s="50"/>
      <c r="L884" s="54"/>
      <c r="M884" s="37"/>
    </row>
    <row r="885" spans="8:13" ht="126.75" customHeight="1">
      <c r="H885" s="242"/>
      <c r="I885" s="131"/>
      <c r="K885" s="50"/>
      <c r="L885" s="54"/>
      <c r="M885" s="37"/>
    </row>
    <row r="886" spans="8:13" ht="126.75" customHeight="1">
      <c r="H886" s="242"/>
      <c r="I886" s="131"/>
      <c r="K886" s="50"/>
      <c r="L886" s="54"/>
      <c r="M886" s="37"/>
    </row>
    <row r="887" spans="8:13" ht="126.75" customHeight="1">
      <c r="H887" s="242"/>
      <c r="I887" s="131"/>
      <c r="K887" s="50"/>
      <c r="L887" s="54"/>
      <c r="M887" s="37"/>
    </row>
    <row r="888" spans="8:13" ht="126.75" customHeight="1">
      <c r="H888" s="242"/>
      <c r="I888" s="131"/>
      <c r="K888" s="50"/>
      <c r="L888" s="54"/>
      <c r="M888" s="37"/>
    </row>
    <row r="889" spans="8:13" ht="126.75" customHeight="1">
      <c r="H889" s="242"/>
      <c r="I889" s="131"/>
      <c r="K889" s="50"/>
      <c r="L889" s="54"/>
      <c r="M889" s="37"/>
    </row>
    <row r="890" spans="8:13" ht="126.75" customHeight="1">
      <c r="H890" s="242"/>
      <c r="I890" s="131"/>
      <c r="K890" s="50"/>
      <c r="L890" s="54"/>
      <c r="M890" s="37"/>
    </row>
    <row r="891" spans="8:13" ht="126.75" customHeight="1">
      <c r="H891" s="242"/>
      <c r="I891" s="131"/>
      <c r="K891" s="50"/>
      <c r="L891" s="54"/>
      <c r="M891" s="37"/>
    </row>
    <row r="892" spans="8:13" ht="126.75" customHeight="1">
      <c r="H892" s="242"/>
      <c r="I892" s="131"/>
      <c r="K892" s="50"/>
      <c r="L892" s="54"/>
      <c r="M892" s="37"/>
    </row>
    <row r="893" spans="8:13" ht="126.75" customHeight="1">
      <c r="H893" s="242"/>
      <c r="I893" s="131"/>
      <c r="K893" s="50"/>
      <c r="L893" s="54"/>
      <c r="M893" s="37"/>
    </row>
    <row r="894" spans="8:13" ht="126.75" customHeight="1">
      <c r="H894" s="242"/>
      <c r="I894" s="131"/>
      <c r="K894" s="50"/>
      <c r="L894" s="54"/>
      <c r="M894" s="37"/>
    </row>
    <row r="895" spans="8:13" ht="126.75" customHeight="1">
      <c r="H895" s="242"/>
      <c r="I895" s="131"/>
      <c r="K895" s="50"/>
      <c r="L895" s="54"/>
      <c r="M895" s="37"/>
    </row>
    <row r="896" spans="8:13" ht="126.75" customHeight="1">
      <c r="H896" s="242"/>
      <c r="I896" s="131"/>
      <c r="K896" s="50"/>
      <c r="L896" s="54"/>
      <c r="M896" s="37"/>
    </row>
    <row r="897" spans="8:13" ht="126.75" customHeight="1">
      <c r="H897" s="242"/>
      <c r="I897" s="131"/>
      <c r="K897" s="50"/>
      <c r="L897" s="54"/>
      <c r="M897" s="37"/>
    </row>
    <row r="898" spans="8:13" ht="126.75" customHeight="1">
      <c r="H898" s="242"/>
      <c r="I898" s="131"/>
      <c r="K898" s="50"/>
      <c r="L898" s="54"/>
      <c r="M898" s="37"/>
    </row>
    <row r="899" spans="8:13" ht="126.75" customHeight="1">
      <c r="H899" s="242"/>
      <c r="I899" s="131"/>
      <c r="K899" s="50"/>
      <c r="L899" s="54"/>
      <c r="M899" s="37"/>
    </row>
    <row r="900" spans="8:13" ht="126.75" customHeight="1">
      <c r="H900" s="242"/>
      <c r="I900" s="131"/>
      <c r="K900" s="50"/>
      <c r="L900" s="54"/>
      <c r="M900" s="37"/>
    </row>
    <row r="901" spans="8:13" ht="126.75" customHeight="1">
      <c r="H901" s="242"/>
      <c r="I901" s="131"/>
      <c r="K901" s="50"/>
      <c r="L901" s="54"/>
      <c r="M901" s="37"/>
    </row>
    <row r="902" spans="8:13" ht="126.75" customHeight="1">
      <c r="H902" s="242"/>
      <c r="I902" s="131"/>
      <c r="K902" s="50"/>
      <c r="L902" s="54"/>
      <c r="M902" s="37"/>
    </row>
    <row r="903" spans="8:13" ht="126.75" customHeight="1">
      <c r="H903" s="242"/>
      <c r="I903" s="131"/>
      <c r="K903" s="50"/>
      <c r="L903" s="54"/>
      <c r="M903" s="37"/>
    </row>
    <row r="904" spans="8:13" ht="126.75" customHeight="1">
      <c r="H904" s="242"/>
      <c r="I904" s="131"/>
      <c r="K904" s="50"/>
      <c r="L904" s="54"/>
      <c r="M904" s="37"/>
    </row>
    <row r="905" spans="8:13" ht="126.75" customHeight="1">
      <c r="H905" s="242"/>
      <c r="I905" s="131"/>
      <c r="K905" s="50"/>
      <c r="L905" s="54"/>
      <c r="M905" s="37"/>
    </row>
    <row r="906" spans="8:13" ht="126.75" customHeight="1">
      <c r="H906" s="242"/>
      <c r="I906" s="131"/>
      <c r="K906" s="50"/>
      <c r="L906" s="54"/>
      <c r="M906" s="37"/>
    </row>
    <row r="907" spans="8:13" ht="126.75" customHeight="1">
      <c r="H907" s="242"/>
      <c r="I907" s="131"/>
      <c r="K907" s="50"/>
      <c r="L907" s="54"/>
      <c r="M907" s="37"/>
    </row>
    <row r="908" spans="8:13" ht="126.75" customHeight="1">
      <c r="H908" s="242"/>
      <c r="I908" s="131"/>
      <c r="K908" s="50"/>
      <c r="L908" s="54"/>
      <c r="M908" s="37"/>
    </row>
    <row r="909" spans="8:13" ht="126.75" customHeight="1">
      <c r="H909" s="242"/>
      <c r="I909" s="131"/>
      <c r="K909" s="50"/>
      <c r="L909" s="54"/>
      <c r="M909" s="37"/>
    </row>
    <row r="910" spans="8:13" ht="126.75" customHeight="1">
      <c r="H910" s="242"/>
      <c r="I910" s="131"/>
      <c r="K910" s="50"/>
      <c r="L910" s="54"/>
      <c r="M910" s="37"/>
    </row>
    <row r="911" spans="8:13" ht="126.75" customHeight="1">
      <c r="H911" s="242"/>
      <c r="I911" s="131"/>
      <c r="K911" s="50"/>
      <c r="L911" s="54"/>
      <c r="M911" s="37"/>
    </row>
    <row r="912" spans="8:13" ht="126.75" customHeight="1">
      <c r="H912" s="242"/>
      <c r="I912" s="131"/>
      <c r="K912" s="50"/>
      <c r="L912" s="54"/>
      <c r="M912" s="37"/>
    </row>
    <row r="913" spans="8:13" ht="126.75" customHeight="1">
      <c r="H913" s="242"/>
      <c r="I913" s="131"/>
      <c r="K913" s="50"/>
      <c r="L913" s="54"/>
      <c r="M913" s="37"/>
    </row>
    <row r="914" spans="8:13" ht="126.75" customHeight="1">
      <c r="H914" s="242"/>
      <c r="I914" s="131"/>
      <c r="K914" s="50"/>
      <c r="L914" s="54"/>
      <c r="M914" s="37"/>
    </row>
    <row r="915" spans="8:13" ht="126.75" customHeight="1">
      <c r="H915" s="242"/>
      <c r="I915" s="131"/>
      <c r="K915" s="50"/>
      <c r="L915" s="54"/>
      <c r="M915" s="37"/>
    </row>
    <row r="916" spans="8:13" ht="126.75" customHeight="1">
      <c r="H916" s="242"/>
      <c r="I916" s="131"/>
      <c r="K916" s="50"/>
      <c r="L916" s="54"/>
      <c r="M916" s="37"/>
    </row>
    <row r="917" spans="8:13" ht="126.75" customHeight="1">
      <c r="H917" s="242"/>
      <c r="I917" s="131"/>
      <c r="K917" s="50"/>
      <c r="L917" s="54"/>
      <c r="M917" s="37"/>
    </row>
    <row r="918" spans="8:13" ht="126.75" customHeight="1">
      <c r="H918" s="242"/>
      <c r="I918" s="131"/>
      <c r="K918" s="50"/>
      <c r="L918" s="54"/>
      <c r="M918" s="37"/>
    </row>
    <row r="919" spans="8:13" ht="126.75" customHeight="1">
      <c r="H919" s="242"/>
      <c r="I919" s="131"/>
      <c r="K919" s="50"/>
      <c r="L919" s="54"/>
      <c r="M919" s="37"/>
    </row>
    <row r="920" spans="8:13" ht="126.75" customHeight="1">
      <c r="H920" s="242"/>
      <c r="I920" s="131"/>
      <c r="K920" s="50"/>
      <c r="L920" s="54"/>
      <c r="M920" s="37"/>
    </row>
    <row r="921" spans="8:13" ht="126.75" customHeight="1">
      <c r="H921" s="242"/>
      <c r="I921" s="131"/>
      <c r="K921" s="50"/>
      <c r="L921" s="54"/>
      <c r="M921" s="37"/>
    </row>
    <row r="922" spans="8:13" ht="126.75" customHeight="1">
      <c r="H922" s="242"/>
      <c r="I922" s="131"/>
      <c r="K922" s="50"/>
      <c r="L922" s="54"/>
      <c r="M922" s="37"/>
    </row>
    <row r="923" spans="8:13" ht="126.75" customHeight="1">
      <c r="H923" s="242"/>
      <c r="I923" s="131"/>
      <c r="K923" s="50"/>
      <c r="L923" s="54"/>
      <c r="M923" s="37"/>
    </row>
    <row r="924" spans="8:13" ht="126.75" customHeight="1">
      <c r="H924" s="242"/>
      <c r="I924" s="131"/>
      <c r="K924" s="50"/>
      <c r="L924" s="54"/>
      <c r="M924" s="37"/>
    </row>
    <row r="925" spans="8:13" ht="126.75" customHeight="1">
      <c r="H925" s="242"/>
      <c r="I925" s="131"/>
      <c r="K925" s="50"/>
      <c r="L925" s="54"/>
      <c r="M925" s="37"/>
    </row>
    <row r="926" spans="8:13" ht="126.75" customHeight="1">
      <c r="H926" s="242"/>
      <c r="I926" s="131"/>
      <c r="K926" s="50"/>
      <c r="L926" s="54"/>
      <c r="M926" s="37"/>
    </row>
    <row r="927" spans="8:13" ht="126.75" customHeight="1">
      <c r="H927" s="242"/>
      <c r="I927" s="131"/>
      <c r="K927" s="50"/>
      <c r="L927" s="54"/>
      <c r="M927" s="37"/>
    </row>
    <row r="928" spans="8:13" ht="126.75" customHeight="1">
      <c r="H928" s="242"/>
      <c r="I928" s="131"/>
      <c r="K928" s="50"/>
      <c r="L928" s="54"/>
      <c r="M928" s="37"/>
    </row>
    <row r="929" spans="8:13" ht="126.75" customHeight="1">
      <c r="H929" s="242"/>
      <c r="I929" s="131"/>
      <c r="K929" s="50"/>
      <c r="L929" s="54"/>
      <c r="M929" s="37"/>
    </row>
    <row r="930" spans="8:13" ht="126.75" customHeight="1">
      <c r="H930" s="242"/>
      <c r="I930" s="131"/>
      <c r="K930" s="50"/>
      <c r="L930" s="54"/>
      <c r="M930" s="37"/>
    </row>
    <row r="931" spans="8:13" ht="126.75" customHeight="1">
      <c r="H931" s="242"/>
      <c r="I931" s="131"/>
      <c r="K931" s="50"/>
      <c r="L931" s="54"/>
      <c r="M931" s="37"/>
    </row>
    <row r="932" spans="8:13" ht="126.75" customHeight="1">
      <c r="H932" s="242"/>
      <c r="I932" s="131"/>
      <c r="K932" s="50"/>
      <c r="L932" s="54"/>
      <c r="M932" s="37"/>
    </row>
    <row r="933" spans="8:13" ht="126.75" customHeight="1">
      <c r="H933" s="242"/>
      <c r="I933" s="131"/>
      <c r="K933" s="50"/>
      <c r="L933" s="54"/>
      <c r="M933" s="37"/>
    </row>
    <row r="934" spans="8:13" ht="126.75" customHeight="1">
      <c r="H934" s="242"/>
      <c r="I934" s="131"/>
      <c r="K934" s="50"/>
      <c r="L934" s="54"/>
      <c r="M934" s="37"/>
    </row>
    <row r="935" spans="8:13" ht="126.75" customHeight="1">
      <c r="H935" s="242"/>
      <c r="I935" s="131"/>
      <c r="K935" s="50"/>
      <c r="L935" s="54"/>
      <c r="M935" s="37"/>
    </row>
    <row r="936" spans="8:13" ht="126.75" customHeight="1">
      <c r="H936" s="242"/>
      <c r="I936" s="131"/>
      <c r="K936" s="50"/>
      <c r="L936" s="54"/>
      <c r="M936" s="37"/>
    </row>
    <row r="937" spans="8:13" ht="126.75" customHeight="1">
      <c r="H937" s="242"/>
      <c r="I937" s="131"/>
      <c r="K937" s="50"/>
      <c r="L937" s="54"/>
      <c r="M937" s="37"/>
    </row>
    <row r="938" spans="8:13" ht="126.75" customHeight="1">
      <c r="H938" s="242"/>
      <c r="I938" s="131"/>
      <c r="K938" s="50"/>
      <c r="L938" s="54"/>
      <c r="M938" s="37"/>
    </row>
    <row r="939" spans="8:13" ht="126.75" customHeight="1">
      <c r="H939" s="242"/>
      <c r="I939" s="131"/>
      <c r="K939" s="50"/>
      <c r="L939" s="54"/>
      <c r="M939" s="37"/>
    </row>
    <row r="940" spans="8:13" ht="126.75" customHeight="1">
      <c r="H940" s="242"/>
      <c r="I940" s="131"/>
      <c r="K940" s="50"/>
      <c r="L940" s="54"/>
      <c r="M940" s="37"/>
    </row>
    <row r="941" spans="8:13" ht="126.75" customHeight="1">
      <c r="H941" s="242"/>
      <c r="I941" s="131"/>
      <c r="K941" s="50"/>
      <c r="L941" s="54"/>
      <c r="M941" s="37"/>
    </row>
    <row r="942" spans="8:13" ht="126.75" customHeight="1">
      <c r="H942" s="242"/>
      <c r="I942" s="131"/>
      <c r="K942" s="50"/>
      <c r="L942" s="54"/>
      <c r="M942" s="37"/>
    </row>
    <row r="943" spans="8:13" ht="126.75" customHeight="1">
      <c r="H943" s="242"/>
      <c r="I943" s="131"/>
      <c r="K943" s="50"/>
      <c r="L943" s="54"/>
      <c r="M943" s="37"/>
    </row>
    <row r="944" spans="8:13" ht="126.75" customHeight="1">
      <c r="H944" s="242"/>
      <c r="I944" s="131"/>
      <c r="K944" s="50"/>
      <c r="L944" s="54"/>
      <c r="M944" s="37"/>
    </row>
    <row r="945" spans="8:13" ht="126.75" customHeight="1">
      <c r="H945" s="242"/>
      <c r="I945" s="131"/>
      <c r="K945" s="50"/>
      <c r="L945" s="54"/>
      <c r="M945" s="37"/>
    </row>
    <row r="946" spans="8:13" ht="126.75" customHeight="1">
      <c r="H946" s="242"/>
      <c r="I946" s="131"/>
      <c r="K946" s="50"/>
      <c r="L946" s="54"/>
      <c r="M946" s="37"/>
    </row>
    <row r="947" spans="8:13" ht="126.75" customHeight="1">
      <c r="H947" s="242"/>
      <c r="I947" s="131"/>
      <c r="K947" s="50"/>
      <c r="L947" s="54"/>
      <c r="M947" s="37"/>
    </row>
    <row r="948" spans="8:13" ht="126.75" customHeight="1">
      <c r="H948" s="242"/>
      <c r="I948" s="131"/>
      <c r="K948" s="50"/>
      <c r="L948" s="54"/>
      <c r="M948" s="37"/>
    </row>
    <row r="949" spans="8:13" ht="126.75" customHeight="1">
      <c r="H949" s="242"/>
      <c r="I949" s="131"/>
      <c r="K949" s="50"/>
      <c r="L949" s="54"/>
      <c r="M949" s="37"/>
    </row>
    <row r="950" spans="8:13" ht="126.75" customHeight="1">
      <c r="H950" s="242"/>
      <c r="I950" s="131"/>
      <c r="K950" s="50"/>
      <c r="L950" s="54"/>
      <c r="M950" s="37"/>
    </row>
    <row r="951" spans="8:13" ht="126.75" customHeight="1">
      <c r="H951" s="242"/>
      <c r="I951" s="131"/>
      <c r="K951" s="50"/>
      <c r="L951" s="54"/>
      <c r="M951" s="37"/>
    </row>
    <row r="952" spans="8:13" ht="126.75" customHeight="1">
      <c r="H952" s="242"/>
      <c r="I952" s="131"/>
      <c r="K952" s="50"/>
      <c r="L952" s="54"/>
      <c r="M952" s="37"/>
    </row>
    <row r="953" spans="8:13" ht="126.75" customHeight="1">
      <c r="H953" s="242"/>
      <c r="I953" s="131"/>
      <c r="K953" s="50"/>
      <c r="L953" s="54"/>
      <c r="M953" s="37"/>
    </row>
    <row r="954" spans="8:13" ht="126.75" customHeight="1">
      <c r="H954" s="242"/>
      <c r="I954" s="131"/>
      <c r="K954" s="50"/>
      <c r="L954" s="54"/>
      <c r="M954" s="37"/>
    </row>
    <row r="955" spans="8:13" ht="126.75" customHeight="1">
      <c r="H955" s="242"/>
      <c r="I955" s="131"/>
      <c r="K955" s="50"/>
      <c r="L955" s="54"/>
      <c r="M955" s="37"/>
    </row>
    <row r="956" spans="8:13" ht="126.75" customHeight="1">
      <c r="H956" s="242"/>
      <c r="I956" s="131"/>
      <c r="K956" s="50"/>
      <c r="L956" s="54"/>
      <c r="M956" s="37"/>
    </row>
    <row r="957" spans="8:13" ht="126.75" customHeight="1">
      <c r="H957" s="242"/>
      <c r="I957" s="131"/>
      <c r="K957" s="50"/>
      <c r="L957" s="54"/>
      <c r="M957" s="37"/>
    </row>
    <row r="958" spans="8:13" ht="126.75" customHeight="1">
      <c r="H958" s="242"/>
      <c r="I958" s="131"/>
      <c r="K958" s="50"/>
      <c r="L958" s="54"/>
      <c r="M958" s="37"/>
    </row>
    <row r="959" spans="8:13" ht="126.75" customHeight="1">
      <c r="H959" s="242"/>
      <c r="I959" s="131"/>
      <c r="K959" s="50"/>
      <c r="L959" s="54"/>
      <c r="M959" s="37"/>
    </row>
    <row r="960" spans="8:13" ht="126.75" customHeight="1">
      <c r="H960" s="242"/>
      <c r="I960" s="131"/>
      <c r="K960" s="50"/>
      <c r="L960" s="54"/>
      <c r="M960" s="37"/>
    </row>
    <row r="961" spans="8:13" ht="126.75" customHeight="1">
      <c r="H961" s="242"/>
      <c r="I961" s="131"/>
      <c r="K961" s="50"/>
      <c r="L961" s="54"/>
      <c r="M961" s="37"/>
    </row>
    <row r="962" spans="8:13" ht="126.75" customHeight="1">
      <c r="H962" s="242"/>
      <c r="I962" s="131"/>
      <c r="K962" s="50"/>
      <c r="L962" s="54"/>
      <c r="M962" s="37"/>
    </row>
    <row r="963" spans="8:13" ht="126.75" customHeight="1">
      <c r="H963" s="242"/>
      <c r="I963" s="131"/>
      <c r="K963" s="50"/>
      <c r="L963" s="54"/>
      <c r="M963" s="37"/>
    </row>
    <row r="964" spans="8:13" ht="126.75" customHeight="1">
      <c r="H964" s="242"/>
      <c r="I964" s="131"/>
      <c r="K964" s="50"/>
      <c r="L964" s="54"/>
      <c r="M964" s="37"/>
    </row>
    <row r="965" spans="8:13" ht="126.75" customHeight="1">
      <c r="H965" s="242"/>
      <c r="I965" s="131"/>
      <c r="K965" s="50"/>
      <c r="L965" s="54"/>
      <c r="M965" s="37"/>
    </row>
    <row r="966" spans="8:13" ht="126.75" customHeight="1">
      <c r="H966" s="242"/>
      <c r="I966" s="131"/>
      <c r="K966" s="50"/>
      <c r="L966" s="54"/>
      <c r="M966" s="37"/>
    </row>
    <row r="967" spans="8:13" ht="126.75" customHeight="1">
      <c r="H967" s="242"/>
      <c r="I967" s="131"/>
      <c r="K967" s="50"/>
      <c r="L967" s="54"/>
      <c r="M967" s="37"/>
    </row>
    <row r="968" spans="8:13" ht="126.75" customHeight="1">
      <c r="H968" s="242"/>
      <c r="I968" s="131"/>
      <c r="K968" s="50"/>
      <c r="L968" s="54"/>
      <c r="M968" s="37"/>
    </row>
    <row r="969" spans="8:13" ht="126.75" customHeight="1">
      <c r="H969" s="242"/>
      <c r="I969" s="131"/>
      <c r="K969" s="50"/>
      <c r="L969" s="54"/>
      <c r="M969" s="37"/>
    </row>
    <row r="970" spans="8:13" ht="126.75" customHeight="1">
      <c r="H970" s="242"/>
      <c r="I970" s="131"/>
      <c r="K970" s="50"/>
      <c r="L970" s="54"/>
      <c r="M970" s="37"/>
    </row>
    <row r="971" spans="8:13" ht="126.75" customHeight="1">
      <c r="H971" s="242"/>
      <c r="I971" s="131"/>
      <c r="K971" s="50"/>
      <c r="L971" s="54"/>
      <c r="M971" s="37"/>
    </row>
    <row r="972" spans="8:13" ht="126.75" customHeight="1">
      <c r="H972" s="242"/>
      <c r="I972" s="131"/>
      <c r="K972" s="50"/>
      <c r="L972" s="54"/>
      <c r="M972" s="37"/>
    </row>
    <row r="973" spans="8:13" ht="126.75" customHeight="1">
      <c r="H973" s="242"/>
      <c r="I973" s="131"/>
      <c r="K973" s="50"/>
      <c r="L973" s="54"/>
      <c r="M973" s="37"/>
    </row>
    <row r="974" spans="8:13" ht="126.75" customHeight="1">
      <c r="H974" s="242"/>
      <c r="I974" s="131"/>
      <c r="K974" s="50"/>
      <c r="L974" s="54"/>
      <c r="M974" s="37"/>
    </row>
    <row r="975" spans="8:13" ht="126.75" customHeight="1">
      <c r="H975" s="242"/>
      <c r="I975" s="131"/>
      <c r="K975" s="50"/>
      <c r="L975" s="54"/>
      <c r="M975" s="37"/>
    </row>
    <row r="976" spans="8:13" ht="126.75" customHeight="1">
      <c r="H976" s="242"/>
      <c r="I976" s="131"/>
      <c r="K976" s="50"/>
      <c r="L976" s="54"/>
      <c r="M976" s="37"/>
    </row>
    <row r="977" spans="8:13" ht="126.75" customHeight="1">
      <c r="H977" s="242"/>
      <c r="I977" s="131"/>
      <c r="K977" s="50"/>
      <c r="L977" s="54"/>
      <c r="M977" s="37"/>
    </row>
    <row r="978" spans="8:13" ht="126.75" customHeight="1">
      <c r="H978" s="242"/>
      <c r="I978" s="131"/>
      <c r="K978" s="50"/>
      <c r="L978" s="54"/>
      <c r="M978" s="37"/>
    </row>
    <row r="979" spans="8:13" ht="126.75" customHeight="1">
      <c r="H979" s="242"/>
      <c r="I979" s="131"/>
      <c r="K979" s="50"/>
      <c r="L979" s="54"/>
      <c r="M979" s="37"/>
    </row>
    <row r="980" spans="8:13" ht="126.75" customHeight="1">
      <c r="H980" s="242"/>
      <c r="I980" s="131"/>
      <c r="K980" s="50"/>
      <c r="L980" s="54"/>
      <c r="M980" s="37"/>
    </row>
    <row r="981" spans="8:13" ht="126.75" customHeight="1">
      <c r="H981" s="242"/>
      <c r="I981" s="131"/>
      <c r="K981" s="50"/>
      <c r="L981" s="54"/>
      <c r="M981" s="37"/>
    </row>
    <row r="982" spans="8:13" ht="126.75" customHeight="1">
      <c r="H982" s="242"/>
      <c r="I982" s="131"/>
      <c r="K982" s="50"/>
      <c r="L982" s="54"/>
      <c r="M982" s="37"/>
    </row>
    <row r="983" spans="8:13" ht="126.75" customHeight="1">
      <c r="H983" s="242"/>
      <c r="I983" s="131"/>
      <c r="K983" s="50"/>
      <c r="L983" s="54"/>
      <c r="M983" s="37"/>
    </row>
    <row r="984" spans="8:13" ht="126.75" customHeight="1">
      <c r="H984" s="242"/>
      <c r="I984" s="131"/>
      <c r="K984" s="50"/>
      <c r="L984" s="54"/>
      <c r="M984" s="37"/>
    </row>
    <row r="985" spans="8:13" ht="126.75" customHeight="1">
      <c r="H985" s="242"/>
      <c r="I985" s="131"/>
      <c r="K985" s="50"/>
      <c r="L985" s="54"/>
      <c r="M985" s="37"/>
    </row>
    <row r="986" spans="8:13" ht="126.75" customHeight="1">
      <c r="H986" s="242"/>
      <c r="I986" s="131"/>
      <c r="K986" s="50"/>
      <c r="L986" s="54"/>
      <c r="M986" s="37"/>
    </row>
    <row r="987" spans="8:13" ht="126.75" customHeight="1">
      <c r="H987" s="242"/>
      <c r="I987" s="131"/>
      <c r="K987" s="50"/>
      <c r="L987" s="54"/>
      <c r="M987" s="37"/>
    </row>
    <row r="988" spans="8:13" ht="126.75" customHeight="1">
      <c r="H988" s="242"/>
      <c r="I988" s="131"/>
      <c r="K988" s="50"/>
      <c r="L988" s="54"/>
      <c r="M988" s="37"/>
    </row>
    <row r="989" spans="8:13" ht="126.75" customHeight="1">
      <c r="H989" s="242"/>
      <c r="I989" s="131"/>
      <c r="K989" s="50"/>
      <c r="L989" s="54"/>
      <c r="M989" s="37"/>
    </row>
    <row r="990" spans="8:13" ht="126.75" customHeight="1">
      <c r="H990" s="242"/>
      <c r="I990" s="131"/>
      <c r="K990" s="50"/>
      <c r="L990" s="54"/>
      <c r="M990" s="37"/>
    </row>
    <row r="991" spans="8:13" ht="126.75" customHeight="1">
      <c r="H991" s="242"/>
      <c r="I991" s="131"/>
      <c r="K991" s="50"/>
      <c r="L991" s="54"/>
      <c r="M991" s="37"/>
    </row>
    <row r="992" spans="8:13" ht="126.75" customHeight="1">
      <c r="H992" s="242"/>
      <c r="I992" s="131"/>
      <c r="K992" s="50"/>
      <c r="L992" s="54"/>
      <c r="M992" s="37"/>
    </row>
    <row r="993" spans="8:13" ht="126.75" customHeight="1">
      <c r="H993" s="242"/>
      <c r="I993" s="131"/>
      <c r="K993" s="50"/>
      <c r="L993" s="54"/>
      <c r="M993" s="37"/>
    </row>
    <row r="994" spans="8:13" ht="126.75" customHeight="1">
      <c r="H994" s="242"/>
      <c r="I994" s="131"/>
      <c r="K994" s="50"/>
      <c r="L994" s="54"/>
      <c r="M994" s="37"/>
    </row>
    <row r="995" spans="8:13" ht="126.75" customHeight="1">
      <c r="H995" s="242"/>
      <c r="I995" s="131"/>
      <c r="K995" s="50"/>
      <c r="L995" s="54"/>
      <c r="M995" s="37"/>
    </row>
    <row r="996" spans="8:13" ht="126.75" customHeight="1">
      <c r="H996" s="242"/>
      <c r="I996" s="131"/>
      <c r="K996" s="50"/>
      <c r="L996" s="54"/>
      <c r="M996" s="37"/>
    </row>
    <row r="997" spans="8:13" ht="126.75" customHeight="1">
      <c r="H997" s="242"/>
      <c r="I997" s="131"/>
      <c r="K997" s="50"/>
      <c r="L997" s="54"/>
      <c r="M997" s="37"/>
    </row>
    <row r="998" spans="8:13" ht="126.75" customHeight="1">
      <c r="H998" s="242"/>
      <c r="I998" s="131"/>
      <c r="K998" s="50"/>
      <c r="L998" s="54"/>
      <c r="M998" s="37"/>
    </row>
    <row r="999" spans="8:13" ht="126.75" customHeight="1">
      <c r="H999" s="242"/>
      <c r="I999" s="131"/>
      <c r="K999" s="50"/>
      <c r="L999" s="54"/>
      <c r="M999" s="37"/>
    </row>
    <row r="1000" spans="8:13" ht="126.75" customHeight="1">
      <c r="H1000" s="242"/>
      <c r="I1000" s="131"/>
      <c r="K1000" s="50"/>
      <c r="L1000" s="54"/>
      <c r="M1000" s="37"/>
    </row>
    <row r="1001" spans="8:13" ht="126.75" customHeight="1">
      <c r="H1001" s="242"/>
      <c r="I1001" s="131"/>
      <c r="K1001" s="50"/>
      <c r="L1001" s="54"/>
      <c r="M1001" s="37"/>
    </row>
    <row r="1002" spans="8:13" ht="126.75" customHeight="1">
      <c r="H1002" s="242"/>
      <c r="I1002" s="131"/>
      <c r="K1002" s="50"/>
      <c r="L1002" s="54"/>
      <c r="M1002" s="37"/>
    </row>
    <row r="1003" spans="8:13" ht="126.75" customHeight="1">
      <c r="H1003" s="242"/>
      <c r="I1003" s="131"/>
      <c r="K1003" s="50"/>
      <c r="L1003" s="54"/>
      <c r="M1003" s="37"/>
    </row>
    <row r="1004" spans="8:13" ht="126.75" customHeight="1">
      <c r="H1004" s="242"/>
      <c r="I1004" s="131"/>
      <c r="K1004" s="50"/>
      <c r="L1004" s="54"/>
      <c r="M1004" s="37"/>
    </row>
    <row r="1005" spans="8:13" ht="126.75" customHeight="1">
      <c r="H1005" s="242"/>
      <c r="I1005" s="131"/>
      <c r="K1005" s="50"/>
      <c r="L1005" s="54"/>
      <c r="M1005" s="37"/>
    </row>
    <row r="1006" spans="8:13" ht="126.75" customHeight="1">
      <c r="H1006" s="242"/>
      <c r="I1006" s="131"/>
      <c r="K1006" s="50"/>
      <c r="L1006" s="54"/>
      <c r="M1006" s="37"/>
    </row>
    <row r="1007" spans="8:13" ht="126.75" customHeight="1">
      <c r="H1007" s="242"/>
      <c r="I1007" s="131"/>
      <c r="K1007" s="50"/>
      <c r="L1007" s="54"/>
      <c r="M1007" s="37"/>
    </row>
    <row r="1008" spans="8:13" ht="126.75" customHeight="1">
      <c r="H1008" s="242"/>
      <c r="I1008" s="131"/>
      <c r="K1008" s="50"/>
      <c r="L1008" s="54"/>
      <c r="M1008" s="37"/>
    </row>
    <row r="1009" spans="8:13" ht="126.75" customHeight="1">
      <c r="H1009" s="242"/>
      <c r="I1009" s="131"/>
      <c r="K1009" s="50"/>
      <c r="L1009" s="54"/>
      <c r="M1009" s="37"/>
    </row>
    <row r="1010" spans="8:13" ht="126.75" customHeight="1">
      <c r="H1010" s="242"/>
      <c r="I1010" s="131"/>
      <c r="K1010" s="50"/>
      <c r="L1010" s="54"/>
      <c r="M1010" s="37"/>
    </row>
    <row r="1011" spans="8:13" ht="126.75" customHeight="1">
      <c r="H1011" s="242"/>
      <c r="I1011" s="131"/>
      <c r="K1011" s="50"/>
      <c r="L1011" s="54"/>
      <c r="M1011" s="37"/>
    </row>
    <row r="1012" spans="8:13" ht="126.75" customHeight="1">
      <c r="H1012" s="242"/>
      <c r="I1012" s="131"/>
      <c r="K1012" s="50"/>
      <c r="L1012" s="54"/>
      <c r="M1012" s="37"/>
    </row>
    <row r="1013" spans="8:13" ht="126.75" customHeight="1">
      <c r="H1013" s="242"/>
      <c r="I1013" s="131"/>
      <c r="K1013" s="50"/>
      <c r="L1013" s="54"/>
      <c r="M1013" s="37"/>
    </row>
    <row r="1014" spans="8:13" ht="126.75" customHeight="1">
      <c r="H1014" s="242"/>
      <c r="I1014" s="131"/>
      <c r="K1014" s="50"/>
      <c r="L1014" s="54"/>
      <c r="M1014" s="37"/>
    </row>
    <row r="1015" spans="8:13" ht="126.75" customHeight="1">
      <c r="H1015" s="242"/>
      <c r="I1015" s="131"/>
      <c r="K1015" s="50"/>
      <c r="L1015" s="54"/>
      <c r="M1015" s="37"/>
    </row>
    <row r="1016" spans="8:13" ht="126.75" customHeight="1">
      <c r="H1016" s="242"/>
      <c r="I1016" s="131"/>
      <c r="K1016" s="50"/>
      <c r="L1016" s="54"/>
      <c r="M1016" s="37"/>
    </row>
    <row r="1017" spans="8:13" ht="126.75" customHeight="1">
      <c r="H1017" s="242"/>
      <c r="I1017" s="131"/>
      <c r="K1017" s="50"/>
      <c r="L1017" s="54"/>
      <c r="M1017" s="37"/>
    </row>
    <row r="1018" spans="8:13" ht="126.75" customHeight="1">
      <c r="H1018" s="242"/>
      <c r="I1018" s="131"/>
      <c r="K1018" s="50"/>
      <c r="L1018" s="54"/>
      <c r="M1018" s="37"/>
    </row>
    <row r="1019" spans="8:13" ht="126.75" customHeight="1">
      <c r="H1019" s="242"/>
      <c r="I1019" s="131"/>
      <c r="K1019" s="50"/>
      <c r="L1019" s="54"/>
      <c r="M1019" s="37"/>
    </row>
    <row r="1020" spans="8:13" ht="126.75" customHeight="1">
      <c r="H1020" s="242"/>
      <c r="I1020" s="131"/>
      <c r="K1020" s="50"/>
      <c r="L1020" s="54"/>
      <c r="M1020" s="37"/>
    </row>
    <row r="1021" spans="8:13" ht="126.75" customHeight="1">
      <c r="H1021" s="242"/>
      <c r="I1021" s="131"/>
      <c r="K1021" s="50"/>
      <c r="L1021" s="54"/>
      <c r="M1021" s="37"/>
    </row>
    <row r="1022" spans="8:13" ht="126.75" customHeight="1">
      <c r="H1022" s="242"/>
      <c r="I1022" s="131"/>
      <c r="K1022" s="50"/>
      <c r="L1022" s="54"/>
      <c r="M1022" s="37"/>
    </row>
    <row r="1023" spans="8:13" ht="126.75" customHeight="1">
      <c r="H1023" s="242"/>
      <c r="I1023" s="131"/>
      <c r="K1023" s="50"/>
      <c r="L1023" s="54"/>
      <c r="M1023" s="37"/>
    </row>
    <row r="1024" spans="8:13" ht="126.75" customHeight="1">
      <c r="H1024" s="242"/>
      <c r="I1024" s="131"/>
      <c r="K1024" s="50"/>
      <c r="L1024" s="54"/>
      <c r="M1024" s="37"/>
    </row>
    <row r="1025" spans="8:13" ht="126.75" customHeight="1">
      <c r="H1025" s="242"/>
      <c r="I1025" s="131"/>
      <c r="K1025" s="50"/>
      <c r="L1025" s="54"/>
      <c r="M1025" s="37"/>
    </row>
    <row r="1026" spans="8:13" ht="126.75" customHeight="1">
      <c r="H1026" s="242"/>
      <c r="I1026" s="131"/>
      <c r="K1026" s="50"/>
      <c r="L1026" s="54"/>
      <c r="M1026" s="37"/>
    </row>
    <row r="1027" spans="8:13" ht="126.75" customHeight="1">
      <c r="H1027" s="242"/>
      <c r="I1027" s="131"/>
      <c r="K1027" s="50"/>
      <c r="L1027" s="54"/>
      <c r="M1027" s="37"/>
    </row>
    <row r="1028" spans="8:13" ht="126.75" customHeight="1">
      <c r="H1028" s="242"/>
      <c r="I1028" s="131"/>
      <c r="K1028" s="50"/>
      <c r="L1028" s="54"/>
      <c r="M1028" s="37"/>
    </row>
    <row r="1029" spans="8:13" ht="126.75" customHeight="1">
      <c r="H1029" s="242"/>
      <c r="I1029" s="131"/>
      <c r="K1029" s="50"/>
      <c r="L1029" s="54"/>
      <c r="M1029" s="37"/>
    </row>
    <row r="1030" spans="8:13" ht="126.75" customHeight="1">
      <c r="H1030" s="242"/>
      <c r="I1030" s="131"/>
      <c r="K1030" s="50"/>
      <c r="L1030" s="54"/>
      <c r="M1030" s="37"/>
    </row>
    <row r="1031" spans="8:13" ht="126.75" customHeight="1">
      <c r="H1031" s="242"/>
      <c r="I1031" s="131"/>
      <c r="K1031" s="50"/>
      <c r="L1031" s="54"/>
      <c r="M1031" s="37"/>
    </row>
    <row r="1032" spans="8:13" ht="126.75" customHeight="1">
      <c r="H1032" s="242"/>
      <c r="I1032" s="131"/>
      <c r="K1032" s="50"/>
      <c r="L1032" s="54"/>
      <c r="M1032" s="37"/>
    </row>
    <row r="1033" spans="8:13" ht="126.75" customHeight="1">
      <c r="H1033" s="242"/>
      <c r="I1033" s="131"/>
      <c r="K1033" s="50"/>
      <c r="L1033" s="54"/>
      <c r="M1033" s="37"/>
    </row>
    <row r="1034" spans="8:13" ht="126.75" customHeight="1">
      <c r="H1034" s="242"/>
      <c r="I1034" s="131"/>
      <c r="K1034" s="50"/>
      <c r="L1034" s="54"/>
      <c r="M1034" s="37"/>
    </row>
    <row r="1035" spans="8:13" ht="126.75" customHeight="1">
      <c r="H1035" s="242"/>
      <c r="I1035" s="131"/>
      <c r="K1035" s="50"/>
      <c r="L1035" s="54"/>
      <c r="M1035" s="37"/>
    </row>
    <row r="1036" spans="8:13" ht="126.75" customHeight="1">
      <c r="H1036" s="242"/>
      <c r="I1036" s="131"/>
      <c r="K1036" s="50"/>
      <c r="L1036" s="54"/>
      <c r="M1036" s="37"/>
    </row>
    <row r="1037" spans="8:13" ht="126.75" customHeight="1">
      <c r="H1037" s="242"/>
      <c r="I1037" s="131"/>
      <c r="K1037" s="50"/>
      <c r="L1037" s="54"/>
      <c r="M1037" s="37"/>
    </row>
    <row r="1038" spans="8:13" ht="126.75" customHeight="1">
      <c r="H1038" s="242"/>
      <c r="I1038" s="131"/>
      <c r="K1038" s="50"/>
      <c r="L1038" s="54"/>
      <c r="M1038" s="37"/>
    </row>
    <row r="1039" spans="8:13" ht="126.75" customHeight="1">
      <c r="H1039" s="242"/>
      <c r="I1039" s="131"/>
      <c r="K1039" s="50"/>
      <c r="L1039" s="54"/>
      <c r="M1039" s="37"/>
    </row>
    <row r="1040" spans="8:13" ht="126.75" customHeight="1">
      <c r="H1040" s="242"/>
      <c r="I1040" s="131"/>
      <c r="K1040" s="50"/>
      <c r="L1040" s="54"/>
      <c r="M1040" s="37"/>
    </row>
    <row r="1041" spans="8:13" ht="126.75" customHeight="1">
      <c r="H1041" s="242"/>
      <c r="I1041" s="131"/>
      <c r="K1041" s="50"/>
      <c r="L1041" s="54"/>
      <c r="M1041" s="37"/>
    </row>
    <row r="1042" spans="8:13" ht="126.75" customHeight="1">
      <c r="H1042" s="242"/>
      <c r="I1042" s="131"/>
      <c r="K1042" s="50"/>
      <c r="L1042" s="54"/>
      <c r="M1042" s="37"/>
    </row>
    <row r="1043" spans="8:13" ht="126.75" customHeight="1">
      <c r="H1043" s="242"/>
      <c r="I1043" s="131"/>
      <c r="K1043" s="50"/>
      <c r="L1043" s="54"/>
      <c r="M1043" s="37"/>
    </row>
    <row r="1044" spans="8:13" ht="126.75" customHeight="1">
      <c r="H1044" s="242"/>
      <c r="I1044" s="131"/>
      <c r="K1044" s="50"/>
      <c r="L1044" s="54"/>
      <c r="M1044" s="37"/>
    </row>
    <row r="1045" spans="8:13" ht="126.75" customHeight="1">
      <c r="H1045" s="242"/>
      <c r="I1045" s="131"/>
      <c r="K1045" s="50"/>
      <c r="L1045" s="54"/>
      <c r="M1045" s="37"/>
    </row>
    <row r="1046" spans="8:13" ht="126.75" customHeight="1">
      <c r="H1046" s="242"/>
      <c r="I1046" s="131"/>
      <c r="K1046" s="50"/>
      <c r="L1046" s="54"/>
      <c r="M1046" s="37"/>
    </row>
    <row r="1047" spans="8:13" ht="126.75" customHeight="1">
      <c r="H1047" s="242"/>
      <c r="I1047" s="131"/>
      <c r="K1047" s="50"/>
      <c r="L1047" s="54"/>
      <c r="M1047" s="37"/>
    </row>
    <row r="1048" spans="8:13" ht="126.75" customHeight="1">
      <c r="H1048" s="242"/>
      <c r="I1048" s="131"/>
      <c r="K1048" s="50"/>
      <c r="L1048" s="54"/>
      <c r="M1048" s="37"/>
    </row>
    <row r="1049" spans="8:13" ht="126.75" customHeight="1">
      <c r="H1049" s="242"/>
      <c r="I1049" s="131"/>
      <c r="K1049" s="50"/>
      <c r="L1049" s="54"/>
      <c r="M1049" s="37"/>
    </row>
    <row r="1050" spans="8:13" ht="126.75" customHeight="1">
      <c r="H1050" s="242"/>
      <c r="I1050" s="131"/>
      <c r="K1050" s="50"/>
      <c r="L1050" s="54"/>
      <c r="M1050" s="37"/>
    </row>
    <row r="1051" spans="8:13" ht="126.75" customHeight="1">
      <c r="H1051" s="242"/>
      <c r="I1051" s="131"/>
      <c r="K1051" s="50"/>
      <c r="L1051" s="54"/>
      <c r="M1051" s="37"/>
    </row>
    <row r="1052" spans="8:13" ht="126.75" customHeight="1">
      <c r="H1052" s="242"/>
      <c r="I1052" s="131"/>
      <c r="K1052" s="50"/>
      <c r="L1052" s="54"/>
      <c r="M1052" s="37"/>
    </row>
    <row r="1053" spans="8:13" ht="126.75" customHeight="1">
      <c r="H1053" s="242"/>
      <c r="I1053" s="131"/>
      <c r="K1053" s="50"/>
      <c r="L1053" s="54"/>
      <c r="M1053" s="37"/>
    </row>
    <row r="1054" spans="8:13" ht="126.75" customHeight="1">
      <c r="H1054" s="242"/>
      <c r="I1054" s="131"/>
      <c r="K1054" s="50"/>
      <c r="L1054" s="54"/>
      <c r="M1054" s="37"/>
    </row>
    <row r="1055" spans="8:13" ht="126.75" customHeight="1">
      <c r="H1055" s="242"/>
      <c r="I1055" s="131"/>
      <c r="K1055" s="50"/>
      <c r="L1055" s="54"/>
      <c r="M1055" s="37"/>
    </row>
    <row r="1056" spans="8:13" ht="126.75" customHeight="1">
      <c r="H1056" s="242"/>
      <c r="I1056" s="131"/>
      <c r="K1056" s="50"/>
      <c r="L1056" s="54"/>
      <c r="M1056" s="37"/>
    </row>
    <row r="1057" spans="8:13" ht="126.75" customHeight="1">
      <c r="H1057" s="242"/>
      <c r="I1057" s="131"/>
      <c r="K1057" s="50"/>
      <c r="L1057" s="54"/>
      <c r="M1057" s="37"/>
    </row>
    <row r="1058" spans="8:13" ht="126.75" customHeight="1">
      <c r="H1058" s="242"/>
      <c r="I1058" s="131"/>
      <c r="K1058" s="50"/>
      <c r="L1058" s="54"/>
      <c r="M1058" s="37"/>
    </row>
    <row r="1059" spans="8:13" ht="126.75" customHeight="1">
      <c r="H1059" s="242"/>
      <c r="I1059" s="131"/>
      <c r="K1059" s="50"/>
      <c r="L1059" s="54"/>
      <c r="M1059" s="37"/>
    </row>
    <row r="1060" spans="8:13" ht="126.75" customHeight="1">
      <c r="H1060" s="242"/>
      <c r="I1060" s="131"/>
      <c r="K1060" s="50"/>
      <c r="L1060" s="54"/>
      <c r="M1060" s="37"/>
    </row>
    <row r="1061" spans="8:13" ht="126.75" customHeight="1">
      <c r="H1061" s="242"/>
      <c r="I1061" s="131"/>
      <c r="K1061" s="50"/>
      <c r="L1061" s="54"/>
      <c r="M1061" s="37"/>
    </row>
    <row r="1062" spans="8:13" ht="126.75" customHeight="1">
      <c r="H1062" s="242"/>
      <c r="I1062" s="131"/>
      <c r="K1062" s="50"/>
      <c r="L1062" s="54"/>
      <c r="M1062" s="37"/>
    </row>
    <row r="1063" spans="8:13" ht="126.75" customHeight="1">
      <c r="H1063" s="242"/>
      <c r="I1063" s="131"/>
      <c r="K1063" s="50"/>
      <c r="L1063" s="54"/>
      <c r="M1063" s="37"/>
    </row>
    <row r="1064" spans="8:13" ht="126.75" customHeight="1">
      <c r="H1064" s="242"/>
      <c r="I1064" s="131"/>
      <c r="K1064" s="50"/>
      <c r="L1064" s="54"/>
      <c r="M1064" s="37"/>
    </row>
    <row r="1065" spans="8:13" ht="126.75" customHeight="1">
      <c r="H1065" s="242"/>
      <c r="I1065" s="131"/>
      <c r="K1065" s="50"/>
      <c r="L1065" s="54"/>
      <c r="M1065" s="37"/>
    </row>
    <row r="1066" spans="8:13" ht="126.75" customHeight="1">
      <c r="H1066" s="242"/>
      <c r="I1066" s="131"/>
      <c r="K1066" s="50"/>
      <c r="L1066" s="54"/>
      <c r="M1066" s="37"/>
    </row>
    <row r="1067" spans="8:13" ht="126.75" customHeight="1">
      <c r="H1067" s="242"/>
      <c r="I1067" s="131"/>
      <c r="K1067" s="50"/>
      <c r="L1067" s="54"/>
      <c r="M1067" s="37"/>
    </row>
    <row r="1068" spans="8:13" ht="126.75" customHeight="1">
      <c r="H1068" s="242"/>
      <c r="I1068" s="131"/>
      <c r="K1068" s="50"/>
      <c r="L1068" s="54"/>
      <c r="M1068" s="37"/>
    </row>
    <row r="1069" spans="8:13" ht="126.75" customHeight="1">
      <c r="H1069" s="242"/>
      <c r="I1069" s="131"/>
      <c r="K1069" s="50"/>
      <c r="L1069" s="54"/>
      <c r="M1069" s="37"/>
    </row>
    <row r="1070" spans="8:13" ht="126.75" customHeight="1">
      <c r="H1070" s="242"/>
      <c r="I1070" s="131"/>
      <c r="K1070" s="50"/>
      <c r="L1070" s="54"/>
      <c r="M1070" s="37"/>
    </row>
    <row r="1071" spans="8:13" ht="126.75" customHeight="1">
      <c r="H1071" s="242"/>
      <c r="I1071" s="131"/>
      <c r="K1071" s="50"/>
      <c r="L1071" s="54"/>
      <c r="M1071" s="37"/>
    </row>
    <row r="1072" spans="8:13" ht="126.75" customHeight="1">
      <c r="H1072" s="242"/>
      <c r="I1072" s="131"/>
      <c r="K1072" s="50"/>
      <c r="L1072" s="54"/>
      <c r="M1072" s="37"/>
    </row>
    <row r="1073" spans="8:13" ht="126.75" customHeight="1">
      <c r="H1073" s="242"/>
      <c r="I1073" s="131"/>
      <c r="K1073" s="50"/>
      <c r="L1073" s="54"/>
      <c r="M1073" s="37"/>
    </row>
    <row r="1074" spans="8:13" ht="126.75" customHeight="1">
      <c r="H1074" s="242"/>
      <c r="I1074" s="131"/>
      <c r="K1074" s="50"/>
      <c r="L1074" s="54"/>
      <c r="M1074" s="37"/>
    </row>
    <row r="1075" spans="8:13" ht="126.75" customHeight="1">
      <c r="H1075" s="242"/>
      <c r="I1075" s="131"/>
      <c r="K1075" s="50"/>
      <c r="L1075" s="54"/>
      <c r="M1075" s="37"/>
    </row>
    <row r="1076" spans="8:13" ht="126.75" customHeight="1">
      <c r="H1076" s="242"/>
      <c r="I1076" s="131"/>
      <c r="K1076" s="50"/>
      <c r="L1076" s="54"/>
      <c r="M1076" s="37"/>
    </row>
    <row r="1077" spans="8:13" ht="126.75" customHeight="1">
      <c r="H1077" s="242"/>
      <c r="I1077" s="131"/>
      <c r="K1077" s="50"/>
      <c r="L1077" s="54"/>
      <c r="M1077" s="37"/>
    </row>
    <row r="1078" spans="8:13" ht="126.75" customHeight="1">
      <c r="H1078" s="242"/>
      <c r="I1078" s="131"/>
      <c r="K1078" s="50"/>
      <c r="L1078" s="54"/>
      <c r="M1078" s="37"/>
    </row>
    <row r="1079" spans="8:13" ht="126.75" customHeight="1">
      <c r="H1079" s="242"/>
      <c r="I1079" s="131"/>
      <c r="K1079" s="50"/>
      <c r="L1079" s="54"/>
      <c r="M1079" s="37"/>
    </row>
    <row r="1080" spans="8:13" ht="126.75" customHeight="1">
      <c r="H1080" s="242"/>
      <c r="I1080" s="131"/>
      <c r="K1080" s="50"/>
      <c r="L1080" s="54"/>
      <c r="M1080" s="37"/>
    </row>
    <row r="1081" spans="8:13" ht="126.75" customHeight="1">
      <c r="H1081" s="242"/>
      <c r="I1081" s="131"/>
      <c r="K1081" s="50"/>
      <c r="L1081" s="54"/>
      <c r="M1081" s="37"/>
    </row>
    <row r="1082" spans="8:13" ht="126.75" customHeight="1">
      <c r="H1082" s="242"/>
      <c r="I1082" s="131"/>
      <c r="K1082" s="50"/>
      <c r="L1082" s="54"/>
      <c r="M1082" s="37"/>
    </row>
    <row r="1083" spans="8:13" ht="126.75" customHeight="1">
      <c r="H1083" s="242"/>
      <c r="I1083" s="131"/>
      <c r="K1083" s="50"/>
      <c r="L1083" s="54"/>
      <c r="M1083" s="37"/>
    </row>
    <row r="1084" spans="8:13" ht="126.75" customHeight="1">
      <c r="H1084" s="242"/>
      <c r="I1084" s="131"/>
      <c r="K1084" s="50"/>
      <c r="L1084" s="54"/>
      <c r="M1084" s="37"/>
    </row>
    <row r="1085" spans="8:13" ht="126.75" customHeight="1">
      <c r="H1085" s="242"/>
      <c r="I1085" s="131"/>
      <c r="K1085" s="50"/>
      <c r="L1085" s="54"/>
      <c r="M1085" s="37"/>
    </row>
    <row r="1086" spans="8:13" ht="126.75" customHeight="1">
      <c r="H1086" s="242"/>
      <c r="I1086" s="131"/>
      <c r="K1086" s="50"/>
      <c r="L1086" s="54"/>
      <c r="M1086" s="37"/>
    </row>
    <row r="1087" spans="8:13" ht="126.75" customHeight="1">
      <c r="H1087" s="242"/>
      <c r="I1087" s="131"/>
      <c r="K1087" s="50"/>
      <c r="L1087" s="54"/>
      <c r="M1087" s="37"/>
    </row>
    <row r="1088" spans="8:13" ht="126.75" customHeight="1">
      <c r="H1088" s="242"/>
      <c r="I1088" s="131"/>
      <c r="K1088" s="50"/>
      <c r="L1088" s="54"/>
      <c r="M1088" s="37"/>
    </row>
    <row r="1089" spans="8:13" ht="126.75" customHeight="1">
      <c r="H1089" s="242"/>
      <c r="I1089" s="131"/>
      <c r="K1089" s="50"/>
      <c r="L1089" s="54"/>
      <c r="M1089" s="37"/>
    </row>
    <row r="1090" spans="8:13" ht="126.75" customHeight="1">
      <c r="H1090" s="242"/>
      <c r="I1090" s="131"/>
      <c r="K1090" s="50"/>
      <c r="L1090" s="54"/>
      <c r="M1090" s="37"/>
    </row>
    <row r="1091" spans="8:13" ht="126.75" customHeight="1">
      <c r="H1091" s="242"/>
      <c r="I1091" s="131"/>
      <c r="K1091" s="50"/>
      <c r="L1091" s="54"/>
      <c r="M1091" s="37"/>
    </row>
    <row r="1092" spans="8:13" ht="126.75" customHeight="1">
      <c r="H1092" s="242"/>
      <c r="I1092" s="131"/>
      <c r="K1092" s="50"/>
      <c r="L1092" s="54"/>
      <c r="M1092" s="37"/>
    </row>
    <row r="1093" spans="8:13" ht="126.75" customHeight="1">
      <c r="H1093" s="242"/>
      <c r="I1093" s="131"/>
      <c r="K1093" s="50"/>
      <c r="L1093" s="54"/>
      <c r="M1093" s="37"/>
    </row>
    <row r="1094" spans="8:13" ht="126.75" customHeight="1">
      <c r="H1094" s="242"/>
      <c r="I1094" s="131"/>
      <c r="K1094" s="50"/>
      <c r="L1094" s="54"/>
      <c r="M1094" s="37"/>
    </row>
    <row r="1095" spans="8:13" ht="126.75" customHeight="1">
      <c r="H1095" s="242"/>
      <c r="I1095" s="131"/>
      <c r="K1095" s="50"/>
      <c r="L1095" s="54"/>
      <c r="M1095" s="37"/>
    </row>
    <row r="1096" spans="8:13" ht="126.75" customHeight="1">
      <c r="H1096" s="242"/>
      <c r="I1096" s="131"/>
      <c r="K1096" s="50"/>
      <c r="L1096" s="54"/>
      <c r="M1096" s="37"/>
    </row>
    <row r="1097" spans="8:13" ht="126.75" customHeight="1">
      <c r="H1097" s="242"/>
      <c r="I1097" s="131"/>
      <c r="K1097" s="50"/>
      <c r="L1097" s="54"/>
      <c r="M1097" s="37"/>
    </row>
    <row r="1098" spans="8:13" ht="126.75" customHeight="1">
      <c r="H1098" s="242"/>
      <c r="I1098" s="131"/>
      <c r="K1098" s="50"/>
      <c r="L1098" s="54"/>
      <c r="M1098" s="37"/>
    </row>
    <row r="1099" spans="8:13" ht="126.75" customHeight="1">
      <c r="H1099" s="242"/>
      <c r="I1099" s="131"/>
      <c r="K1099" s="50"/>
      <c r="L1099" s="54"/>
      <c r="M1099" s="37"/>
    </row>
    <row r="1100" spans="8:13" ht="126.75" customHeight="1">
      <c r="H1100" s="242"/>
      <c r="I1100" s="131"/>
      <c r="K1100" s="50"/>
      <c r="L1100" s="54"/>
      <c r="M1100" s="37"/>
    </row>
    <row r="1101" spans="8:13" ht="126.75" customHeight="1">
      <c r="H1101" s="242"/>
      <c r="I1101" s="131"/>
      <c r="K1101" s="50"/>
      <c r="L1101" s="54"/>
      <c r="M1101" s="37"/>
    </row>
    <row r="1102" spans="8:13" ht="126.75" customHeight="1">
      <c r="H1102" s="242"/>
      <c r="I1102" s="131"/>
      <c r="K1102" s="50"/>
      <c r="L1102" s="54"/>
      <c r="M1102" s="37"/>
    </row>
    <row r="1103" spans="8:13" ht="126.75" customHeight="1">
      <c r="H1103" s="242"/>
      <c r="I1103" s="131"/>
      <c r="K1103" s="50"/>
      <c r="L1103" s="54"/>
      <c r="M1103" s="37"/>
    </row>
    <row r="1104" spans="8:13" ht="126.75" customHeight="1">
      <c r="H1104" s="242"/>
      <c r="I1104" s="131"/>
      <c r="K1104" s="50"/>
      <c r="L1104" s="54"/>
      <c r="M1104" s="37"/>
    </row>
    <row r="1105" spans="8:13" ht="126.75" customHeight="1">
      <c r="H1105" s="242"/>
      <c r="I1105" s="131"/>
      <c r="K1105" s="50"/>
      <c r="L1105" s="54"/>
      <c r="M1105" s="37"/>
    </row>
    <row r="1106" spans="8:13" ht="126.75" customHeight="1">
      <c r="H1106" s="242"/>
      <c r="I1106" s="131"/>
      <c r="K1106" s="50"/>
      <c r="L1106" s="54"/>
      <c r="M1106" s="37"/>
    </row>
    <row r="1107" spans="8:13" ht="126.75" customHeight="1">
      <c r="H1107" s="242"/>
      <c r="I1107" s="131"/>
      <c r="K1107" s="50"/>
      <c r="L1107" s="54"/>
      <c r="M1107" s="37"/>
    </row>
    <row r="1108" spans="8:13" ht="126.75" customHeight="1">
      <c r="H1108" s="242"/>
      <c r="I1108" s="131"/>
      <c r="K1108" s="50"/>
      <c r="L1108" s="54"/>
      <c r="M1108" s="37"/>
    </row>
    <row r="1109" spans="8:13" ht="126.75" customHeight="1">
      <c r="H1109" s="242"/>
      <c r="I1109" s="131"/>
      <c r="K1109" s="50"/>
      <c r="L1109" s="54"/>
      <c r="M1109" s="37"/>
    </row>
    <row r="1110" spans="8:13" ht="126.75" customHeight="1">
      <c r="H1110" s="242"/>
      <c r="I1110" s="131"/>
      <c r="K1110" s="50"/>
      <c r="L1110" s="54"/>
      <c r="M1110" s="37"/>
    </row>
    <row r="1111" spans="8:13" ht="126.75" customHeight="1">
      <c r="H1111" s="242"/>
      <c r="I1111" s="131"/>
      <c r="K1111" s="50"/>
      <c r="L1111" s="54"/>
      <c r="M1111" s="37"/>
    </row>
    <row r="1112" spans="8:13" ht="126.75" customHeight="1">
      <c r="H1112" s="242"/>
      <c r="I1112" s="131"/>
      <c r="K1112" s="50"/>
      <c r="L1112" s="54"/>
      <c r="M1112" s="37"/>
    </row>
    <row r="1113" spans="8:13" ht="126.75" customHeight="1">
      <c r="H1113" s="242"/>
      <c r="I1113" s="131"/>
      <c r="K1113" s="50"/>
      <c r="L1113" s="54"/>
      <c r="M1113" s="37"/>
    </row>
    <row r="1114" spans="8:13" ht="126.75" customHeight="1">
      <c r="H1114" s="242"/>
      <c r="I1114" s="131"/>
      <c r="K1114" s="50"/>
      <c r="L1114" s="54"/>
      <c r="M1114" s="37"/>
    </row>
    <row r="1115" spans="8:13" ht="126.75" customHeight="1">
      <c r="H1115" s="242"/>
      <c r="I1115" s="131"/>
      <c r="K1115" s="50"/>
      <c r="L1115" s="54"/>
      <c r="M1115" s="37"/>
    </row>
    <row r="1116" spans="8:13" ht="126.75" customHeight="1">
      <c r="H1116" s="242"/>
      <c r="I1116" s="131"/>
      <c r="K1116" s="50"/>
      <c r="L1116" s="54"/>
      <c r="M1116" s="37"/>
    </row>
    <row r="1117" spans="8:13" ht="126.75" customHeight="1">
      <c r="H1117" s="242"/>
      <c r="I1117" s="131"/>
      <c r="K1117" s="50"/>
      <c r="L1117" s="54"/>
      <c r="M1117" s="37"/>
    </row>
    <row r="1118" spans="8:13" ht="126.75" customHeight="1">
      <c r="H1118" s="242"/>
      <c r="I1118" s="131"/>
      <c r="K1118" s="50"/>
      <c r="L1118" s="54"/>
      <c r="M1118" s="37"/>
    </row>
    <row r="1119" spans="8:13" ht="126.75" customHeight="1">
      <c r="H1119" s="242"/>
      <c r="I1119" s="131"/>
      <c r="K1119" s="50"/>
      <c r="L1119" s="54"/>
      <c r="M1119" s="37"/>
    </row>
    <row r="1120" spans="8:13" ht="126.75" customHeight="1">
      <c r="H1120" s="242"/>
      <c r="I1120" s="131"/>
      <c r="K1120" s="50"/>
      <c r="L1120" s="54"/>
      <c r="M1120" s="37"/>
    </row>
    <row r="1121" spans="8:13" ht="126.75" customHeight="1">
      <c r="H1121" s="242"/>
      <c r="I1121" s="131"/>
      <c r="K1121" s="50"/>
      <c r="L1121" s="54"/>
      <c r="M1121" s="37"/>
    </row>
    <row r="1122" spans="8:13" ht="126.75" customHeight="1">
      <c r="H1122" s="242"/>
      <c r="I1122" s="131"/>
      <c r="K1122" s="50"/>
      <c r="L1122" s="54"/>
      <c r="M1122" s="37"/>
    </row>
    <row r="1123" spans="8:13" ht="126.75" customHeight="1">
      <c r="H1123" s="242"/>
      <c r="I1123" s="131"/>
      <c r="K1123" s="50"/>
      <c r="L1123" s="54"/>
      <c r="M1123" s="37"/>
    </row>
    <row r="1124" spans="8:13" ht="126.75" customHeight="1">
      <c r="H1124" s="242"/>
      <c r="I1124" s="131"/>
      <c r="K1124" s="50"/>
      <c r="L1124" s="54"/>
      <c r="M1124" s="37"/>
    </row>
    <row r="1125" spans="8:13" ht="126.75" customHeight="1">
      <c r="H1125" s="242"/>
      <c r="I1125" s="131"/>
      <c r="K1125" s="50"/>
      <c r="L1125" s="54"/>
      <c r="M1125" s="37"/>
    </row>
    <row r="1126" spans="8:13" ht="126.75" customHeight="1">
      <c r="H1126" s="242"/>
      <c r="I1126" s="131"/>
      <c r="K1126" s="50"/>
      <c r="L1126" s="54"/>
      <c r="M1126" s="37"/>
    </row>
    <row r="1127" spans="8:13" ht="126.75" customHeight="1">
      <c r="H1127" s="242"/>
      <c r="I1127" s="131"/>
      <c r="K1127" s="50"/>
      <c r="L1127" s="54"/>
      <c r="M1127" s="37"/>
    </row>
    <row r="1128" spans="8:13" ht="126.75" customHeight="1">
      <c r="H1128" s="242"/>
      <c r="I1128" s="131"/>
      <c r="K1128" s="50"/>
      <c r="L1128" s="54"/>
      <c r="M1128" s="37"/>
    </row>
    <row r="1129" spans="8:13" ht="126.75" customHeight="1">
      <c r="H1129" s="242"/>
      <c r="I1129" s="131"/>
      <c r="K1129" s="50"/>
      <c r="L1129" s="54"/>
      <c r="M1129" s="37"/>
    </row>
    <row r="1130" spans="8:13" ht="126.75" customHeight="1">
      <c r="H1130" s="242"/>
      <c r="I1130" s="131"/>
      <c r="K1130" s="50"/>
      <c r="L1130" s="54"/>
      <c r="M1130" s="37"/>
    </row>
    <row r="1131" spans="8:13" ht="126.75" customHeight="1">
      <c r="H1131" s="242"/>
      <c r="I1131" s="131"/>
      <c r="K1131" s="50"/>
      <c r="L1131" s="54"/>
      <c r="M1131" s="37"/>
    </row>
    <row r="1132" spans="8:13" ht="126.75" customHeight="1">
      <c r="H1132" s="242"/>
      <c r="I1132" s="131"/>
      <c r="K1132" s="50"/>
      <c r="L1132" s="54"/>
      <c r="M1132" s="37"/>
    </row>
    <row r="1133" spans="8:13" ht="126.75" customHeight="1">
      <c r="H1133" s="242"/>
      <c r="I1133" s="131"/>
      <c r="K1133" s="50"/>
      <c r="L1133" s="54"/>
      <c r="M1133" s="37"/>
    </row>
    <row r="1134" spans="8:13" ht="126.75" customHeight="1">
      <c r="H1134" s="242"/>
      <c r="I1134" s="131"/>
      <c r="K1134" s="50"/>
      <c r="L1134" s="54"/>
      <c r="M1134" s="37"/>
    </row>
    <row r="1135" spans="8:13" ht="126.75" customHeight="1">
      <c r="H1135" s="242"/>
      <c r="I1135" s="131"/>
      <c r="K1135" s="50"/>
      <c r="L1135" s="54"/>
      <c r="M1135" s="37"/>
    </row>
    <row r="1136" spans="8:13" ht="126.75" customHeight="1">
      <c r="H1136" s="242"/>
      <c r="I1136" s="131"/>
      <c r="K1136" s="50"/>
      <c r="L1136" s="54"/>
      <c r="M1136" s="37"/>
    </row>
    <row r="1137" spans="8:13" ht="126.75" customHeight="1">
      <c r="H1137" s="242"/>
      <c r="I1137" s="131"/>
      <c r="K1137" s="50"/>
      <c r="L1137" s="54"/>
      <c r="M1137" s="37"/>
    </row>
    <row r="1138" spans="8:13" ht="126.75" customHeight="1">
      <c r="H1138" s="242"/>
      <c r="I1138" s="131"/>
      <c r="K1138" s="50"/>
      <c r="L1138" s="54"/>
      <c r="M1138" s="37"/>
    </row>
    <row r="1139" spans="8:13" ht="126.75" customHeight="1">
      <c r="H1139" s="242"/>
      <c r="I1139" s="131"/>
      <c r="K1139" s="50"/>
      <c r="L1139" s="54"/>
      <c r="M1139" s="37"/>
    </row>
    <row r="1140" spans="8:13" ht="126.75" customHeight="1">
      <c r="H1140" s="242"/>
      <c r="I1140" s="131"/>
      <c r="K1140" s="50"/>
      <c r="L1140" s="54"/>
      <c r="M1140" s="37"/>
    </row>
    <row r="1141" spans="8:13" ht="126.75" customHeight="1">
      <c r="H1141" s="242"/>
      <c r="I1141" s="131"/>
      <c r="K1141" s="50"/>
      <c r="L1141" s="54"/>
      <c r="M1141" s="37"/>
    </row>
    <row r="1142" spans="8:13" ht="126.75" customHeight="1">
      <c r="H1142" s="242"/>
      <c r="I1142" s="131"/>
      <c r="K1142" s="50"/>
      <c r="L1142" s="54"/>
      <c r="M1142" s="37"/>
    </row>
    <row r="1143" spans="8:13" ht="126.75" customHeight="1">
      <c r="H1143" s="242"/>
      <c r="I1143" s="131"/>
      <c r="K1143" s="50"/>
      <c r="L1143" s="54"/>
      <c r="M1143" s="37"/>
    </row>
    <row r="1144" spans="8:13" ht="126.75" customHeight="1">
      <c r="H1144" s="242"/>
      <c r="I1144" s="131"/>
      <c r="K1144" s="50"/>
      <c r="L1144" s="54"/>
      <c r="M1144" s="37"/>
    </row>
    <row r="1145" spans="8:13" ht="126.75" customHeight="1">
      <c r="H1145" s="242"/>
      <c r="I1145" s="131"/>
      <c r="K1145" s="50"/>
      <c r="L1145" s="54"/>
      <c r="M1145" s="37"/>
    </row>
    <row r="1146" spans="8:13" ht="126.75" customHeight="1">
      <c r="H1146" s="242"/>
      <c r="I1146" s="131"/>
      <c r="K1146" s="50"/>
      <c r="L1146" s="54"/>
      <c r="M1146" s="37"/>
    </row>
    <row r="1147" spans="8:13" ht="126.75" customHeight="1">
      <c r="H1147" s="242"/>
      <c r="I1147" s="131"/>
      <c r="K1147" s="50"/>
      <c r="L1147" s="54"/>
      <c r="M1147" s="37"/>
    </row>
    <row r="1148" spans="8:13" ht="126.75" customHeight="1">
      <c r="H1148" s="242"/>
      <c r="I1148" s="131"/>
      <c r="K1148" s="50"/>
      <c r="L1148" s="54"/>
      <c r="M1148" s="37"/>
    </row>
    <row r="1149" spans="8:13" ht="126.75" customHeight="1">
      <c r="H1149" s="242"/>
      <c r="I1149" s="131"/>
      <c r="K1149" s="50"/>
      <c r="L1149" s="54"/>
      <c r="M1149" s="37"/>
    </row>
    <row r="1150" spans="8:13" ht="126.75" customHeight="1">
      <c r="H1150" s="242"/>
      <c r="I1150" s="131"/>
      <c r="K1150" s="50"/>
      <c r="L1150" s="54"/>
      <c r="M1150" s="37"/>
    </row>
    <row r="1151" spans="8:13" ht="126.75" customHeight="1">
      <c r="H1151" s="242"/>
      <c r="I1151" s="131"/>
      <c r="K1151" s="50"/>
      <c r="L1151" s="54"/>
      <c r="M1151" s="37"/>
    </row>
    <row r="1152" spans="8:13" ht="126.75" customHeight="1">
      <c r="H1152" s="242"/>
      <c r="I1152" s="131"/>
      <c r="K1152" s="50"/>
      <c r="L1152" s="54"/>
      <c r="M1152" s="37"/>
    </row>
    <row r="1153" spans="8:13" ht="126.75" customHeight="1">
      <c r="H1153" s="242"/>
      <c r="I1153" s="131"/>
      <c r="K1153" s="50"/>
      <c r="L1153" s="54"/>
      <c r="M1153" s="37"/>
    </row>
    <row r="1154" spans="8:13" ht="126.75" customHeight="1">
      <c r="H1154" s="242"/>
      <c r="I1154" s="131"/>
      <c r="K1154" s="50"/>
      <c r="L1154" s="54"/>
      <c r="M1154" s="37"/>
    </row>
    <row r="1155" spans="8:13" ht="126.75" customHeight="1">
      <c r="H1155" s="242"/>
      <c r="I1155" s="131"/>
      <c r="K1155" s="50"/>
      <c r="L1155" s="54"/>
      <c r="M1155" s="37"/>
    </row>
    <row r="1156" spans="8:13" ht="126.75" customHeight="1">
      <c r="H1156" s="242"/>
      <c r="I1156" s="131"/>
      <c r="K1156" s="50"/>
      <c r="L1156" s="54"/>
      <c r="M1156" s="37"/>
    </row>
    <row r="1157" spans="8:13" ht="126.75" customHeight="1">
      <c r="H1157" s="242"/>
      <c r="I1157" s="131"/>
      <c r="K1157" s="50"/>
      <c r="L1157" s="54"/>
      <c r="M1157" s="37"/>
    </row>
    <row r="1158" spans="8:13" ht="126.75" customHeight="1">
      <c r="H1158" s="242"/>
      <c r="I1158" s="131"/>
      <c r="K1158" s="50"/>
      <c r="L1158" s="54"/>
      <c r="M1158" s="37"/>
    </row>
    <row r="1159" spans="8:13" ht="126.75" customHeight="1">
      <c r="H1159" s="242"/>
      <c r="I1159" s="131"/>
      <c r="K1159" s="50"/>
      <c r="L1159" s="54"/>
      <c r="M1159" s="37"/>
    </row>
    <row r="1160" spans="8:13" ht="126.75" customHeight="1">
      <c r="H1160" s="242"/>
      <c r="I1160" s="131"/>
      <c r="K1160" s="50"/>
      <c r="L1160" s="54"/>
      <c r="M1160" s="37"/>
    </row>
    <row r="1161" spans="8:13" ht="126.75" customHeight="1">
      <c r="H1161" s="242"/>
      <c r="I1161" s="131"/>
      <c r="K1161" s="50"/>
      <c r="L1161" s="54"/>
      <c r="M1161" s="37"/>
    </row>
    <row r="1162" spans="8:13" ht="126.75" customHeight="1">
      <c r="H1162" s="242"/>
      <c r="I1162" s="131"/>
      <c r="K1162" s="50"/>
      <c r="L1162" s="54"/>
      <c r="M1162" s="37"/>
    </row>
    <row r="1163" spans="8:13" ht="126.75" customHeight="1">
      <c r="H1163" s="242"/>
      <c r="I1163" s="131"/>
      <c r="K1163" s="50"/>
      <c r="L1163" s="54"/>
      <c r="M1163" s="37"/>
    </row>
    <row r="1164" spans="8:13" ht="126.75" customHeight="1">
      <c r="H1164" s="242"/>
      <c r="I1164" s="131"/>
      <c r="K1164" s="50"/>
      <c r="L1164" s="54"/>
      <c r="M1164" s="37"/>
    </row>
    <row r="1165" spans="8:13" ht="126.75" customHeight="1">
      <c r="H1165" s="242"/>
      <c r="I1165" s="131"/>
      <c r="K1165" s="50"/>
      <c r="L1165" s="54"/>
      <c r="M1165" s="37"/>
    </row>
    <row r="1166" spans="8:13" ht="126.75" customHeight="1">
      <c r="H1166" s="242"/>
      <c r="I1166" s="131"/>
      <c r="K1166" s="50"/>
      <c r="L1166" s="54"/>
      <c r="M1166" s="37"/>
    </row>
    <row r="1167" spans="8:13" ht="126.75" customHeight="1">
      <c r="H1167" s="242"/>
      <c r="I1167" s="131"/>
      <c r="K1167" s="50"/>
      <c r="L1167" s="54"/>
      <c r="M1167" s="37"/>
    </row>
    <row r="1168" spans="8:13" ht="126.75" customHeight="1">
      <c r="H1168" s="242"/>
      <c r="I1168" s="131"/>
      <c r="K1168" s="50"/>
      <c r="L1168" s="54"/>
      <c r="M1168" s="37"/>
    </row>
    <row r="1169" spans="8:13" ht="126.75" customHeight="1">
      <c r="H1169" s="242"/>
      <c r="I1169" s="131"/>
      <c r="K1169" s="50"/>
      <c r="L1169" s="54"/>
      <c r="M1169" s="37"/>
    </row>
    <row r="1170" spans="8:13" ht="126.75" customHeight="1">
      <c r="H1170" s="242"/>
      <c r="I1170" s="131"/>
      <c r="K1170" s="50"/>
      <c r="L1170" s="54"/>
      <c r="M1170" s="37"/>
    </row>
    <row r="1171" spans="8:13" ht="126.75" customHeight="1">
      <c r="H1171" s="242"/>
      <c r="I1171" s="131"/>
      <c r="K1171" s="50"/>
      <c r="L1171" s="54"/>
      <c r="M1171" s="37"/>
    </row>
    <row r="1172" spans="8:13" ht="126.75" customHeight="1">
      <c r="H1172" s="242"/>
      <c r="I1172" s="131"/>
      <c r="K1172" s="50"/>
      <c r="L1172" s="54"/>
      <c r="M1172" s="37"/>
    </row>
    <row r="1173" spans="8:13" ht="126.75" customHeight="1">
      <c r="H1173" s="242"/>
      <c r="I1173" s="131"/>
      <c r="K1173" s="50"/>
      <c r="L1173" s="54"/>
      <c r="M1173" s="37"/>
    </row>
    <row r="1174" spans="8:13" ht="126.75" customHeight="1">
      <c r="H1174" s="242"/>
      <c r="I1174" s="131"/>
      <c r="K1174" s="50"/>
      <c r="L1174" s="54"/>
      <c r="M1174" s="37"/>
    </row>
    <row r="1175" spans="8:13" ht="126.75" customHeight="1">
      <c r="H1175" s="242"/>
      <c r="I1175" s="131"/>
      <c r="K1175" s="50"/>
      <c r="L1175" s="54"/>
      <c r="M1175" s="37"/>
    </row>
    <row r="1176" spans="8:13" ht="126.75" customHeight="1">
      <c r="H1176" s="242"/>
      <c r="I1176" s="131"/>
      <c r="K1176" s="50"/>
      <c r="L1176" s="54"/>
      <c r="M1176" s="37"/>
    </row>
    <row r="1177" spans="8:13" ht="126.75" customHeight="1">
      <c r="H1177" s="242"/>
      <c r="I1177" s="131"/>
      <c r="K1177" s="50"/>
      <c r="L1177" s="54"/>
      <c r="M1177" s="37"/>
    </row>
    <row r="1178" spans="8:13" ht="126.75" customHeight="1">
      <c r="H1178" s="242"/>
      <c r="I1178" s="131"/>
      <c r="K1178" s="50"/>
      <c r="L1178" s="54"/>
      <c r="M1178" s="37"/>
    </row>
    <row r="1179" spans="8:13" ht="126.75" customHeight="1">
      <c r="H1179" s="242"/>
      <c r="I1179" s="131"/>
      <c r="K1179" s="50"/>
      <c r="L1179" s="54"/>
      <c r="M1179" s="37"/>
    </row>
    <row r="1180" spans="8:13" ht="126.75" customHeight="1">
      <c r="H1180" s="242"/>
      <c r="I1180" s="131"/>
      <c r="K1180" s="50"/>
      <c r="L1180" s="54"/>
      <c r="M1180" s="37"/>
    </row>
    <row r="1181" spans="8:13" ht="126.75" customHeight="1">
      <c r="H1181" s="242"/>
      <c r="I1181" s="131"/>
      <c r="K1181" s="50"/>
      <c r="L1181" s="54"/>
      <c r="M1181" s="37"/>
    </row>
    <row r="1182" spans="8:13" ht="126.75" customHeight="1">
      <c r="H1182" s="242"/>
      <c r="I1182" s="131"/>
      <c r="K1182" s="50"/>
      <c r="L1182" s="54"/>
      <c r="M1182" s="37"/>
    </row>
  </sheetData>
  <customSheetViews>
    <customSheetView guid="{372C8445-6960-4025-8589-BB7CB1988664}" scale="60" showPageBreaks="1" fitToPage="1" printArea="1" showAutoFilter="1" hiddenRows="1" hiddenColumns="1" view="pageBreakPreview" topLeftCell="B65">
      <selection activeCell="F83" sqref="F83"/>
      <pageMargins left="0.35433070866141736" right="0.35433070866141736" top="0.49" bottom="0.55000000000000004" header="0.56000000000000005" footer="0.5"/>
      <pageSetup paperSize="9" scale="37" fitToHeight="20" orientation="portrait" r:id="rId1"/>
      <autoFilter ref="B1:J1"/>
    </customSheetView>
    <customSheetView guid="{DAC4FDE6-521A-4AD3-B059-5037240BB82F}" scale="60" showPageBreaks="1" fitToPage="1" showAutoFilter="1" hiddenRows="1" view="pageBreakPreview" topLeftCell="B1">
      <pane xSplit="8" ySplit="7" topLeftCell="J149" activePane="bottomRight" state="frozen"/>
      <selection pane="bottomRight" activeCell="K158" sqref="K158"/>
      <pageMargins left="0.6692913385826772" right="0.31496062992125984" top="0.35433070866141736" bottom="0.43307086614173229" header="0.27559055118110237" footer="0.43307086614173229"/>
      <pageSetup paperSize="9" scale="35" fitToHeight="20" orientation="landscape" r:id="rId2"/>
      <autoFilter ref="A7:O503">
        <filterColumn colId="0"/>
        <filterColumn colId="1" showButton="0"/>
        <filterColumn colId="2" showButton="0"/>
        <filterColumn colId="3" showButton="0"/>
        <filterColumn colId="5" showButton="0"/>
        <filterColumn colId="13"/>
      </autoFilter>
    </customSheetView>
    <customSheetView guid="{CBB513C7-65DA-4E63-80BD-5EC33D1F2686}" scale="70" showPageBreaks="1" fitToPage="1" showAutoFilter="1" hiddenRows="1" view="pageBreakPreview" topLeftCell="B4">
      <pane xSplit="8" ySplit="3" topLeftCell="J343" activePane="bottomRight" state="frozen"/>
      <selection pane="bottomRight" activeCell="J348" sqref="J348:J349"/>
      <pageMargins left="0.6692913385826772" right="0.31496062992125984" top="0.35433070866141736" bottom="0.43307086614173229" header="0.27559055118110237" footer="0.43307086614173229"/>
      <pageSetup paperSize="9" scale="35" fitToHeight="20" orientation="landscape" r:id="rId3"/>
      <autoFilter ref="A7:O507">
        <filterColumn colId="0"/>
        <filterColumn colId="1" showButton="0"/>
        <filterColumn colId="2" showButton="0"/>
        <filterColumn colId="3" showButton="0"/>
        <filterColumn colId="5" showButton="0"/>
        <filterColumn colId="10"/>
        <filterColumn colId="13"/>
      </autoFilter>
    </customSheetView>
  </customSheetViews>
  <mergeCells count="6">
    <mergeCell ref="L185:M185"/>
    <mergeCell ref="L1:M1"/>
    <mergeCell ref="B4:M4"/>
    <mergeCell ref="F7:G7"/>
    <mergeCell ref="B6:E6"/>
    <mergeCell ref="F6:G6"/>
  </mergeCells>
  <phoneticPr fontId="26" type="noConversion"/>
  <pageMargins left="0.6692913385826772" right="0.31496062992125984" top="0.35433070866141736" bottom="0.43307086614173229" header="0.27559055118110237" footer="0.43307086614173229"/>
  <pageSetup paperSize="9" scale="45" fitToHeight="20" orientation="landscape" r:id="rId4"/>
  <drawing r:id="rId5"/>
</worksheet>
</file>

<file path=xl/worksheets/sheet6.xml><?xml version="1.0" encoding="utf-8"?>
<worksheet xmlns="http://schemas.openxmlformats.org/spreadsheetml/2006/main" xmlns:r="http://schemas.openxmlformats.org/officeDocument/2006/relationships">
  <sheetPr>
    <pageSetUpPr fitToPage="1"/>
  </sheetPr>
  <dimension ref="A1:J61"/>
  <sheetViews>
    <sheetView tabSelected="1" topLeftCell="A23" workbookViewId="0">
      <selection activeCell="D17" sqref="D17"/>
    </sheetView>
  </sheetViews>
  <sheetFormatPr defaultRowHeight="12.75"/>
  <cols>
    <col min="1" max="1" width="17.33203125" style="492" customWidth="1"/>
    <col min="2" max="2" width="14.33203125" style="492" customWidth="1"/>
    <col min="3" max="3" width="10.83203125" style="492" customWidth="1"/>
    <col min="4" max="4" width="61.83203125" style="463" customWidth="1"/>
    <col min="5" max="5" width="17.1640625" style="463" customWidth="1"/>
    <col min="6" max="6" width="16.6640625" style="463" customWidth="1"/>
    <col min="7" max="7" width="15.83203125" style="463" customWidth="1"/>
    <col min="8" max="8" width="17" style="463" customWidth="1"/>
    <col min="9" max="16384" width="9.33203125" style="463"/>
  </cols>
  <sheetData>
    <row r="1" spans="1:10" ht="18.75">
      <c r="A1" s="460"/>
      <c r="B1" s="460"/>
      <c r="C1" s="460"/>
      <c r="D1" s="461"/>
      <c r="E1" s="461"/>
      <c r="F1" s="461"/>
      <c r="G1" s="462" t="s">
        <v>372</v>
      </c>
      <c r="H1" s="462"/>
    </row>
    <row r="2" spans="1:10" ht="18.75">
      <c r="A2" s="460"/>
      <c r="B2" s="460"/>
      <c r="C2" s="460"/>
      <c r="D2" s="461"/>
      <c r="E2" s="461"/>
      <c r="F2" s="461"/>
      <c r="G2" s="462" t="s">
        <v>352</v>
      </c>
      <c r="H2" s="462"/>
    </row>
    <row r="3" spans="1:10" ht="18.75">
      <c r="A3" s="460"/>
      <c r="B3" s="460"/>
      <c r="C3" s="460"/>
      <c r="D3" s="461"/>
      <c r="E3" s="461"/>
      <c r="F3" s="461"/>
      <c r="G3" s="462" t="s">
        <v>373</v>
      </c>
      <c r="H3" s="462"/>
    </row>
    <row r="4" spans="1:10" ht="18.75">
      <c r="A4" s="460"/>
      <c r="B4" s="460"/>
      <c r="C4" s="460"/>
      <c r="D4" s="461"/>
      <c r="E4" s="461"/>
      <c r="F4" s="461"/>
      <c r="G4" s="462" t="s">
        <v>374</v>
      </c>
      <c r="H4" s="462"/>
    </row>
    <row r="5" spans="1:10" ht="9.75" customHeight="1">
      <c r="A5" s="460"/>
      <c r="B5" s="460"/>
      <c r="C5" s="460"/>
      <c r="D5" s="461"/>
      <c r="E5" s="461"/>
      <c r="F5" s="461"/>
      <c r="G5" s="464"/>
      <c r="H5" s="464"/>
    </row>
    <row r="6" spans="1:10" ht="15" customHeight="1">
      <c r="A6" s="460"/>
      <c r="B6" s="460"/>
      <c r="C6" s="460"/>
      <c r="D6" s="461"/>
      <c r="E6" s="461"/>
      <c r="F6" s="461"/>
      <c r="G6" s="464"/>
      <c r="H6" s="465"/>
    </row>
    <row r="7" spans="1:10" ht="39" customHeight="1">
      <c r="A7" s="647" t="s">
        <v>375</v>
      </c>
      <c r="B7" s="647"/>
      <c r="C7" s="647"/>
      <c r="D7" s="647"/>
      <c r="E7" s="647"/>
      <c r="F7" s="647"/>
      <c r="G7" s="647"/>
      <c r="H7" s="647"/>
      <c r="I7" s="466"/>
      <c r="J7" s="466"/>
    </row>
    <row r="8" spans="1:10" ht="18" customHeight="1">
      <c r="A8" s="460"/>
      <c r="B8" s="460"/>
      <c r="C8" s="460"/>
      <c r="D8" s="461"/>
      <c r="E8" s="461"/>
      <c r="F8" s="461"/>
      <c r="G8" s="461"/>
      <c r="H8" s="461" t="s">
        <v>356</v>
      </c>
    </row>
    <row r="9" spans="1:10" ht="138" customHeight="1">
      <c r="A9" s="467" t="s">
        <v>376</v>
      </c>
      <c r="B9" s="467" t="s">
        <v>377</v>
      </c>
      <c r="C9" s="467" t="s">
        <v>258</v>
      </c>
      <c r="D9" s="467" t="s">
        <v>378</v>
      </c>
      <c r="E9" s="467" t="s">
        <v>379</v>
      </c>
      <c r="F9" s="467" t="s">
        <v>380</v>
      </c>
      <c r="G9" s="467" t="s">
        <v>381</v>
      </c>
      <c r="H9" s="467" t="s">
        <v>382</v>
      </c>
    </row>
    <row r="10" spans="1:10" ht="18" customHeight="1">
      <c r="A10" s="467">
        <v>1</v>
      </c>
      <c r="B10" s="467">
        <v>1</v>
      </c>
      <c r="C10" s="467">
        <v>1</v>
      </c>
      <c r="D10" s="467">
        <v>2</v>
      </c>
      <c r="E10" s="467">
        <v>3</v>
      </c>
      <c r="F10" s="467">
        <v>4</v>
      </c>
      <c r="G10" s="467">
        <v>5</v>
      </c>
      <c r="H10" s="467">
        <v>6</v>
      </c>
    </row>
    <row r="11" spans="1:10" s="471" customFormat="1" ht="33.75" customHeight="1">
      <c r="A11" s="468" t="s">
        <v>383</v>
      </c>
      <c r="B11" s="468"/>
      <c r="C11" s="468"/>
      <c r="D11" s="469" t="s">
        <v>384</v>
      </c>
      <c r="E11" s="470">
        <f>SUM(E12)</f>
        <v>10652.843999999999</v>
      </c>
      <c r="F11" s="470"/>
      <c r="G11" s="470">
        <f>SUM(G12)</f>
        <v>12933.353999999999</v>
      </c>
      <c r="H11" s="470">
        <f>SUM(H12)</f>
        <v>0</v>
      </c>
    </row>
    <row r="12" spans="1:10" s="471" customFormat="1" ht="33.75" customHeight="1">
      <c r="A12" s="468" t="s">
        <v>385</v>
      </c>
      <c r="B12" s="468"/>
      <c r="C12" s="468"/>
      <c r="D12" s="469" t="s">
        <v>384</v>
      </c>
      <c r="E12" s="470">
        <f>E26+E15+E21+E13</f>
        <v>10652.843999999999</v>
      </c>
      <c r="F12" s="470"/>
      <c r="G12" s="470">
        <f t="shared" ref="G12" si="0">G26+G15+G21+G13</f>
        <v>12933.353999999999</v>
      </c>
      <c r="H12" s="470">
        <f>H26+H15+H21+H13</f>
        <v>0</v>
      </c>
    </row>
    <row r="13" spans="1:10" s="475" customFormat="1" ht="18" hidden="1" customHeight="1">
      <c r="A13" s="472">
        <v>4019110</v>
      </c>
      <c r="B13" s="472">
        <v>9110</v>
      </c>
      <c r="C13" s="473" t="s">
        <v>37</v>
      </c>
      <c r="D13" s="474" t="s">
        <v>386</v>
      </c>
      <c r="E13" s="470">
        <f>SUM(E14)</f>
        <v>0</v>
      </c>
      <c r="F13" s="470"/>
      <c r="G13" s="470"/>
      <c r="H13" s="470">
        <f>SUM(H14)</f>
        <v>0</v>
      </c>
    </row>
    <row r="14" spans="1:10" s="471" customFormat="1" ht="49.5" hidden="1" customHeight="1">
      <c r="A14" s="476"/>
      <c r="B14" s="476"/>
      <c r="C14" s="476"/>
      <c r="D14" s="477" t="s">
        <v>387</v>
      </c>
      <c r="E14" s="478"/>
      <c r="F14" s="478"/>
      <c r="G14" s="478"/>
      <c r="H14" s="478">
        <f>SUM(E14)</f>
        <v>0</v>
      </c>
    </row>
    <row r="15" spans="1:10" s="471" customFormat="1" ht="111.75" hidden="1" customHeight="1">
      <c r="A15" s="472">
        <v>4019110</v>
      </c>
      <c r="B15" s="472">
        <v>9110</v>
      </c>
      <c r="C15" s="473" t="s">
        <v>37</v>
      </c>
      <c r="D15" s="479" t="s">
        <v>388</v>
      </c>
      <c r="E15" s="470">
        <f>SUM(E16:E20)</f>
        <v>0</v>
      </c>
      <c r="F15" s="470"/>
      <c r="G15" s="470"/>
      <c r="H15" s="470">
        <f>SUM(H16:H20)</f>
        <v>0</v>
      </c>
    </row>
    <row r="16" spans="1:10" s="471" customFormat="1" ht="111" hidden="1" customHeight="1">
      <c r="A16" s="476"/>
      <c r="B16" s="476"/>
      <c r="C16" s="476"/>
      <c r="D16" s="480" t="s">
        <v>389</v>
      </c>
      <c r="E16" s="478"/>
      <c r="F16" s="478"/>
      <c r="G16" s="478"/>
      <c r="H16" s="478">
        <f>SUM(E16)</f>
        <v>0</v>
      </c>
    </row>
    <row r="17" spans="1:9" s="471" customFormat="1" ht="126">
      <c r="A17" s="476"/>
      <c r="B17" s="476"/>
      <c r="C17" s="476"/>
      <c r="D17" s="481" t="s">
        <v>390</v>
      </c>
      <c r="E17" s="478"/>
      <c r="F17" s="478"/>
      <c r="G17" s="478"/>
      <c r="H17" s="478">
        <f>SUM(E17)</f>
        <v>0</v>
      </c>
    </row>
    <row r="18" spans="1:9" s="471" customFormat="1" ht="63">
      <c r="A18" s="476"/>
      <c r="B18" s="476"/>
      <c r="C18" s="476"/>
      <c r="D18" s="480" t="s">
        <v>391</v>
      </c>
      <c r="E18" s="478"/>
      <c r="F18" s="478"/>
      <c r="G18" s="478"/>
      <c r="H18" s="478">
        <f>SUM(E18)</f>
        <v>0</v>
      </c>
    </row>
    <row r="19" spans="1:9" s="471" customFormat="1" ht="47.25">
      <c r="A19" s="476"/>
      <c r="B19" s="476"/>
      <c r="C19" s="476"/>
      <c r="D19" s="477" t="s">
        <v>392</v>
      </c>
      <c r="E19" s="478"/>
      <c r="F19" s="478"/>
      <c r="G19" s="478"/>
      <c r="H19" s="478">
        <f>SUM(E19)</f>
        <v>0</v>
      </c>
    </row>
    <row r="20" spans="1:9" s="471" customFormat="1" ht="47.25">
      <c r="A20" s="476"/>
      <c r="B20" s="476"/>
      <c r="C20" s="476"/>
      <c r="D20" s="477" t="s">
        <v>393</v>
      </c>
      <c r="E20" s="478"/>
      <c r="F20" s="478"/>
      <c r="G20" s="478"/>
      <c r="H20" s="478">
        <f>SUM(E20)</f>
        <v>0</v>
      </c>
    </row>
    <row r="21" spans="1:9" s="483" customFormat="1" ht="31.5">
      <c r="A21" s="472">
        <v>4019110</v>
      </c>
      <c r="B21" s="472">
        <v>9110</v>
      </c>
      <c r="C21" s="473" t="s">
        <v>37</v>
      </c>
      <c r="D21" s="479" t="s">
        <v>394</v>
      </c>
      <c r="E21" s="470">
        <f>SUM(E22:E25)</f>
        <v>10652.843999999999</v>
      </c>
      <c r="F21" s="470"/>
      <c r="G21" s="470">
        <f t="shared" ref="G21:H21" si="1">SUM(G22:G25)</f>
        <v>12933.353999999999</v>
      </c>
      <c r="H21" s="470">
        <f t="shared" si="1"/>
        <v>0</v>
      </c>
      <c r="I21" s="482"/>
    </row>
    <row r="22" spans="1:9" s="483" customFormat="1" ht="78.75">
      <c r="A22" s="472"/>
      <c r="B22" s="472"/>
      <c r="C22" s="473"/>
      <c r="D22" s="484" t="s">
        <v>395</v>
      </c>
      <c r="E22" s="478"/>
      <c r="F22" s="485"/>
      <c r="G22" s="478"/>
      <c r="H22" s="478">
        <v>-100</v>
      </c>
      <c r="I22" s="482"/>
    </row>
    <row r="23" spans="1:9" s="471" customFormat="1" ht="63">
      <c r="A23" s="476"/>
      <c r="B23" s="476"/>
      <c r="C23" s="476"/>
      <c r="D23" s="477" t="s">
        <v>396</v>
      </c>
      <c r="E23" s="478"/>
      <c r="F23" s="485"/>
      <c r="G23" s="478"/>
      <c r="H23" s="478">
        <f>SUM(E23)</f>
        <v>0</v>
      </c>
    </row>
    <row r="24" spans="1:9" s="483" customFormat="1" ht="94.5">
      <c r="A24" s="472"/>
      <c r="B24" s="472"/>
      <c r="C24" s="473"/>
      <c r="D24" s="484" t="s">
        <v>397</v>
      </c>
      <c r="E24" s="478"/>
      <c r="F24" s="485"/>
      <c r="G24" s="478"/>
      <c r="H24" s="478">
        <v>100</v>
      </c>
      <c r="I24" s="482"/>
    </row>
    <row r="25" spans="1:9" s="471" customFormat="1" ht="63">
      <c r="A25" s="476"/>
      <c r="B25" s="476"/>
      <c r="C25" s="476"/>
      <c r="D25" s="484" t="s">
        <v>398</v>
      </c>
      <c r="E25" s="478">
        <v>10652.843999999999</v>
      </c>
      <c r="F25" s="485">
        <v>2.34</v>
      </c>
      <c r="G25" s="478">
        <v>12933.353999999999</v>
      </c>
      <c r="H25" s="478">
        <v>0</v>
      </c>
    </row>
    <row r="26" spans="1:9" s="471" customFormat="1" ht="31.5">
      <c r="A26" s="472">
        <v>4019110</v>
      </c>
      <c r="B26" s="472">
        <v>9110</v>
      </c>
      <c r="C26" s="473" t="s">
        <v>37</v>
      </c>
      <c r="D26" s="479" t="s">
        <v>399</v>
      </c>
      <c r="E26" s="470">
        <f>E27+E28</f>
        <v>0</v>
      </c>
      <c r="F26" s="470"/>
      <c r="G26" s="470"/>
      <c r="H26" s="470">
        <f>H27+H28</f>
        <v>0</v>
      </c>
    </row>
    <row r="27" spans="1:9" s="471" customFormat="1" ht="31.5">
      <c r="A27" s="476"/>
      <c r="B27" s="476"/>
      <c r="C27" s="476"/>
      <c r="D27" s="477" t="s">
        <v>400</v>
      </c>
      <c r="E27" s="478"/>
      <c r="F27" s="478"/>
      <c r="G27" s="478"/>
      <c r="H27" s="478">
        <f>SUM(E27)</f>
        <v>0</v>
      </c>
    </row>
    <row r="28" spans="1:9" s="471" customFormat="1" ht="31.5">
      <c r="A28" s="476"/>
      <c r="B28" s="476"/>
      <c r="C28" s="476"/>
      <c r="D28" s="480" t="s">
        <v>401</v>
      </c>
      <c r="E28" s="478"/>
      <c r="F28" s="478"/>
      <c r="G28" s="478"/>
      <c r="H28" s="478">
        <f>SUM(E28)</f>
        <v>0</v>
      </c>
    </row>
    <row r="29" spans="1:9" s="471" customFormat="1" ht="19.5">
      <c r="A29" s="486"/>
      <c r="B29" s="486"/>
      <c r="C29" s="486"/>
      <c r="D29" s="487"/>
      <c r="E29" s="488"/>
      <c r="F29" s="488"/>
      <c r="G29" s="488"/>
      <c r="H29" s="488"/>
    </row>
    <row r="30" spans="1:9" s="471" customFormat="1" ht="19.5">
      <c r="A30" s="486"/>
      <c r="B30" s="486"/>
      <c r="C30" s="486"/>
      <c r="D30" s="489"/>
      <c r="E30" s="490"/>
      <c r="F30" s="490"/>
      <c r="G30" s="490"/>
      <c r="H30" s="488"/>
    </row>
    <row r="31" spans="1:9" ht="20.25">
      <c r="A31" s="491" t="s">
        <v>301</v>
      </c>
      <c r="C31" s="493"/>
      <c r="D31" s="494"/>
      <c r="E31" s="495"/>
      <c r="F31" s="496" t="s">
        <v>320</v>
      </c>
      <c r="G31" s="497"/>
      <c r="H31" s="497"/>
    </row>
    <row r="32" spans="1:9" s="501" customFormat="1" ht="15.75">
      <c r="A32" s="498"/>
      <c r="B32" s="498"/>
      <c r="C32" s="498"/>
      <c r="D32" s="499"/>
      <c r="E32" s="500"/>
      <c r="F32" s="500"/>
      <c r="G32" s="500"/>
      <c r="H32" s="500"/>
    </row>
    <row r="33" spans="1:8" ht="15.75">
      <c r="A33" s="502"/>
      <c r="B33" s="502"/>
      <c r="C33" s="502"/>
      <c r="D33" s="503"/>
      <c r="E33" s="504"/>
      <c r="F33" s="504"/>
      <c r="G33" s="504"/>
      <c r="H33" s="504"/>
    </row>
    <row r="34" spans="1:8" ht="15.75">
      <c r="A34" s="498"/>
      <c r="B34" s="498"/>
      <c r="C34" s="498"/>
      <c r="D34" s="503"/>
      <c r="E34" s="504"/>
      <c r="F34" s="503"/>
      <c r="G34" s="503"/>
      <c r="H34" s="503"/>
    </row>
    <row r="35" spans="1:8" ht="15.75">
      <c r="A35" s="498"/>
      <c r="B35" s="498"/>
      <c r="C35" s="498"/>
      <c r="D35" s="503"/>
      <c r="E35" s="503"/>
      <c r="F35" s="503"/>
      <c r="G35" s="503"/>
      <c r="H35" s="503"/>
    </row>
    <row r="36" spans="1:8" ht="15.75">
      <c r="A36" s="498"/>
      <c r="B36" s="498"/>
      <c r="C36" s="498"/>
      <c r="D36" s="503"/>
      <c r="E36" s="503"/>
      <c r="F36" s="503"/>
      <c r="G36" s="503"/>
      <c r="H36" s="503"/>
    </row>
    <row r="37" spans="1:8" ht="15.75">
      <c r="A37" s="498"/>
      <c r="B37" s="498"/>
      <c r="C37" s="498"/>
      <c r="D37" s="503"/>
      <c r="E37" s="503"/>
      <c r="F37" s="503"/>
      <c r="G37" s="503"/>
      <c r="H37" s="503"/>
    </row>
    <row r="38" spans="1:8" ht="15.75">
      <c r="A38" s="498"/>
      <c r="B38" s="498"/>
      <c r="C38" s="498"/>
      <c r="D38" s="503"/>
      <c r="E38" s="503"/>
      <c r="F38" s="503"/>
      <c r="G38" s="503"/>
      <c r="H38" s="503"/>
    </row>
    <row r="39" spans="1:8" ht="15.75">
      <c r="A39" s="498"/>
      <c r="B39" s="498"/>
      <c r="C39" s="498"/>
      <c r="D39" s="503"/>
      <c r="E39" s="503"/>
      <c r="F39" s="503"/>
      <c r="G39" s="503"/>
      <c r="H39" s="503"/>
    </row>
    <row r="40" spans="1:8" ht="15.75">
      <c r="A40" s="498"/>
      <c r="B40" s="498"/>
      <c r="C40" s="498"/>
      <c r="D40" s="503"/>
      <c r="E40" s="503"/>
      <c r="F40" s="503"/>
      <c r="G40" s="503"/>
      <c r="H40" s="503"/>
    </row>
    <row r="41" spans="1:8" ht="15.75">
      <c r="A41" s="498"/>
      <c r="B41" s="498"/>
      <c r="C41" s="498"/>
      <c r="D41" s="503"/>
      <c r="E41" s="503"/>
      <c r="F41" s="503"/>
      <c r="G41" s="503"/>
      <c r="H41" s="503"/>
    </row>
    <row r="42" spans="1:8" ht="15.75">
      <c r="A42" s="498"/>
      <c r="B42" s="498"/>
      <c r="C42" s="498"/>
      <c r="D42" s="503"/>
      <c r="E42" s="503"/>
      <c r="F42" s="503"/>
      <c r="G42" s="503"/>
      <c r="H42" s="503"/>
    </row>
    <row r="43" spans="1:8" ht="15.75">
      <c r="A43" s="498"/>
      <c r="B43" s="498"/>
      <c r="C43" s="498"/>
      <c r="D43" s="503"/>
      <c r="E43" s="503"/>
      <c r="F43" s="503"/>
      <c r="G43" s="503"/>
      <c r="H43" s="503"/>
    </row>
    <row r="44" spans="1:8" ht="15.75">
      <c r="A44" s="498"/>
      <c r="B44" s="498"/>
      <c r="C44" s="498"/>
      <c r="D44" s="503"/>
      <c r="E44" s="503"/>
      <c r="F44" s="503"/>
      <c r="G44" s="503"/>
      <c r="H44" s="503"/>
    </row>
    <row r="45" spans="1:8" ht="15.75">
      <c r="A45" s="498"/>
      <c r="B45" s="498"/>
      <c r="C45" s="498"/>
      <c r="D45" s="503"/>
      <c r="E45" s="503"/>
      <c r="F45" s="503"/>
      <c r="G45" s="503"/>
      <c r="H45" s="503"/>
    </row>
    <row r="46" spans="1:8" ht="15.75">
      <c r="A46" s="498"/>
      <c r="B46" s="498"/>
      <c r="C46" s="498"/>
      <c r="D46" s="503"/>
      <c r="E46" s="503"/>
      <c r="F46" s="503"/>
      <c r="G46" s="503"/>
      <c r="H46" s="503"/>
    </row>
    <row r="47" spans="1:8" ht="15.75">
      <c r="A47" s="498"/>
      <c r="B47" s="498"/>
      <c r="C47" s="498"/>
      <c r="D47" s="503"/>
      <c r="E47" s="503"/>
      <c r="F47" s="503"/>
      <c r="G47" s="503"/>
      <c r="H47" s="503"/>
    </row>
    <row r="48" spans="1:8" ht="15.75">
      <c r="A48" s="498"/>
      <c r="B48" s="498"/>
      <c r="C48" s="498"/>
      <c r="D48" s="503"/>
      <c r="E48" s="503"/>
      <c r="F48" s="503"/>
      <c r="G48" s="503"/>
      <c r="H48" s="503"/>
    </row>
    <row r="49" spans="1:8" ht="15.75">
      <c r="A49" s="498"/>
      <c r="B49" s="498"/>
      <c r="C49" s="498"/>
      <c r="D49" s="503"/>
      <c r="E49" s="503"/>
      <c r="F49" s="503"/>
      <c r="G49" s="503"/>
      <c r="H49" s="503"/>
    </row>
    <row r="50" spans="1:8" ht="15.75">
      <c r="A50" s="498"/>
      <c r="B50" s="498"/>
      <c r="C50" s="498"/>
      <c r="D50" s="503"/>
      <c r="E50" s="503"/>
      <c r="F50" s="503"/>
      <c r="G50" s="503"/>
      <c r="H50" s="503"/>
    </row>
    <row r="51" spans="1:8" ht="15.75">
      <c r="A51" s="498"/>
      <c r="B51" s="498"/>
      <c r="C51" s="498"/>
      <c r="D51" s="503"/>
      <c r="E51" s="503"/>
      <c r="F51" s="503"/>
      <c r="G51" s="503"/>
      <c r="H51" s="503"/>
    </row>
    <row r="52" spans="1:8" ht="15.75">
      <c r="A52" s="498"/>
      <c r="B52" s="498"/>
      <c r="C52" s="498"/>
      <c r="D52" s="503"/>
      <c r="E52" s="503"/>
      <c r="F52" s="503"/>
      <c r="G52" s="503"/>
      <c r="H52" s="503"/>
    </row>
    <row r="53" spans="1:8" ht="15.75">
      <c r="A53" s="498"/>
      <c r="B53" s="498"/>
      <c r="C53" s="498"/>
      <c r="D53" s="503"/>
      <c r="E53" s="503"/>
      <c r="F53" s="503"/>
      <c r="G53" s="503"/>
      <c r="H53" s="503"/>
    </row>
    <row r="54" spans="1:8" ht="15.75">
      <c r="A54" s="498"/>
      <c r="B54" s="498"/>
      <c r="C54" s="498"/>
      <c r="D54" s="503"/>
      <c r="E54" s="503"/>
      <c r="F54" s="503"/>
      <c r="G54" s="503"/>
      <c r="H54" s="503"/>
    </row>
    <row r="55" spans="1:8" ht="15.75">
      <c r="A55" s="498"/>
      <c r="B55" s="498"/>
      <c r="C55" s="498"/>
      <c r="D55" s="503"/>
      <c r="E55" s="503"/>
      <c r="F55" s="503"/>
      <c r="G55" s="503"/>
      <c r="H55" s="503"/>
    </row>
    <row r="56" spans="1:8" ht="15.75">
      <c r="A56" s="498"/>
      <c r="B56" s="498"/>
      <c r="C56" s="498"/>
      <c r="D56" s="503"/>
      <c r="E56" s="503"/>
      <c r="F56" s="503"/>
      <c r="G56" s="503"/>
      <c r="H56" s="503"/>
    </row>
    <row r="57" spans="1:8" ht="15.75">
      <c r="A57" s="498"/>
      <c r="B57" s="498"/>
      <c r="C57" s="498"/>
      <c r="D57" s="503"/>
      <c r="E57" s="503"/>
      <c r="F57" s="503"/>
      <c r="G57" s="503"/>
      <c r="H57" s="503"/>
    </row>
    <row r="58" spans="1:8" ht="15.75">
      <c r="A58" s="498"/>
      <c r="B58" s="498"/>
      <c r="C58" s="498"/>
      <c r="D58" s="503"/>
      <c r="E58" s="503"/>
      <c r="F58" s="503"/>
      <c r="G58" s="503"/>
      <c r="H58" s="503"/>
    </row>
    <row r="59" spans="1:8" ht="15.75">
      <c r="A59" s="498"/>
      <c r="B59" s="498"/>
      <c r="C59" s="498"/>
      <c r="D59" s="505"/>
      <c r="E59" s="505"/>
      <c r="F59" s="505"/>
      <c r="G59" s="505"/>
      <c r="H59" s="505"/>
    </row>
    <row r="60" spans="1:8" ht="15">
      <c r="A60" s="506"/>
      <c r="B60" s="506"/>
      <c r="C60" s="506"/>
      <c r="D60" s="505"/>
      <c r="E60" s="505"/>
      <c r="F60" s="505"/>
      <c r="G60" s="505"/>
      <c r="H60" s="505"/>
    </row>
    <row r="61" spans="1:8" ht="15">
      <c r="A61" s="506"/>
      <c r="B61" s="506"/>
      <c r="C61" s="506"/>
    </row>
  </sheetData>
  <mergeCells count="1">
    <mergeCell ref="A7:H7"/>
  </mergeCells>
  <pageMargins left="0.70866141732283472" right="0.70866141732283472" top="0.74803149606299213" bottom="0.74803149606299213" header="0.31496062992125984" footer="0.31496062992125984"/>
  <pageSetup paperSize="9" scale="5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дод3!Область_печати</vt:lpstr>
      <vt:lpstr>дод5!Область_печати</vt:lpstr>
    </vt:vector>
  </TitlesOfParts>
  <Company>Gorfin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User_461</dc:creator>
  <cp:lastModifiedBy>user416c</cp:lastModifiedBy>
  <cp:lastPrinted>2017-11-02T08:26:57Z</cp:lastPrinted>
  <dcterms:created xsi:type="dcterms:W3CDTF">2004-04-06T05:26:14Z</dcterms:created>
  <dcterms:modified xsi:type="dcterms:W3CDTF">2017-11-02T08:28:29Z</dcterms:modified>
</cp:coreProperties>
</file>