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945" tabRatio="434"/>
  </bookViews>
  <sheets>
    <sheet name="дод1" sheetId="1" r:id="rId1"/>
  </sheets>
  <definedNames>
    <definedName name="_xlnm._FilterDatabase" localSheetId="0" hidden="1">дод1!$A$7:$V$226</definedName>
    <definedName name="Z_07EEE355_17D9_4C79_97A1_63CEF69EFEC6_.wvu.Cols" localSheetId="0" hidden="1">дод1!$A:$C,дод1!$H:$J</definedName>
    <definedName name="Z_07EEE355_17D9_4C79_97A1_63CEF69EFEC6_.wvu.FilterData" localSheetId="0" hidden="1">дод1!$A$7:$V$226</definedName>
    <definedName name="Z_07EEE355_17D9_4C79_97A1_63CEF69EFEC6_.wvu.PrintArea" localSheetId="0" hidden="1">дод1!$D$1:$V$195</definedName>
    <definedName name="Z_07EEE355_17D9_4C79_97A1_63CEF69EFEC6_.wvu.PrintTitles" localSheetId="0" hidden="1">дод1!$K:$K,дод1!$3:$6</definedName>
    <definedName name="Z_088D74E0_9702_4DAF_8889_C73FBEE1043E_.wvu.FilterData" localSheetId="0" hidden="1">дод1!$D$7:$FB$226</definedName>
    <definedName name="Z_09731170_3F3A_4F36_B641_62BC08951314_.wvu.Cols" localSheetId="0" hidden="1">дод1!$A:$C,дод1!$H:$J</definedName>
    <definedName name="Z_09731170_3F3A_4F36_B641_62BC08951314_.wvu.FilterData" localSheetId="0" hidden="1">дод1!$A$7:$V$226</definedName>
    <definedName name="Z_09731170_3F3A_4F36_B641_62BC08951314_.wvu.PrintArea" localSheetId="0" hidden="1">дод1!$D$1:$V$226</definedName>
    <definedName name="Z_09731170_3F3A_4F36_B641_62BC08951314_.wvu.PrintTitles" localSheetId="0" hidden="1">дод1!#REF!</definedName>
    <definedName name="Z_0A5E4901_10B7_41FC_8232_A8806B0F12B3_.wvu.FilterData" localSheetId="0" hidden="1">дод1!$A$7:$V$226</definedName>
    <definedName name="Z_16247087_3AA4_4621_834F_435B73D3EBEA_.wvu.FilterData" localSheetId="0" hidden="1">дод1!$D$7:$FB$226</definedName>
    <definedName name="Z_1B1DF247_673E_4CB0_9176_5ACB6BA2C754_.wvu.FilterData" localSheetId="0" hidden="1">дод1!$A$7:$V$226</definedName>
    <definedName name="Z_1C16D6CD_13F0_4563_905F_043C163842FC_.wvu.FilterData" localSheetId="0" hidden="1">дод1!$A$7:$V$226</definedName>
    <definedName name="Z_21BA048A_5126_4955_89E4_6F84C2C7E073_.wvu.FilterData" localSheetId="0" hidden="1">дод1!$A$7:$V$226</definedName>
    <definedName name="Z_243B6319_033E_46D4_B558_415834C1D5FD_.wvu.FilterData" localSheetId="0" hidden="1">дод1!$A$7:$V$226</definedName>
    <definedName name="Z_2A506CAE_4A9E_45E5_88D7_5293D2B0759A_.wvu.Cols" localSheetId="0" hidden="1">дод1!$A:$C,дод1!$H:$J</definedName>
    <definedName name="Z_2A506CAE_4A9E_45E5_88D7_5293D2B0759A_.wvu.FilterData" localSheetId="0" hidden="1">дод1!$A$7:$V$226</definedName>
    <definedName name="Z_2A506CAE_4A9E_45E5_88D7_5293D2B0759A_.wvu.PrintArea" localSheetId="0" hidden="1">дод1!$D$1:$V$226</definedName>
    <definedName name="Z_2A506CAE_4A9E_45E5_88D7_5293D2B0759A_.wvu.PrintTitles" localSheetId="0" hidden="1">дод1!#REF!</definedName>
    <definedName name="Z_35E2D113_0978_4D3E_881A_C180236E2B1F_.wvu.FilterData" localSheetId="0" hidden="1">дод1!$A$7:$V$226</definedName>
    <definedName name="Z_372C8445_6960_4025_8589_BB7CB1988664_.wvu.Cols" localSheetId="0" hidden="1">дод1!#REF!</definedName>
    <definedName name="Z_372C8445_6960_4025_8589_BB7CB1988664_.wvu.FilterData" localSheetId="0" hidden="1">дод1!$D$7:$FB$226</definedName>
    <definedName name="Z_372C8445_6960_4025_8589_BB7CB1988664_.wvu.PrintArea" localSheetId="0" hidden="1">дод1!$D:$V</definedName>
    <definedName name="Z_372C8445_6960_4025_8589_BB7CB1988664_.wvu.PrintTitles" localSheetId="0" hidden="1">дод1!#REF!</definedName>
    <definedName name="Z_372C8445_6960_4025_8589_BB7CB1988664_.wvu.Rows" localSheetId="0" hidden="1">дод1!$5:$5</definedName>
    <definedName name="Z_3A7A647F_2E36_4C20_9F73_97EAD0636019_.wvu.Cols" localSheetId="0" hidden="1">дод1!$A:$C,дод1!$H:$J</definedName>
    <definedName name="Z_3A7A647F_2E36_4C20_9F73_97EAD0636019_.wvu.FilterData" localSheetId="0" hidden="1">дод1!$A$7:$V$226</definedName>
    <definedName name="Z_3A7A647F_2E36_4C20_9F73_97EAD0636019_.wvu.PrintArea" localSheetId="0" hidden="1">дод1!$D$1:$V$195</definedName>
    <definedName name="Z_3A7A647F_2E36_4C20_9F73_97EAD0636019_.wvu.PrintTitles" localSheetId="0" hidden="1">дод1!$K:$K,дод1!$3:$6</definedName>
    <definedName name="Z_3C270872_19A4_4B27_A7B4_1943A1F4B66A_.wvu.FilterData" localSheetId="0" hidden="1">дод1!$A$7:$V$226</definedName>
    <definedName name="Z_4325B0FE_9A8A_4FB4_B944_4B8C2B9A9814_.wvu.FilterData" localSheetId="0" hidden="1">дод1!$A$7:$V$226</definedName>
    <definedName name="Z_4FF1A714_2C1D_4BF5_8E30_7FA129FDD23A_.wvu.Cols" localSheetId="0" hidden="1">дод1!$A:$C,дод1!$H:$J</definedName>
    <definedName name="Z_4FF1A714_2C1D_4BF5_8E30_7FA129FDD23A_.wvu.FilterData" localSheetId="0" hidden="1">дод1!$A$7:$V$226</definedName>
    <definedName name="Z_4FF1A714_2C1D_4BF5_8E30_7FA129FDD23A_.wvu.PrintArea" localSheetId="0" hidden="1">дод1!$D$1:$V$226</definedName>
    <definedName name="Z_4FF1A714_2C1D_4BF5_8E30_7FA129FDD23A_.wvu.PrintTitles" localSheetId="0" hidden="1">дод1!#REF!</definedName>
    <definedName name="Z_55777A5C_DFD1_4BA0_8E99_F3D4EBE64AA7_.wvu.FilterData" localSheetId="0" hidden="1">дод1!$D$7:$FB$226</definedName>
    <definedName name="Z_630DD544_3B38_41D7_BB1E_C7F67561AFD5_.wvu.Cols" localSheetId="0" hidden="1">дод1!$A:$C,дод1!$H:$J</definedName>
    <definedName name="Z_630DD544_3B38_41D7_BB1E_C7F67561AFD5_.wvu.FilterData" localSheetId="0" hidden="1">дод1!$A$7:$V$226</definedName>
    <definedName name="Z_630DD544_3B38_41D7_BB1E_C7F67561AFD5_.wvu.PrintArea" localSheetId="0" hidden="1">дод1!$D$1:$V$226</definedName>
    <definedName name="Z_630DD544_3B38_41D7_BB1E_C7F67561AFD5_.wvu.PrintTitles" localSheetId="0" hidden="1">дод1!#REF!</definedName>
    <definedName name="Z_6314426B_270D_4423_A75F_E45A8BB88FE5_.wvu.FilterData" localSheetId="0" hidden="1">дод1!$A$7:$V$226</definedName>
    <definedName name="Z_6C6B2BBF_38DE_4AB8_8D6A_A35D1FA9A43C_.wvu.FilterData" localSheetId="0" hidden="1">дод1!$A$7:$V$226</definedName>
    <definedName name="Z_72970F62_9370_4BF7_ACA0_C8BFE2518EDE_.wvu.FilterData" localSheetId="0" hidden="1">дод1!$A$7:$V$226</definedName>
    <definedName name="Z_988674F4_F5D8_49E6_8375_C70E0CDF8266_.wvu.FilterData" localSheetId="0" hidden="1">дод1!$A$7:$V$226</definedName>
    <definedName name="Z_9B3AED2F_8E23_4BB1_A633_F12420428F1E_.wvu.FilterData" localSheetId="0" hidden="1">дод1!$A$7:$V$226</definedName>
    <definedName name="Z_9DF4C42D_FACF_454C_AAC1_8A56160AC462_.wvu.FilterData" localSheetId="0" hidden="1">дод1!$A$7:$V$226</definedName>
    <definedName name="Z_AA4435AC_4E9D_405A_BCF6_D93F83A98F46_.wvu.FilterData" localSheetId="0" hidden="1">дод1!$A$7:$V$226</definedName>
    <definedName name="Z_AEFD685B_743B_44D4_BD64_ACA2132B8129_.wvu.FilterData" localSheetId="0" hidden="1">дод1!$A$7:$FB$226</definedName>
    <definedName name="Z_AF5F5605_5D14_4963_BBA2_03AA8B53DB37_.wvu.FilterData" localSheetId="0" hidden="1">дод1!$A$7:$V$226</definedName>
    <definedName name="Z_C811FB60_D70C_437C_B43F_A82F4FD92B51_.wvu.Cols" localSheetId="0" hidden="1">дод1!$A:$C,дод1!$H:$J</definedName>
    <definedName name="Z_C811FB60_D70C_437C_B43F_A82F4FD92B51_.wvu.FilterData" localSheetId="0" hidden="1">дод1!$A$7:$V$226</definedName>
    <definedName name="Z_C811FB60_D70C_437C_B43F_A82F4FD92B51_.wvu.PrintArea" localSheetId="0" hidden="1">дод1!$D$1:$V$226</definedName>
    <definedName name="Z_C811FB60_D70C_437C_B43F_A82F4FD92B51_.wvu.PrintTitles" localSheetId="0" hidden="1">дод1!#REF!</definedName>
    <definedName name="Z_CBB513C7_65DA_4E63_80BD_5EC33D1F2686_.wvu.Cols" localSheetId="0" hidden="1">дод1!$A:$C,дод1!$H:$J</definedName>
    <definedName name="Z_CBB513C7_65DA_4E63_80BD_5EC33D1F2686_.wvu.FilterData" localSheetId="0" hidden="1">дод1!$A$7:$V$226</definedName>
    <definedName name="Z_CBB513C7_65DA_4E63_80BD_5EC33D1F2686_.wvu.PrintArea" localSheetId="0" hidden="1">дод1!$D$1:$V$226</definedName>
    <definedName name="Z_DAC4FDE6_521A_4AD3_B059_5037240BB82F_.wvu.Cols" localSheetId="0" hidden="1">дод1!#REF!</definedName>
    <definedName name="Z_DAC4FDE6_521A_4AD3_B059_5037240BB82F_.wvu.FilterData" localSheetId="0" hidden="1">дод1!$A$7:$FB$226</definedName>
    <definedName name="Z_DAC4FDE6_521A_4AD3_B059_5037240BB82F_.wvu.PrintArea" localSheetId="0" hidden="1">дод1!$D:$V</definedName>
    <definedName name="Z_DAC4FDE6_521A_4AD3_B059_5037240BB82F_.wvu.PrintTitles" localSheetId="0" hidden="1">дод1!#REF!</definedName>
    <definedName name="Z_DC9EA15F_E7B9_484F_B488_57955C97A31F_.wvu.FilterData" localSheetId="0" hidden="1">дод1!$A$7:$V$226</definedName>
    <definedName name="Z_DFD0772A_6FE7_4D0C_9479_41F448009E29_.wvu.FilterData" localSheetId="0" hidden="1">дод1!$A$7:$V$226</definedName>
    <definedName name="Z_E3E2DA4A_DCAA_4FC9_8136_3C1D6C74251C_.wvu.FilterData" localSheetId="0" hidden="1">дод1!$A$7:$V$226</definedName>
    <definedName name="Z_EF514AF9_1B48_40C5_837F_B81F1F9CA45A_.wvu.FilterData" localSheetId="0" hidden="1">дод1!$D$7:$FB$226</definedName>
    <definedName name="Z_F0A80FD8_EA95_4BF0_BD88_77CC2056A7DC_.wvu.FilterData" localSheetId="0" hidden="1">дод1!$A$7:$V$226</definedName>
    <definedName name="Z_F1CE8B12_164D_425C_BD29_6E85D52CDEF8_.wvu.FilterData" localSheetId="0" hidden="1">дод1!$A$7:$V$226</definedName>
    <definedName name="Z_F35186EB_B2E4_4260_8B3A_ACC3D16CE93D_.wvu.FilterData" localSheetId="0" hidden="1">дод1!$A$7:$V$226</definedName>
    <definedName name="Z_F4315806_F0C4_4173_BF51_23EF8CE837E9_.wvu.FilterData" localSheetId="0" hidden="1">дод1!$A$7:$V$226</definedName>
    <definedName name="Z_F4398644_5E71_4A94_948F_FBB9B696E1A2_.wvu.FilterData" localSheetId="0" hidden="1">дод1!$A$7:$V$226</definedName>
    <definedName name="_xlnm.Print_Area" localSheetId="0">дод1!$D$1:$V$226</definedName>
  </definedNames>
  <calcPr calcId="124519"/>
  <customWorkbookViews>
    <customWorkbookView name="user458 - Личное представление" guid="{3A7A647F-2E36-4C20-9F73-97EAD0636019}" mergeInterval="0" personalView="1" maximized="1" xWindow="1" yWindow="1" windowWidth="1280" windowHeight="495" tabRatio="434" activeSheetId="1"/>
    <customWorkbookView name="user565a - Личное представление" guid="{35E2D113-0978-4D3E-881A-C180236E2B1F}" mergeInterval="0" personalView="1" maximized="1" xWindow="1" yWindow="1" windowWidth="1680" windowHeight="783" tabRatio="434" activeSheetId="1"/>
    <customWorkbookView name="User - Личное представление" guid="{6314426B-270D-4423-A75F-E45A8BB88FE5}" mergeInterval="0" personalView="1" maximized="1" xWindow="1" yWindow="1" windowWidth="1920" windowHeight="850" tabRatio="434" activeSheetId="1"/>
    <customWorkbookView name="User567a - Личное представление" guid="{630DD544-3B38-41D7-BB1E-C7F67561AFD5}" mergeInterval="0" personalView="1" maximized="1" xWindow="1" yWindow="1" windowWidth="1280" windowHeight="799" tabRatio="434" activeSheetId="1"/>
    <customWorkbookView name="user565f - Личное представление" guid="{2A506CAE-4A9E-45E5-88D7-5293D2B0759A}" mergeInterval="0" personalView="1" maximized="1" xWindow="1" yWindow="1" windowWidth="1920" windowHeight="850" tabRatio="434" activeSheetId="1"/>
    <customWorkbookView name="user563a - Личное представление" guid="{09731170-3F3A-4F36-B641-62BC08951314}" mergeInterval="0" personalView="1" maximized="1" xWindow="-8" yWindow="-8" windowWidth="1936" windowHeight="1056" tabRatio="434" activeSheetId="1"/>
    <customWorkbookView name="user_451 - Личное представление" guid="{4FF1A714-2C1D-4BF5-8E30-7FA129FDD23A}" mergeInterval="0" personalView="1" maximized="1" xWindow="-8" yWindow="-8" windowWidth="1936" windowHeight="1056" tabRatio="434" activeSheetId="1"/>
    <customWorkbookView name="user416a - Личное представление" guid="{DAC4FDE6-521A-4AD3-B059-5037240BB82F}" mergeInterval="0" personalView="1" maximized="1" xWindow="1" yWindow="1" windowWidth="1920" windowHeight="850" tabRatio="434" activeSheetId="2"/>
    <customWorkbookView name="user416b - Личное представление" guid="{372C8445-6960-4025-8589-BB7CB1988664}" mergeInterval="0" personalView="1" maximized="1" xWindow="1" yWindow="1" windowWidth="1680" windowHeight="828" tabRatio="434" activeSheetId="2"/>
    <customWorkbookView name="user416 - Личное представление" guid="{AB2C0F4B-F688-4BAA-8108-1E42A3B3F224}" mergeInterval="0" personalView="1" maximized="1" xWindow="1" yWindow="1" windowWidth="1024" windowHeight="548" tabRatio="434" activeSheetId="1"/>
    <customWorkbookView name="Администратор - Личное представление" guid="{387E5C64-F0C8-4AA3-8CE9-0E5E32FF6752}" mergeInterval="0" personalView="1" maximized="1" windowWidth="1012" windowHeight="588" tabRatio="430" activeSheetId="1"/>
    <customWorkbookView name="User_461a - Личное представление" guid="{438F9201-5411-11D9-8548-00304F27C507}" mergeInterval="0" personalView="1" maximized="1" windowWidth="1020" windowHeight="572" tabRatio="430" activeSheetId="1"/>
    <customWorkbookView name="Yulya Miakhkova - Личное представление" guid="{C811FB60-D70C-437C-B43F-A82F4FD92B51}" mergeInterval="0" personalView="1" maximized="1" xWindow="-11" yWindow="-11" windowWidth="1942" windowHeight="1042" tabRatio="434" activeSheetId="1"/>
    <customWorkbookView name="user569c - Личное представление" guid="{F4315806-F0C4-4173-BF51-23EF8CE837E9}" mergeInterval="0" personalView="1" maximized="1" xWindow="1" yWindow="1" windowWidth="1280" windowHeight="495" tabRatio="434" activeSheetId="1"/>
    <customWorkbookView name="User_569 - Личное представление" guid="{07EEE355-17D9-4C79-97A1-63CEF69EFEC6}" mergeInterval="0" personalView="1" maximized="1" xWindow="1" yWindow="1" windowWidth="1280" windowHeight="495" tabRatio="434" activeSheetId="1"/>
    <customWorkbookView name="user563c - Личное представление" guid="{F35186EB-B2E4-4260-8B3A-ACC3D16CE93D}" mergeInterval="0" personalView="1" maximized="1" xWindow="-9" yWindow="-9" windowWidth="1938" windowHeight="1048" tabRatio="434" activeSheetId="1"/>
    <customWorkbookView name="user416c - Личное представление" guid="{CBB513C7-65DA-4E63-80BD-5EC33D1F2686}" mergeInterval="0" personalView="1" maximized="1" xWindow="1" yWindow="1" windowWidth="1920" windowHeight="784" tabRatio="434" activeSheetId="1" showComments="commIndAndComment"/>
  </customWorkbookViews>
</workbook>
</file>

<file path=xl/calcChain.xml><?xml version="1.0" encoding="utf-8"?>
<calcChain xmlns="http://schemas.openxmlformats.org/spreadsheetml/2006/main">
  <c r="U188" i="1"/>
  <c r="T188"/>
  <c r="R188"/>
  <c r="P188"/>
  <c r="O188"/>
  <c r="N188"/>
  <c r="M188"/>
  <c r="S188"/>
  <c r="T96"/>
  <c r="U77"/>
  <c r="T77"/>
  <c r="S77"/>
  <c r="R77"/>
  <c r="P77"/>
  <c r="O77"/>
  <c r="N77"/>
  <c r="M77"/>
  <c r="Q79"/>
  <c r="L79"/>
  <c r="L11"/>
  <c r="Q11"/>
  <c r="U69"/>
  <c r="T69"/>
  <c r="S69"/>
  <c r="R69"/>
  <c r="P69"/>
  <c r="O69"/>
  <c r="N69"/>
  <c r="M69"/>
  <c r="U65"/>
  <c r="T65"/>
  <c r="S65"/>
  <c r="R65"/>
  <c r="P65"/>
  <c r="O65"/>
  <c r="N65"/>
  <c r="M65"/>
  <c r="U61"/>
  <c r="T61"/>
  <c r="S61"/>
  <c r="R61"/>
  <c r="P61"/>
  <c r="O61"/>
  <c r="N61"/>
  <c r="M61"/>
  <c r="M28"/>
  <c r="P28"/>
  <c r="O28"/>
  <c r="N28"/>
  <c r="V79" l="1"/>
  <c r="V11"/>
  <c r="O187" l="1"/>
  <c r="O193" s="1"/>
  <c r="O183"/>
  <c r="O185" s="1"/>
  <c r="O179"/>
  <c r="O177"/>
  <c r="O176" s="1"/>
  <c r="O169"/>
  <c r="O174" s="1"/>
  <c r="O165"/>
  <c r="O157"/>
  <c r="O155"/>
  <c r="O153"/>
  <c r="O151"/>
  <c r="O95"/>
  <c r="O94" s="1"/>
  <c r="O86"/>
  <c r="O85" s="1"/>
  <c r="O92" s="1"/>
  <c r="O76"/>
  <c r="O83" s="1"/>
  <c r="O9"/>
  <c r="U9"/>
  <c r="R9"/>
  <c r="P9"/>
  <c r="N9"/>
  <c r="M9"/>
  <c r="Q72"/>
  <c r="L72"/>
  <c r="Q68"/>
  <c r="L68"/>
  <c r="Q64"/>
  <c r="L64"/>
  <c r="Q31"/>
  <c r="L31"/>
  <c r="Q27"/>
  <c r="Q26"/>
  <c r="L27"/>
  <c r="L26"/>
  <c r="O181" l="1"/>
  <c r="V31"/>
  <c r="O8"/>
  <c r="O73" s="1"/>
  <c r="V68"/>
  <c r="V26"/>
  <c r="O167"/>
  <c r="V27"/>
  <c r="V64"/>
  <c r="V72"/>
  <c r="O195" l="1"/>
  <c r="P183"/>
  <c r="N183"/>
  <c r="M183"/>
  <c r="U183"/>
  <c r="T183"/>
  <c r="S183"/>
  <c r="P177"/>
  <c r="N177"/>
  <c r="M177"/>
  <c r="U177"/>
  <c r="T177"/>
  <c r="S177"/>
  <c r="R177"/>
  <c r="R183"/>
  <c r="U179"/>
  <c r="P179"/>
  <c r="N179"/>
  <c r="M179"/>
  <c r="S179"/>
  <c r="R179"/>
  <c r="T179"/>
  <c r="Q164" l="1"/>
  <c r="L164"/>
  <c r="Q163"/>
  <c r="L163"/>
  <c r="Q162"/>
  <c r="L162"/>
  <c r="Q161"/>
  <c r="L161"/>
  <c r="Q160"/>
  <c r="L160"/>
  <c r="Q159"/>
  <c r="L159"/>
  <c r="V161" l="1"/>
  <c r="V163"/>
  <c r="V160"/>
  <c r="V162"/>
  <c r="V164"/>
  <c r="V159"/>
  <c r="Q148"/>
  <c r="L148"/>
  <c r="Q147"/>
  <c r="L147"/>
  <c r="Q146"/>
  <c r="L146"/>
  <c r="Q145"/>
  <c r="L145"/>
  <c r="Q144"/>
  <c r="L144"/>
  <c r="Q143"/>
  <c r="L143"/>
  <c r="Q150"/>
  <c r="L150"/>
  <c r="Q149"/>
  <c r="L149"/>
  <c r="U95"/>
  <c r="T95"/>
  <c r="S95"/>
  <c r="P95"/>
  <c r="N95"/>
  <c r="M95"/>
  <c r="M94" s="1"/>
  <c r="Q142"/>
  <c r="L142"/>
  <c r="Q141"/>
  <c r="L141"/>
  <c r="Q140"/>
  <c r="L140"/>
  <c r="Q139"/>
  <c r="L139"/>
  <c r="Q138"/>
  <c r="L138"/>
  <c r="Q137"/>
  <c r="L137"/>
  <c r="Q136"/>
  <c r="L136"/>
  <c r="Q135"/>
  <c r="L135"/>
  <c r="Q134"/>
  <c r="L134"/>
  <c r="Q133"/>
  <c r="L133"/>
  <c r="Q132"/>
  <c r="L132"/>
  <c r="Q131"/>
  <c r="L131"/>
  <c r="Q130"/>
  <c r="L130"/>
  <c r="Q129"/>
  <c r="L129"/>
  <c r="Q128"/>
  <c r="L128"/>
  <c r="Q127"/>
  <c r="L127"/>
  <c r="Q126"/>
  <c r="L126"/>
  <c r="Q125"/>
  <c r="L125"/>
  <c r="Q124"/>
  <c r="L124"/>
  <c r="Q123"/>
  <c r="L123"/>
  <c r="Q122"/>
  <c r="L122"/>
  <c r="Q121"/>
  <c r="L121"/>
  <c r="Q120"/>
  <c r="L120"/>
  <c r="Q119"/>
  <c r="L119"/>
  <c r="Q118"/>
  <c r="L118"/>
  <c r="Q117"/>
  <c r="L117"/>
  <c r="Q116"/>
  <c r="L116"/>
  <c r="Q115"/>
  <c r="L115"/>
  <c r="Q114"/>
  <c r="L114"/>
  <c r="Q113"/>
  <c r="L113"/>
  <c r="Q112"/>
  <c r="L112"/>
  <c r="Q111"/>
  <c r="L111"/>
  <c r="Q110"/>
  <c r="L110"/>
  <c r="Q109"/>
  <c r="L109"/>
  <c r="Q108"/>
  <c r="L108"/>
  <c r="Q107"/>
  <c r="L107"/>
  <c r="Q106"/>
  <c r="L106"/>
  <c r="Q105"/>
  <c r="L105"/>
  <c r="Q104"/>
  <c r="L104"/>
  <c r="Q103"/>
  <c r="L103"/>
  <c r="Q102"/>
  <c r="L102"/>
  <c r="Q101"/>
  <c r="L101"/>
  <c r="Q100"/>
  <c r="L100"/>
  <c r="Q99"/>
  <c r="L99"/>
  <c r="Q98"/>
  <c r="L98"/>
  <c r="P169"/>
  <c r="N169"/>
  <c r="M169"/>
  <c r="T169"/>
  <c r="S169"/>
  <c r="R169"/>
  <c r="U169"/>
  <c r="Q173"/>
  <c r="L173"/>
  <c r="Q172"/>
  <c r="L172"/>
  <c r="U86"/>
  <c r="T86"/>
  <c r="S86"/>
  <c r="P86"/>
  <c r="N86"/>
  <c r="M86"/>
  <c r="R86"/>
  <c r="Q88"/>
  <c r="L88"/>
  <c r="Q91"/>
  <c r="L91"/>
  <c r="Q90"/>
  <c r="L90"/>
  <c r="Q89"/>
  <c r="L89"/>
  <c r="Q82"/>
  <c r="L82"/>
  <c r="Q81"/>
  <c r="L81"/>
  <c r="Q80"/>
  <c r="L80"/>
  <c r="U28"/>
  <c r="R28"/>
  <c r="Q60"/>
  <c r="Q59"/>
  <c r="Q58"/>
  <c r="Q57"/>
  <c r="Q56"/>
  <c r="Q55"/>
  <c r="Q54"/>
  <c r="Q53"/>
  <c r="Q52"/>
  <c r="Q51"/>
  <c r="Q50"/>
  <c r="Q49"/>
  <c r="Q48"/>
  <c r="Q47"/>
  <c r="Q46"/>
  <c r="Q45"/>
  <c r="Q44"/>
  <c r="Q43"/>
  <c r="Q42"/>
  <c r="Q41"/>
  <c r="Q40"/>
  <c r="Q39"/>
  <c r="Q38"/>
  <c r="Q37"/>
  <c r="Q36"/>
  <c r="Q35"/>
  <c r="Q34"/>
  <c r="L60"/>
  <c r="L59"/>
  <c r="L58"/>
  <c r="L57"/>
  <c r="L56"/>
  <c r="L55"/>
  <c r="L54"/>
  <c r="L53"/>
  <c r="L52"/>
  <c r="L51"/>
  <c r="L50"/>
  <c r="L49"/>
  <c r="L48"/>
  <c r="L47"/>
  <c r="L46"/>
  <c r="L45"/>
  <c r="L44"/>
  <c r="L43"/>
  <c r="L42"/>
  <c r="L41"/>
  <c r="L40"/>
  <c r="L39"/>
  <c r="L38"/>
  <c r="L37"/>
  <c r="L36"/>
  <c r="L35"/>
  <c r="L34"/>
  <c r="Q33"/>
  <c r="L33"/>
  <c r="V36" l="1"/>
  <c r="V55"/>
  <c r="V37"/>
  <c r="V41"/>
  <c r="V40"/>
  <c r="V39"/>
  <c r="V44"/>
  <c r="V48"/>
  <c r="V52"/>
  <c r="V56"/>
  <c r="V60"/>
  <c r="V130"/>
  <c r="V132"/>
  <c r="V126"/>
  <c r="V128"/>
  <c r="V102"/>
  <c r="V112"/>
  <c r="V45"/>
  <c r="V49"/>
  <c r="V53"/>
  <c r="V57"/>
  <c r="V110"/>
  <c r="V149"/>
  <c r="V143"/>
  <c r="V145"/>
  <c r="V147"/>
  <c r="V144"/>
  <c r="V146"/>
  <c r="V148"/>
  <c r="V150"/>
  <c r="V120"/>
  <c r="V116"/>
  <c r="V123"/>
  <c r="V100"/>
  <c r="V104"/>
  <c r="V106"/>
  <c r="V108"/>
  <c r="V114"/>
  <c r="V118"/>
  <c r="V122"/>
  <c r="V124"/>
  <c r="V134"/>
  <c r="V136"/>
  <c r="V138"/>
  <c r="V140"/>
  <c r="V99"/>
  <c r="V101"/>
  <c r="V103"/>
  <c r="V105"/>
  <c r="V107"/>
  <c r="V109"/>
  <c r="V111"/>
  <c r="V113"/>
  <c r="V115"/>
  <c r="V117"/>
  <c r="V119"/>
  <c r="V121"/>
  <c r="V125"/>
  <c r="V127"/>
  <c r="V129"/>
  <c r="V131"/>
  <c r="V133"/>
  <c r="V135"/>
  <c r="V137"/>
  <c r="V139"/>
  <c r="V141"/>
  <c r="V142"/>
  <c r="V98"/>
  <c r="V173"/>
  <c r="V172"/>
  <c r="V43"/>
  <c r="V47"/>
  <c r="V89"/>
  <c r="V90"/>
  <c r="V88"/>
  <c r="V91"/>
  <c r="V51"/>
  <c r="V38"/>
  <c r="V42"/>
  <c r="V46"/>
  <c r="V50"/>
  <c r="V54"/>
  <c r="V58"/>
  <c r="V35"/>
  <c r="V81"/>
  <c r="V82"/>
  <c r="V80"/>
  <c r="V59"/>
  <c r="V33"/>
  <c r="Q13"/>
  <c r="L13"/>
  <c r="Q12"/>
  <c r="L12"/>
  <c r="Q25"/>
  <c r="L25"/>
  <c r="Q24"/>
  <c r="L24"/>
  <c r="Q23"/>
  <c r="L23"/>
  <c r="Q22"/>
  <c r="L22"/>
  <c r="Q21"/>
  <c r="L21"/>
  <c r="Q20"/>
  <c r="L20"/>
  <c r="Q19"/>
  <c r="L19"/>
  <c r="Q18"/>
  <c r="L18"/>
  <c r="Q17"/>
  <c r="L17"/>
  <c r="Q16"/>
  <c r="L16"/>
  <c r="Q15"/>
  <c r="L15"/>
  <c r="Q14"/>
  <c r="L14"/>
  <c r="V12" l="1"/>
  <c r="V13"/>
  <c r="V15"/>
  <c r="V17"/>
  <c r="V16"/>
  <c r="V18"/>
  <c r="V20"/>
  <c r="V22"/>
  <c r="V25"/>
  <c r="V19"/>
  <c r="V21"/>
  <c r="V23"/>
  <c r="V24"/>
  <c r="V14"/>
  <c r="R154"/>
  <c r="R97"/>
  <c r="R95" s="1"/>
  <c r="L66"/>
  <c r="Q66"/>
  <c r="L67"/>
  <c r="Q67"/>
  <c r="L32"/>
  <c r="S32"/>
  <c r="T32"/>
  <c r="L30"/>
  <c r="Q30"/>
  <c r="L65" l="1"/>
  <c r="T28"/>
  <c r="S28"/>
  <c r="V67"/>
  <c r="V66"/>
  <c r="Q65"/>
  <c r="Q32"/>
  <c r="V32" s="1"/>
  <c r="V30"/>
  <c r="V65" l="1"/>
  <c r="Q7" l="1"/>
  <c r="L10"/>
  <c r="S10"/>
  <c r="S9" s="1"/>
  <c r="T10"/>
  <c r="T9" s="1"/>
  <c r="L29"/>
  <c r="Q29"/>
  <c r="L62"/>
  <c r="Q62"/>
  <c r="L63"/>
  <c r="Q63"/>
  <c r="L70"/>
  <c r="Q70"/>
  <c r="L71"/>
  <c r="Q71"/>
  <c r="L74"/>
  <c r="Q74"/>
  <c r="L75"/>
  <c r="Q75"/>
  <c r="M76"/>
  <c r="M83" s="1"/>
  <c r="P76"/>
  <c r="P83" s="1"/>
  <c r="R76"/>
  <c r="R83" s="1"/>
  <c r="S76"/>
  <c r="S83" s="1"/>
  <c r="T76"/>
  <c r="T83" s="1"/>
  <c r="U76"/>
  <c r="U83" s="1"/>
  <c r="L78"/>
  <c r="Q78"/>
  <c r="L84"/>
  <c r="Q84"/>
  <c r="P85"/>
  <c r="P92" s="1"/>
  <c r="R85"/>
  <c r="R92" s="1"/>
  <c r="S85"/>
  <c r="S92" s="1"/>
  <c r="T85"/>
  <c r="T92" s="1"/>
  <c r="U85"/>
  <c r="U92" s="1"/>
  <c r="M85"/>
  <c r="M92" s="1"/>
  <c r="Q87"/>
  <c r="L93"/>
  <c r="Q93"/>
  <c r="P94"/>
  <c r="R94"/>
  <c r="S94"/>
  <c r="T94"/>
  <c r="U94"/>
  <c r="L96"/>
  <c r="Q96"/>
  <c r="L97"/>
  <c r="Q97"/>
  <c r="M151"/>
  <c r="N151"/>
  <c r="P151"/>
  <c r="S151"/>
  <c r="T151"/>
  <c r="U151"/>
  <c r="L152"/>
  <c r="R152"/>
  <c r="M153"/>
  <c r="N153"/>
  <c r="P153"/>
  <c r="R153"/>
  <c r="S153"/>
  <c r="T153"/>
  <c r="L154"/>
  <c r="M155"/>
  <c r="N155"/>
  <c r="P155"/>
  <c r="R155"/>
  <c r="S155"/>
  <c r="U155"/>
  <c r="L156"/>
  <c r="T156"/>
  <c r="M157"/>
  <c r="N157"/>
  <c r="P157"/>
  <c r="R157"/>
  <c r="S157"/>
  <c r="T157"/>
  <c r="L158"/>
  <c r="Q158"/>
  <c r="M165"/>
  <c r="N165"/>
  <c r="P165"/>
  <c r="R165"/>
  <c r="S165"/>
  <c r="T165"/>
  <c r="U165"/>
  <c r="L166"/>
  <c r="Q166"/>
  <c r="L168"/>
  <c r="Q168"/>
  <c r="M174"/>
  <c r="P174"/>
  <c r="R174"/>
  <c r="S174"/>
  <c r="T174"/>
  <c r="U174"/>
  <c r="L170"/>
  <c r="Q170"/>
  <c r="L171"/>
  <c r="Q171"/>
  <c r="L175"/>
  <c r="Q175"/>
  <c r="M176"/>
  <c r="P176"/>
  <c r="R176"/>
  <c r="S176"/>
  <c r="T176"/>
  <c r="U176"/>
  <c r="L178"/>
  <c r="Q178"/>
  <c r="L180"/>
  <c r="Q180"/>
  <c r="L182"/>
  <c r="Q182"/>
  <c r="M185"/>
  <c r="P185"/>
  <c r="R185"/>
  <c r="S185"/>
  <c r="T185"/>
  <c r="U185"/>
  <c r="L184"/>
  <c r="Q184"/>
  <c r="L186"/>
  <c r="Q186"/>
  <c r="M187"/>
  <c r="M193" s="1"/>
  <c r="P187"/>
  <c r="P193" s="1"/>
  <c r="R187"/>
  <c r="R193" s="1"/>
  <c r="S187"/>
  <c r="S193" s="1"/>
  <c r="T187"/>
  <c r="T193" s="1"/>
  <c r="U187"/>
  <c r="U193" s="1"/>
  <c r="L189"/>
  <c r="Q189"/>
  <c r="L190"/>
  <c r="Q190"/>
  <c r="L191"/>
  <c r="Q191"/>
  <c r="L192"/>
  <c r="Q192"/>
  <c r="L194"/>
  <c r="Q194"/>
  <c r="N187" l="1"/>
  <c r="N193" s="1"/>
  <c r="N185"/>
  <c r="N176"/>
  <c r="N181" s="1"/>
  <c r="S181"/>
  <c r="M181"/>
  <c r="T181"/>
  <c r="P181"/>
  <c r="U181"/>
  <c r="R181"/>
  <c r="N174"/>
  <c r="P167"/>
  <c r="S167"/>
  <c r="M167"/>
  <c r="N94"/>
  <c r="N167" s="1"/>
  <c r="N85"/>
  <c r="N92" s="1"/>
  <c r="N76"/>
  <c r="N83" s="1"/>
  <c r="M8"/>
  <c r="M73" s="1"/>
  <c r="P8"/>
  <c r="P73" s="1"/>
  <c r="R8"/>
  <c r="R73" s="1"/>
  <c r="U8"/>
  <c r="U73" s="1"/>
  <c r="N8"/>
  <c r="N73" s="1"/>
  <c r="T155"/>
  <c r="T167" s="1"/>
  <c r="L69"/>
  <c r="U157"/>
  <c r="Q157" s="1"/>
  <c r="R151"/>
  <c r="Q151" s="1"/>
  <c r="U153"/>
  <c r="Q153" s="1"/>
  <c r="Q10"/>
  <c r="L28"/>
  <c r="L87"/>
  <c r="V70"/>
  <c r="V78"/>
  <c r="V192"/>
  <c r="V189"/>
  <c r="V62"/>
  <c r="V191"/>
  <c r="V166"/>
  <c r="Q156"/>
  <c r="V156" s="1"/>
  <c r="V170"/>
  <c r="Q152"/>
  <c r="V34"/>
  <c r="L179"/>
  <c r="Q183"/>
  <c r="L183"/>
  <c r="Q179"/>
  <c r="V171"/>
  <c r="L169"/>
  <c r="Q165"/>
  <c r="Q169"/>
  <c r="L165"/>
  <c r="L155"/>
  <c r="L153"/>
  <c r="V96"/>
  <c r="Q95"/>
  <c r="V158"/>
  <c r="V97"/>
  <c r="L95"/>
  <c r="Q86"/>
  <c r="Q154"/>
  <c r="V154" s="1"/>
  <c r="L86"/>
  <c r="L157"/>
  <c r="L151"/>
  <c r="L61"/>
  <c r="Q69"/>
  <c r="Q61"/>
  <c r="Q188"/>
  <c r="L188"/>
  <c r="V184"/>
  <c r="V190"/>
  <c r="Q177"/>
  <c r="L177"/>
  <c r="V180"/>
  <c r="V178"/>
  <c r="Q77"/>
  <c r="L77"/>
  <c r="V29"/>
  <c r="V71"/>
  <c r="V63"/>
  <c r="L9"/>
  <c r="M195" l="1"/>
  <c r="Q155"/>
  <c r="N195"/>
  <c r="L203" s="1"/>
  <c r="N203" s="1"/>
  <c r="O203" s="1"/>
  <c r="S8"/>
  <c r="S73" s="1"/>
  <c r="S195" s="1"/>
  <c r="P195"/>
  <c r="Q185"/>
  <c r="Q174"/>
  <c r="U167"/>
  <c r="U195" s="1"/>
  <c r="R167"/>
  <c r="R195" s="1"/>
  <c r="V87"/>
  <c r="V183"/>
  <c r="T8"/>
  <c r="T73" s="1"/>
  <c r="T195" s="1"/>
  <c r="Q28"/>
  <c r="V86"/>
  <c r="V179"/>
  <c r="V95"/>
  <c r="Q9"/>
  <c r="V61"/>
  <c r="V157"/>
  <c r="V169"/>
  <c r="V165"/>
  <c r="V69"/>
  <c r="Q187"/>
  <c r="L176"/>
  <c r="L181" s="1"/>
  <c r="Q94"/>
  <c r="Q176"/>
  <c r="V151"/>
  <c r="L187"/>
  <c r="V10"/>
  <c r="V152"/>
  <c r="L94"/>
  <c r="V188"/>
  <c r="V187" s="1"/>
  <c r="V193" s="1"/>
  <c r="L85"/>
  <c r="L92" s="1"/>
  <c r="Q85"/>
  <c r="V77"/>
  <c r="V76" s="1"/>
  <c r="V83" s="1"/>
  <c r="L76"/>
  <c r="L83" s="1"/>
  <c r="V153"/>
  <c r="V177"/>
  <c r="M204" l="1"/>
  <c r="M201"/>
  <c r="M202"/>
  <c r="N202" s="1"/>
  <c r="O202" s="1"/>
  <c r="M205"/>
  <c r="M206"/>
  <c r="L204"/>
  <c r="O205" s="1"/>
  <c r="L206"/>
  <c r="N206" s="1"/>
  <c r="L205"/>
  <c r="N205" s="1"/>
  <c r="L201"/>
  <c r="V28"/>
  <c r="V155"/>
  <c r="V9"/>
  <c r="Q193"/>
  <c r="V185"/>
  <c r="V176"/>
  <c r="V181" s="1"/>
  <c r="Q181"/>
  <c r="V174"/>
  <c r="Q167"/>
  <c r="Q92"/>
  <c r="V85"/>
  <c r="V92" s="1"/>
  <c r="L193"/>
  <c r="Q8"/>
  <c r="L185"/>
  <c r="Q76"/>
  <c r="L8"/>
  <c r="L174"/>
  <c r="L167"/>
  <c r="V94"/>
  <c r="N204" l="1"/>
  <c r="O204" s="1"/>
  <c r="O206"/>
  <c r="N201"/>
  <c r="V167"/>
  <c r="Q83"/>
  <c r="Q73"/>
  <c r="V8"/>
  <c r="V73" s="1"/>
  <c r="L73"/>
  <c r="V195" l="1"/>
  <c r="Q195"/>
  <c r="L195"/>
  <c r="O201" l="1"/>
</calcChain>
</file>

<file path=xl/sharedStrings.xml><?xml version="1.0" encoding="utf-8"?>
<sst xmlns="http://schemas.openxmlformats.org/spreadsheetml/2006/main" count="885" uniqueCount="248">
  <si>
    <t>0620</t>
  </si>
  <si>
    <t>0810</t>
  </si>
  <si>
    <t>0910</t>
  </si>
  <si>
    <t>0921</t>
  </si>
  <si>
    <t>0922</t>
  </si>
  <si>
    <t>0731</t>
  </si>
  <si>
    <t>0443</t>
  </si>
  <si>
    <t>018</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</si>
  <si>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</si>
  <si>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Багатопрофільна стаціонарна медична допомога населенню</t>
  </si>
  <si>
    <t>15</t>
  </si>
  <si>
    <t>10</t>
  </si>
  <si>
    <t>40</t>
  </si>
  <si>
    <t>93</t>
  </si>
  <si>
    <t>92</t>
  </si>
  <si>
    <t>91</t>
  </si>
  <si>
    <t>13</t>
  </si>
  <si>
    <t>14</t>
  </si>
  <si>
    <t>070101</t>
  </si>
  <si>
    <t>070201</t>
  </si>
  <si>
    <t>070202</t>
  </si>
  <si>
    <t>080101</t>
  </si>
  <si>
    <t xml:space="preserve">Всього </t>
  </si>
  <si>
    <t xml:space="preserve"> </t>
  </si>
  <si>
    <t>1</t>
  </si>
  <si>
    <t>(тис. грн.)</t>
  </si>
  <si>
    <t>Разом</t>
  </si>
  <si>
    <t>100101</t>
  </si>
  <si>
    <t>ВСЬОГО ВИДАТКІВ</t>
  </si>
  <si>
    <t>010116</t>
  </si>
  <si>
    <t>070000</t>
  </si>
  <si>
    <t>Освіта</t>
  </si>
  <si>
    <t>080000</t>
  </si>
  <si>
    <t>Охорона здоров'я</t>
  </si>
  <si>
    <t>100203</t>
  </si>
  <si>
    <t>150101</t>
  </si>
  <si>
    <t>Всього</t>
  </si>
  <si>
    <t>100302 </t>
  </si>
  <si>
    <t>070304 </t>
  </si>
  <si>
    <t>210105 </t>
  </si>
  <si>
    <t>100</t>
  </si>
  <si>
    <t>110</t>
  </si>
  <si>
    <t>Адміністрація Центрального району Миколаївської міської ради</t>
  </si>
  <si>
    <t>Адміністрація Корабельного району Миколаївської міської ради</t>
  </si>
  <si>
    <t>Управління у справах фізичної культури і спорту Миколаївської міської ради</t>
  </si>
  <si>
    <t>Управління освіти Миколаївської міської ради</t>
  </si>
  <si>
    <t xml:space="preserve">Управління охоpони здоpов'я Миколаївської міської ради </t>
  </si>
  <si>
    <t>Департамент житлово-комунального господарства Миколаївської міської ради</t>
  </si>
  <si>
    <t>Спеціальний фонд</t>
  </si>
  <si>
    <t>Адміністрація Інгульського району Миколаївської міської ради</t>
  </si>
  <si>
    <t>0</t>
  </si>
  <si>
    <t>000</t>
  </si>
  <si>
    <t>606</t>
  </si>
  <si>
    <t>631</t>
  </si>
  <si>
    <t>101</t>
  </si>
  <si>
    <t>102</t>
  </si>
  <si>
    <t>103</t>
  </si>
  <si>
    <t>200</t>
  </si>
  <si>
    <t>201</t>
  </si>
  <si>
    <t>601</t>
  </si>
  <si>
    <t>602</t>
  </si>
  <si>
    <t>603</t>
  </si>
  <si>
    <t>605</t>
  </si>
  <si>
    <t>613</t>
  </si>
  <si>
    <t>781</t>
  </si>
  <si>
    <t>731</t>
  </si>
  <si>
    <t>107</t>
  </si>
  <si>
    <t>Утримання та навчально-тренувальна робота комунальних дитячо-юнацьких спортивних шкіл</t>
  </si>
  <si>
    <t>070501</t>
  </si>
  <si>
    <t>0930</t>
  </si>
  <si>
    <t>0470</t>
  </si>
  <si>
    <t>Заходи з енергозбереження</t>
  </si>
  <si>
    <t>741</t>
  </si>
  <si>
    <t xml:space="preserve">Код Програмної класифікації
видатків та кредитування
місцевих бюджетів 
</t>
  </si>
  <si>
    <t>Код ТКВКБМС</t>
  </si>
  <si>
    <t>Код ФКВКБ</t>
  </si>
  <si>
    <t xml:space="preserve">Код ТПКВКМБ </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</si>
  <si>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</si>
  <si>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503</t>
  </si>
  <si>
    <t>Розвиток дитячо-юнацького та резервного спорту</t>
  </si>
  <si>
    <t>47</t>
  </si>
  <si>
    <t>Управління капітального будівництва Миколаївської міської ради</t>
  </si>
  <si>
    <t>Надання дошкільної освіти</t>
  </si>
  <si>
    <t>Надання загальної середньої освіти вечірніми (змінними) школами</t>
  </si>
  <si>
    <t>Підготовка кадрів професійно-технічними закладами та іншими закладами освіти</t>
  </si>
  <si>
    <t xml:space="preserve">Утримання та ефективна експлуатація об’єктів житлово-комунального господарства </t>
  </si>
  <si>
    <t>Організація благоустрою населених пунктів</t>
  </si>
  <si>
    <t>Забезпечення функціонування підприємств, установ та організацій, що виробляють, виконують та/або надають житлово-комунальні послуги</t>
  </si>
  <si>
    <t>Будівництво об'єктів житлово-комунального господарства</t>
  </si>
  <si>
    <t>06</t>
  </si>
  <si>
    <t>11</t>
  </si>
  <si>
    <t>07</t>
  </si>
  <si>
    <t>764</t>
  </si>
  <si>
    <t>12</t>
  </si>
  <si>
    <t>Експлуатація та технічне обслуговування житлового фонду</t>
  </si>
  <si>
    <t>41</t>
  </si>
  <si>
    <t>42</t>
  </si>
  <si>
    <t>43</t>
  </si>
  <si>
    <t>834</t>
  </si>
  <si>
    <t>Природоохоронні заходи за рахунок цільових фондів</t>
  </si>
  <si>
    <t>0540</t>
  </si>
  <si>
    <t>111</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</si>
  <si>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</si>
  <si>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ПРОПОЗИЦІЇ ЩОДО ВНЕСЕННЯ ЗМІН ДО МІСЬКОГО БЮДЖЕТУ МІСТА МИКОЛАЄВА НА 2018 РІК</t>
  </si>
  <si>
    <t>Ліквідація наслідків підтоплення мікрорайону Жовтневий, парку "Богоявленський"- нове будівництво дренажного колектора для захисту від підтоплення мікрорайону Жовтневий, парку "Богоявленський" у м. Миколаєві, у тому числі коригування проекту та експертиза</t>
  </si>
  <si>
    <t>Капітальний ремонт дитячого спортивного майданчику по вул. Райдужній,43,45 в Корабельному районі  м. Миколаєва</t>
  </si>
  <si>
    <t>Капітальний ремонт тротуару по вул. Райдужній,36,38 у Корабельному районі м. Миколаєва</t>
  </si>
  <si>
    <t>Капітальний ремонт, облаштування прибудинкової території житлових будинків по просп. Героїв України м.Миколаєва</t>
  </si>
  <si>
    <t>Капітальний ремонт, облаштування прибудинкової території житлових будинків по вул.Архітектора Старова, пров.Парусного м.Миколаєва</t>
  </si>
  <si>
    <t>Капітальний ремонт, облаштування прибудинкової території житлових будинків по вул.Колодязній, вул.Потьомкінській м.Миколаєва</t>
  </si>
  <si>
    <t>Капітальний ремонт, облаштування прибудинкової території житлових будинків по вул.3 Слобідській, вул.6 Слобідській м.Миколаєва</t>
  </si>
  <si>
    <t>Придбання кондиціонеру для Дошкільного навчального закладу № 52 міста Миколаєва</t>
  </si>
  <si>
    <t>Придбання протирочної машини для Дошкільного навчального закладу № 139 міста Миколаєва</t>
  </si>
  <si>
    <t>Придбання електричної плити для Дошкільного навчального закладу № 132 міста Миколаєва</t>
  </si>
  <si>
    <t>Придбання пральної машини, кондиціонеру для Дошкільного навчального закладу № 103 міста Миколаєва</t>
  </si>
  <si>
    <t>Придбання ноутбуку для Дошкільного навчального закладу N 103 м. Миколаєва</t>
  </si>
  <si>
    <t>Придбання ноутбуку для Дошкільного навчального закладу № 2 м. Миколаєва</t>
  </si>
  <si>
    <t>Придбання ноутбуку для Дошкільного навчального закладу №  65 м. Миколаєва</t>
  </si>
  <si>
    <t>Придбання морозильної камери для Дошкільного навчального закладу № 134 міста Миколаєва</t>
  </si>
  <si>
    <t>Капітальний ремонт Дошкільного навчального закладу № 53 м. Миколаєва (благоустрій території по вул. Соборна, буд. 13/11 у м. Миколаєв, в т.ч. проектно-вишукувальні роботи та експертиза)</t>
  </si>
  <si>
    <t xml:space="preserve">Придбання холодильника та обладнання для дитячого майданчика дошкільного навчального закладу № 53 м. Миколаєва
</t>
  </si>
  <si>
    <t>Придбання комп'ютерної техніки для Дошкільного навчального закладу N 52 міста Миколаєва</t>
  </si>
  <si>
    <t>Капітальний ремонт будівлі Дошкільного навчального закладу N 66 у м. Миколаєві, у т. ч. проектно-вишукувальні роботи та експертиза</t>
  </si>
  <si>
    <t>Придбання комп'ютерної техніки для Дошкільного навчального закладу N 134 міста Миколаєва</t>
  </si>
  <si>
    <t>Придбання кліматичного, технологічного, музичного обладнання, оргтехніки, малих архітектурних форм для облаштування дитячого та спортивного майданчику для дошкільного навчального закладу N 53 м. Миколаєва</t>
  </si>
  <si>
    <r>
      <t xml:space="preserve">за рахунок залишку освітньої субвенції з державного бюджету  за рахунок залишку коштів освітньої субвенції з державного бюджету місцевим бюджетам, що утворився на початок бюджетного періоду (станом на 01.01.2018) - </t>
    </r>
    <r>
      <rPr>
        <b/>
        <i/>
        <sz val="16"/>
        <rFont val="Times New Roman"/>
        <family val="1"/>
        <charset val="204"/>
      </rPr>
      <t>на оплату праці з нарахуваннями педагогічних працівників</t>
    </r>
  </si>
  <si>
    <r>
      <t xml:space="preserve">Додаткові кошти на підвищення  на 10% посадових окладів педагогічним процівникам (ПКМУ 11.01.2018 від №22) - </t>
    </r>
    <r>
      <rPr>
        <b/>
        <i/>
        <sz val="16"/>
        <rFont val="Times New Roman"/>
        <family val="1"/>
        <charset val="204"/>
      </rPr>
      <t>на оплату праці з нарахуваннями педагогічних працівників</t>
    </r>
  </si>
  <si>
    <t>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</si>
  <si>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t>Придбання проектора для Миколаївській загальноосвітньої школи I—III ступенів № 50 Миколаївської міської ради</t>
  </si>
  <si>
    <t>Придбання телевізора для молодшого класу Миколаївській загальноосвітньої школи I—III ступенів № 30 Миколаївської міської ради</t>
  </si>
  <si>
    <t>Придбання комп'ютерної техніки та обладнання комп'ютерного класу для Миколаївської загальноосвітньої школи I - III ступенів N 56 Миколаївської міської ради</t>
  </si>
  <si>
    <t>Придбання телевізору для Миколаївської загальноосвітньої школи I—III ступенів № 48 Миколаївської міської ради</t>
  </si>
  <si>
    <t>Придбання телевізора для Миколаївської загальноосвітньої школи I - III ступенів N 48 Миколаївської міської ради</t>
  </si>
  <si>
    <t>Придбання комп'ютерної техніки та обладнання комп'ютерного класу Миколаївської загальноосвітньої школи I - III ступенів N 26 Миколаївської міської ради</t>
  </si>
  <si>
    <t>Придбання комп’ютерної техніки для Миколаївської загальноосвітньої школи I-III ступенів №  40 Миколаївської міської ради</t>
  </si>
  <si>
    <t>Придбання оргтехніки (принтерів) та комп’ютерної техніки (комп’ютерів) в кабінет інформатики Миколаївської загальноосвітньої школи I-III ступенів №  19 Миколаївської міської ради</t>
  </si>
  <si>
    <t>Придбання кондиціонера в кабінет інформатики Миколаївської загальноосвітньої школи I - III ступенів N 19 Миколаївської міської ради</t>
  </si>
  <si>
    <t>Придбання комп’ютерної техніки, мультимедійного обладнання для Миколаївської загальноосвітньої школи I—III ступенів № 44 Миколаївської міської ради</t>
  </si>
  <si>
    <t>Придбання комп’ютерної техніки та мультимедійного обладнання, телевізорів, проекторів для Миколаївського економічного ліцею № 1 Миколаївської міської ради</t>
  </si>
  <si>
    <t>Придбання комп'ютерів для Миколаївського економічного ліцею N 1 Миколаївської міської ради</t>
  </si>
  <si>
    <t>Придбання комп'ютерної техніки та обладнання комп'ютерного класу в Миколаївській загальноосвітньої школи I - III ступенів N 29 Миколаївської міської ради</t>
  </si>
  <si>
    <t>Придбання комп'ютерної техніки та обладнання комп'ютерного класу в Миколаївській загальноосвітньої школи I - III ступенів N 47 Миколаївської міської ради</t>
  </si>
  <si>
    <t>Придбання комп'ютерної техніки та обладнання комп'ютерного класу в Миколаївській загальноосвітній школі I - III ступенів N 49 Миколаївської міської ради</t>
  </si>
  <si>
    <t>Придбання комп'ютерної техніки та обладнання комп'ютерного класу в Миколаївській загальноосвітній школі I - III ступенів N 14 Миколаївської міської ради</t>
  </si>
  <si>
    <t>Придбання комп’ютерної техніки та обладнання комп’ютерного класу для Миколаївської спеціалізованої школи I—III ступенів мистецтв і прикладних ремесел Експериментальний навчальний заклад всеукраїнського рівня “Академія дитячої творчості” Миколаївської міської ради</t>
  </si>
  <si>
    <t>Придбання оргтехніки (принтерів) та комп'ютерної техніки (комп'ютерів) в кабінет інформатики для Миколаївської загальноосвітньої школи I - III ступенів N 19 Миколаївської міської ради</t>
  </si>
  <si>
    <t>Придбання комп'ютерної техніки та мультимедійного обладнання для Миколаївської загальноосвітньої школи I - III ступенів N 44 Миколаївської міської ради</t>
  </si>
  <si>
    <t>Придбання телевізора для молодшого класу Миколаївської загальноосвітньої школи I - III ступенів N 30 Миколаївської міської ради</t>
  </si>
  <si>
    <r>
      <t xml:space="preserve">Додаткові кошти на підвищення  на 10% посадових окладів педагогічним процівникам (ПКМУ 11.01.2018 від №22)- </t>
    </r>
    <r>
      <rPr>
        <b/>
        <i/>
        <sz val="16"/>
        <rFont val="Times New Roman"/>
        <family val="1"/>
        <charset val="204"/>
      </rPr>
      <t>на оплату праці з нарахуваннями педагогічних працівників</t>
    </r>
  </si>
  <si>
    <t>Придбання спортивного обладнання та інвентарю для Дитячо-юнацької спортивної школи № 1 (м. Миколаїв)</t>
  </si>
  <si>
    <t>Придбання спортивного обладнання та інвентарю для Дитячо-юнацької спортивної школи № 2 (м. Миколаїв)</t>
  </si>
  <si>
    <t>Придбання спортивного обладнання та інвентарю для Миколаївської спеціалізованої дитячо-юнацької спортивної школи олімпійського резерву з фехтування</t>
  </si>
  <si>
    <t>Капітальний ремонт із заміни вікон сходових клітин в житловому будинку по просп. Героїв України, 53 в м. Миколаєві</t>
  </si>
  <si>
    <t>Капітальний ремонт із заміни вікон сходових клітин в житловому будинку по просп. Героїв України, 55 в м. Миколаєві</t>
  </si>
  <si>
    <t>Капітальний ремонт із заміни вікон сходових клітин в житловому будинку по просп. Героїв України, 59-а в м. Миколаєві</t>
  </si>
  <si>
    <t>Капітальний ремонт із заміни вікон сходових клітин в житловому будинку по просп. Героїв України, 61 в м. Миколаєві</t>
  </si>
  <si>
    <t>Капітальний ремонт із заміни вікон сходових клітин в житловому будинку по просп. Героїв України, 65 в м. Миколаєві</t>
  </si>
  <si>
    <t>Капітальний ремонт із заміни вікон сходових клітин в житловому будинку по просп. Героїв України, 71 в м. Миколаєві</t>
  </si>
  <si>
    <t>Капітальний ремонт із заміни вікон сходових клітин в житловому будинку по просп. Героїв України, 75-а в м. Миколаєві</t>
  </si>
  <si>
    <t>Капітальний ремонт із заміни вікон сходових клітин в житловому будинку по просп. Героїв України, 75-б в м. Миколаєві</t>
  </si>
  <si>
    <t>Капітальний ремонт із заміни вікон сходових клітин в житловому будинку по просп. Героїв України, 77-а в м. Миколаєві</t>
  </si>
  <si>
    <t>Капітальний ремонт із заміни вікон сходових клітин в житловому будинку по просп. Героїв України, 79 в м. Миколаєві</t>
  </si>
  <si>
    <t>Капітальний ремонт із заміни вікон сходових клітин в житловому будинку по просп. Героїв України, 79-а в м. Миколаєві</t>
  </si>
  <si>
    <t>Капітальний ремонт із заміни вікон сходових клітин в житловому будинку по просп. Героїв України, 79-б в м. Миколаєві</t>
  </si>
  <si>
    <t>Капітальний ремонт із заміни вікон сходових клітин в житловому будинку по просп. Героїв України, 81 в м. Миколаєві</t>
  </si>
  <si>
    <t>Капітальний ремонт із заміни вікон сходових клітин в житловому будинку по просп. Героїв України, 87 в м. Миколаєві</t>
  </si>
  <si>
    <t>Капітальний ремонт із заміни вікон сходових клітин в житловому будинку по вул. Шевченка, 2-а в м. Миколаєві</t>
  </si>
  <si>
    <t>Капітальний ремонт із заміни вікон сходових клітин в житловому будинку по вул. Архітектора Старова, 10 в м. Миколаєві</t>
  </si>
  <si>
    <t>Капітальний ремонт із заміни вікон сходових клітин в житловому будинку по вул. Інженерна, 13 в м. Миколаєві</t>
  </si>
  <si>
    <t>Капітальний ремонт із заміни вікон сходових клітин в житловому будинку по вул. Інженерна, 17 в м. Миколаєві</t>
  </si>
  <si>
    <t>Капітальний ремонт із заміни вікон сходових клітин в житловому будинку по просп. Центральний, 187 в м. Миколаєві</t>
  </si>
  <si>
    <t>Капітальний ремонт із заміни вікон сходових клітин в житловому будинку по просп. Центральний, 189 в м. Миколаєві</t>
  </si>
  <si>
    <t>Капітальний ремонт із заміни вікон сходових клітин в житловому будинку по просп. Центральний, 189-а в м. Миколаєві</t>
  </si>
  <si>
    <t>Капітальний ремонт із заміни вікон сходових клітин в житловому будинку по вул. 6 Слобідська, 47 в м. Миколаєві</t>
  </si>
  <si>
    <t>Капітальний ремонт із заміни вікон сходових клітин в житловому будинку по вул. 6 Слобідська, 49 в м. Миколаєві</t>
  </si>
  <si>
    <t>Капітальний ремонт із заміни вікон сходових клітин в житловому будинку по вул. 6 Слобідська, 51 в м. Миколаєві</t>
  </si>
  <si>
    <t>Капітальний ремонт із заміни вікон сходових клітин в житловому будинку по вул. Чкалова, 122 м. Миколаєві</t>
  </si>
  <si>
    <t>Капітальний ремонт із заміни вікон сходових клітин в житловому будинку по просп. Центральний, 184 в м. Миколаєві</t>
  </si>
  <si>
    <t>Капітальний ремонт із заміни вікон сходових клітин в житловому будинку по вул. Чкалова, 112 в м. Миколаєві</t>
  </si>
  <si>
    <t>Капітальний ремонт із заміни вікон сходових клітин в житловому будинку по вул. Велика Морська, 68 в м. Миколаєві</t>
  </si>
  <si>
    <t>Капітальний ремонт із заміни вікон сходових клітин в житловому будинку по вул. Лісова, 5 в м. Миколаєві</t>
  </si>
  <si>
    <t>Капітальний ремонт із заміни вікон сходових клітин в житловому будинку по вул. Лісова, 7 в м. Миколаєві</t>
  </si>
  <si>
    <t>Капітальний ремонт із заміни вікон сходових клітин в житловому будинку по вул. Силікатна, 265-а в м. Миколаєві</t>
  </si>
  <si>
    <t>Капітальний ремонт із заміни вікон сходових клітин в житловому будинку по вул. Силікатна, 267 в м. Миколаєві</t>
  </si>
  <si>
    <t>Капітальний ремонт із заміни вікон сходових клітин в житловому будинку по вул. Силікатна, 269-а в м. Миколаєві</t>
  </si>
  <si>
    <t>Капітальний ремонт із заміни вікон сходових клітин в житловому будинку по вул. Силікатна, 271 в м. Миколаєві</t>
  </si>
  <si>
    <t>Капітальний ремонт із заміни вікон сходових клітин в житловому будинку по вул. Силікатна, 273 в м. Миколаєві</t>
  </si>
  <si>
    <t>Капітальний ремонт із заміни вікон сходових клітин в житловому будинку по вул. Силікатна, 275 в м. Миколаєві</t>
  </si>
  <si>
    <t>Капітальний ремонт із заміни вікон сходових клітин в житловому будинку по вул. Силікатна, 277 в м. Миколаєві</t>
  </si>
  <si>
    <t>Капітальний ремонт із заміни вікон сходових клітин в житловому будинку по вул. Силікатна, 279 в м. Миколаєві</t>
  </si>
  <si>
    <t>Капітальний ремонт із заміни вікон сходових клітин в житловому будинку по вул. Силікатна, 281 в м. Миколаєві</t>
  </si>
  <si>
    <t>Капітальний ремонт із заміни вікон сходових клітин в житловому будинку по вул. Чкалова, буд. 98-а, м. Миколаїв</t>
  </si>
  <si>
    <t>Капітальний ремонт із заміни вікон сходових клітин в житловому будинку по вул. Чкалова, буд.116, м. Миколаїв</t>
  </si>
  <si>
    <t>Капітальний ремонт із заміни вікон сходових клітин в житловому будинку по вул. Нікольська, буд,14, м. Миколаїв</t>
  </si>
  <si>
    <t>Капітальний ремонт із заміни вікон сходових клітин в житловому будинку по вул. Колодязна, буд.8, м. Миколаїв</t>
  </si>
  <si>
    <t>Капітальний ремонт із заміни вікон сходових клітин в житловому будинку по вул. Колодязна, буд.10, м. Миколаїв</t>
  </si>
  <si>
    <t>Капітальний ремонт із заміни вікон сходових клітин в житловому будинку по вулиці Набережній, 7 в м.Миколаєві</t>
  </si>
  <si>
    <t>Капітальний ремонт з заміни вікон сходових клітин в житловому будинку по вулиці Лазурна, 50 в м.Миколаєві</t>
  </si>
  <si>
    <t>Капітальний ремонт з заміни вікон сходових клітин в житловому будинку по вулиці Лазурна, 50 А в м.Миколаєві</t>
  </si>
  <si>
    <t>Капітальний ремонт з заміни вікон сходових клітин в житловому будинку по вулиці Г.Петрової, 3 в м.Миколаєві</t>
  </si>
  <si>
    <t>Капітальний ремонт з заміни вікон сходових клітин в житловому будинку по вулиці Робоча, 5 в м.Миколаєві</t>
  </si>
  <si>
    <t>Капітальний ремонт з заміни вікон сходових клітин в житловому будинку по вулиці Робоча, 3 в м.Миколаєві</t>
  </si>
  <si>
    <t>Капітальний ремонт з заміни вікон сходових клітин в житловому будинку по вулиці 2-а Слобідська, 75 в м.Миколаєві</t>
  </si>
  <si>
    <t>Капітальний ремонт з заміни вікон сходових клітин в житловому будинку по вулиці Чкалова, 97 в м.Миколаєві</t>
  </si>
  <si>
    <t>Капітальний ремонт з заміни вікон сходових клітин в житловому будинку по вулиці  Чкалова, 99 в м.Миколаєві</t>
  </si>
  <si>
    <t>Капітальний ремонт мереж вуличного освітлення по вул. Остапа Вишні від вул. Янтарна до вул. Станіславського в Корабельному районі м. Миколаєва</t>
  </si>
  <si>
    <t>Придбання снігоприбиральної техніки</t>
  </si>
  <si>
    <t>Капітальний ремонт окремих вузлів обладнання індивідуальних лічильників газу для населення (побутових споживачів) в житлових будинках Інгульського району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</si>
  <si>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Корабельного району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</si>
  <si>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по пр. Центральному, буд. NN 158, 162, вул. Колодязна, буд. NN 3а, 56, 15а, 16, 17а, 20, 35а, 37, 39, вул. Потьомкінська, буд. NN 149, 153, 155 м. Миколаєва</t>
  </si>
  <si>
    <t>Капітальний ремонт окремих вузлів обладнання індивідуальних лічильників газу, всього, у т.ч.</t>
  </si>
  <si>
    <t>Капітальний ремонт окремих вузлів обладнання індивідуальних лічильників газу для населення (побутових споживачів) в житлових будинках Інгульського та Корабельного районів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</si>
  <si>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по пр. Центральному, буд. NN 158, 162, вул. Колодязна, буд. NN 3а, 56, 15а, 16, 17а, 20, 35а, 37, 39, вул. Потьомкінська, буд. NN 149, 153, 155, міста Миколаєва</t>
  </si>
  <si>
    <t>Загальний фонд</t>
  </si>
  <si>
    <r>
      <t xml:space="preserve"> за рахунок залишку коштів освітньої субвенції з державного бюджету місцевим бюджетам, що утворився на початок бюджетного періоду (станом на 01.01.2018) - </t>
    </r>
    <r>
      <rPr>
        <b/>
        <i/>
        <sz val="16"/>
        <rFont val="Times New Roman"/>
        <family val="1"/>
        <charset val="204"/>
      </rPr>
      <t>на оплату праці з нарахуваннями педагогічних працівників</t>
    </r>
  </si>
  <si>
    <t>Придбання медичного обладнання для лікарні швидкої медичної допомоги, вул. Корабелів, 14, м. Миколаїв 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</si>
  <si>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t>Придбання медичного обладнання для Миколаївської міської дитячої лікарні №  2, вул. Рюміна, 5, м. Миколаївта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</si>
  <si>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t>Придбання медичного обладнання для Миколаївської міської лікарні №  4, вул. Адмірала Макарова, 1, м. Миколаїв 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</si>
  <si>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r>
      <t>Рішення виконавчого комітету ММР від 12.03.2018 № 180 -</t>
    </r>
    <r>
      <rPr>
        <b/>
        <i/>
        <sz val="16"/>
        <rFont val="Times New Roman"/>
        <family val="1"/>
        <charset val="204"/>
      </rPr>
      <t>на оплату праці з нарахуваннями педагогічних працівників</t>
    </r>
  </si>
  <si>
    <r>
      <t>Рішення виконавчого комітету ММР від 12.03.2018 № 180 -н</t>
    </r>
    <r>
      <rPr>
        <b/>
        <i/>
        <sz val="16"/>
        <rFont val="Times New Roman"/>
        <family val="1"/>
        <charset val="204"/>
      </rPr>
      <t>а оплату праці з нарахуваннями педагогічних працівників</t>
    </r>
  </si>
  <si>
    <t>Капітальний ремонт із заміни вікон сходових клітин, всього, у т.ч.</t>
  </si>
  <si>
    <t>208100, всього</t>
  </si>
  <si>
    <t>208100, б. р.</t>
  </si>
  <si>
    <t>208100, залишок осв</t>
  </si>
  <si>
    <t>208100, залишок соц економ</t>
  </si>
  <si>
    <t>208400, всього</t>
  </si>
  <si>
    <t>208400, соцеконом</t>
  </si>
  <si>
    <t>ек</t>
  </si>
  <si>
    <t>б.р</t>
  </si>
  <si>
    <r>
      <t>Додаткові кошти на підвищення  на 10% посадових окладів педагогічним процівникам (ПКМУ від 11.01.2018 №22) -</t>
    </r>
    <r>
      <rPr>
        <b/>
        <i/>
        <sz val="16"/>
        <rFont val="Times New Roman"/>
        <family val="1"/>
        <charset val="204"/>
      </rPr>
      <t xml:space="preserve"> на оплату праці з нарахуваннями педагогічних працівників</t>
    </r>
  </si>
  <si>
    <r>
      <t xml:space="preserve">Додаткові кошти на підвищення  на 10% посадових окладів педагогічним процівникам (ПКМУ від 11.01.2018  №22) - </t>
    </r>
    <r>
      <rPr>
        <b/>
        <i/>
        <sz val="16"/>
        <rFont val="Times New Roman"/>
        <family val="1"/>
        <charset val="204"/>
      </rPr>
      <t>на оплату праці з нарахуваннями педагогічних працівників</t>
    </r>
  </si>
  <si>
    <r>
      <t xml:space="preserve">Рішення виконавчого комітету ММР від 12.03.2018 № 180 - </t>
    </r>
    <r>
      <rPr>
        <b/>
        <i/>
        <sz val="16"/>
        <rFont val="Times New Roman"/>
        <family val="1"/>
        <charset val="204"/>
      </rPr>
      <t>зменшення видатків на оплату праці з нарахуваннями</t>
    </r>
  </si>
  <si>
    <r>
      <t xml:space="preserve">Лист УО ММР № 867/13.01.01-07/14 від 27.03.2018 - </t>
    </r>
    <r>
      <rPr>
        <b/>
        <i/>
        <sz val="16"/>
        <rFont val="Times New Roman"/>
        <family val="1"/>
        <charset val="204"/>
      </rPr>
      <t>відновлення видатків на оплату праці з нарахуваннями</t>
    </r>
  </si>
  <si>
    <r>
      <t>Рішення виконавчого комітету ММР від 12.03.2018 № 180 -</t>
    </r>
    <r>
      <rPr>
        <b/>
        <i/>
        <sz val="16"/>
        <rFont val="Times New Roman"/>
        <family val="1"/>
        <charset val="204"/>
      </rPr>
      <t xml:space="preserve"> на оплату праці з нарахуваннями педагогічних працівників</t>
    </r>
  </si>
  <si>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</si>
  <si>
    <r>
      <rPr>
        <b/>
        <i/>
        <sz val="16"/>
        <rFont val="Times New Roman"/>
        <family val="1"/>
        <charset val="204"/>
      </rPr>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r>
    <r>
      <rPr>
        <i/>
        <sz val="16"/>
        <rFont val="Times New Roman"/>
        <family val="1"/>
        <charset val="204"/>
      </rPr>
      <t xml:space="preserve"> </t>
    </r>
  </si>
  <si>
    <t>За  рахунок залишку освітньої субвенції - на оплату праці з нарахуваннями педагогічних працівників</t>
  </si>
  <si>
    <t>Додатково - на оплату праці з нарахуваннями педагогічних працівників - за рахунок вільного залишку</t>
  </si>
  <si>
    <t>Перерозподіл коштів, що передаються із загального фонду до бюджету розвитку (спеціального фонду)  - для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</si>
  <si>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t>Перерозподіл коштів, що передаються із загального фонду до бюджету розвитку (спеціального фонду) - для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</si>
  <si>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r>
      <rPr>
        <b/>
        <i/>
        <sz val="14"/>
        <color indexed="10"/>
        <rFont val="Times New Roman"/>
        <family val="1"/>
        <charset val="204"/>
      </rPr>
      <t xml:space="preserve">  </t>
    </r>
    <r>
      <rPr>
        <b/>
        <i/>
        <sz val="14"/>
        <rFont val="Times New Roman"/>
        <family val="1"/>
        <charset val="204"/>
      </rPr>
      <t>За  рахунок залишку субвенції на здійснення заходів щодо соціально-економічного розвитку окремих територій (спеціальний фонд)</t>
    </r>
  </si>
  <si>
    <t>За рахунок залишку субвенції на здійснення заходів щодо соціально-економічного розвитку окремих територій (загальний фонд, кошти, що передаються до спеціального фонду)</t>
  </si>
  <si>
    <t>Перерозподіл  в межах загального фонду</t>
  </si>
  <si>
    <t>Додатково -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 (вільний залишок загального фонду - кошти, що передаються до спеціального фонду та залишок коштів спеціального фонду 3,0)</t>
  </si>
  <si>
    <t xml:space="preserve">Виготовлення проектно-кошторисної документації по об'єкту "Реконструкція скверу по вул. Скульптора Ізмалкова - вул. Генерала Свиридова - вул. 9 Поздовжня в Інгульському районі м. Миколаєва
</t>
  </si>
  <si>
    <r>
      <t xml:space="preserve">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 - </t>
    </r>
    <r>
      <rPr>
        <i/>
        <u/>
        <sz val="16"/>
        <rFont val="Times New Roman"/>
        <family val="1"/>
        <charset val="204"/>
      </rPr>
      <t>до об'єкту</t>
    </r>
    <r>
      <rPr>
        <i/>
        <sz val="16"/>
        <rFont val="Times New Roman"/>
        <family val="1"/>
        <charset val="204"/>
      </rPr>
      <t xml:space="preserve"> Ліквідація наслідків підтоплення мікрорайону Жовтневий, парку "Богоявленський"- нове будівництво дренажного колектора для захисту від підтоплення мікрорайону Жовтневий, парку "Богоявленський" у м. Миколаєві, у тому числі коригування проекту та експертиза за КПКВК 7310 </t>
    </r>
  </si>
  <si>
    <t>Капітальний ремонт внутрішнього дворового твердого покриття та облаштування водостоків дошкільного навчального закладу N 128 м. Миколаєва</t>
  </si>
  <si>
    <t>Рішення виконавчого комітету ММР від 12.03.2018 № 180  - на оплату праці з нарахуваннями педагогічних працівників</t>
  </si>
</sst>
</file>

<file path=xl/styles.xml><?xml version="1.0" encoding="utf-8"?>
<styleSheet xmlns="http://schemas.openxmlformats.org/spreadsheetml/2006/main">
  <numFmts count="4">
    <numFmt numFmtId="164" formatCode="0.00_)"/>
    <numFmt numFmtId="165" formatCode="0.0_)"/>
    <numFmt numFmtId="166" formatCode="#,##0.000"/>
    <numFmt numFmtId="167" formatCode="#,##0.00000"/>
  </numFmts>
  <fonts count="30">
    <font>
      <sz val="10"/>
      <name val="Times New Roman"/>
      <charset val="204"/>
    </font>
    <font>
      <sz val="10"/>
      <name val="Times New Roman"/>
      <family val="1"/>
      <charset val="204"/>
    </font>
    <font>
      <b/>
      <sz val="16"/>
      <name val="Times New Roman"/>
      <family val="1"/>
      <charset val="204"/>
    </font>
    <font>
      <sz val="14"/>
      <name val="Times New Roman"/>
      <family val="1"/>
      <charset val="204"/>
    </font>
    <font>
      <sz val="16"/>
      <name val="Times New Roman"/>
      <family val="1"/>
      <charset val="204"/>
    </font>
    <font>
      <b/>
      <sz val="14"/>
      <name val="Times New Roman"/>
      <family val="1"/>
      <charset val="204"/>
    </font>
    <font>
      <i/>
      <sz val="14"/>
      <name val="Times New Roman"/>
      <family val="1"/>
      <charset val="204"/>
    </font>
    <font>
      <b/>
      <sz val="18"/>
      <name val="Times New Roman"/>
      <family val="1"/>
      <charset val="204"/>
    </font>
    <font>
      <b/>
      <i/>
      <sz val="14"/>
      <name val="Times New Roman"/>
      <family val="1"/>
      <charset val="204"/>
    </font>
    <font>
      <b/>
      <sz val="17"/>
      <name val="Times New Roman"/>
      <family val="1"/>
      <charset val="204"/>
    </font>
    <font>
      <b/>
      <sz val="10"/>
      <name val="Times New Roman"/>
      <family val="1"/>
      <charset val="204"/>
    </font>
    <font>
      <b/>
      <sz val="19"/>
      <name val="Times New Roman"/>
      <family val="1"/>
      <charset val="204"/>
    </font>
    <font>
      <b/>
      <i/>
      <sz val="19"/>
      <name val="Times New Roman"/>
      <family val="1"/>
      <charset val="204"/>
    </font>
    <font>
      <i/>
      <sz val="10"/>
      <name val="Times New Roman"/>
      <family val="1"/>
      <charset val="204"/>
    </font>
    <font>
      <sz val="8"/>
      <name val="Times New Roman"/>
      <family val="1"/>
      <charset val="204"/>
    </font>
    <font>
      <sz val="10"/>
      <color indexed="8"/>
      <name val="Arial"/>
      <family val="2"/>
      <charset val="204"/>
    </font>
    <font>
      <b/>
      <i/>
      <sz val="16"/>
      <name val="Times New Roman"/>
      <family val="1"/>
      <charset val="204"/>
    </font>
    <font>
      <sz val="10"/>
      <name val="Times New Roman"/>
      <family val="1"/>
      <charset val="204"/>
    </font>
    <font>
      <b/>
      <i/>
      <sz val="18"/>
      <name val="Times New Roman"/>
      <family val="1"/>
      <charset val="204"/>
    </font>
    <font>
      <b/>
      <i/>
      <sz val="14"/>
      <color indexed="10"/>
      <name val="Times New Roman"/>
      <family val="1"/>
      <charset val="204"/>
    </font>
    <font>
      <i/>
      <sz val="16"/>
      <name val="Times New Roman"/>
      <family val="1"/>
      <charset val="204"/>
    </font>
    <font>
      <i/>
      <sz val="14"/>
      <color indexed="63"/>
      <name val="Times New Roman"/>
      <family val="1"/>
      <charset val="204"/>
    </font>
    <font>
      <i/>
      <sz val="16"/>
      <color indexed="10"/>
      <name val="Times New Roman"/>
      <family val="1"/>
      <charset val="204"/>
    </font>
    <font>
      <sz val="10"/>
      <name val="Arial Cyr"/>
      <charset val="204"/>
    </font>
    <font>
      <i/>
      <sz val="16"/>
      <color rgb="FFFF0000"/>
      <name val="Times New Roman"/>
      <family val="1"/>
      <charset val="204"/>
    </font>
    <font>
      <b/>
      <i/>
      <sz val="16"/>
      <color rgb="FFFF0000"/>
      <name val="Times New Roman"/>
      <family val="1"/>
      <charset val="204"/>
    </font>
    <font>
      <b/>
      <i/>
      <sz val="14"/>
      <color indexed="63"/>
      <name val="Times New Roman"/>
      <family val="1"/>
      <charset val="204"/>
    </font>
    <font>
      <b/>
      <i/>
      <sz val="12"/>
      <name val="Times New Roman"/>
      <family val="1"/>
      <charset val="204"/>
    </font>
    <font>
      <i/>
      <sz val="12"/>
      <name val="Times New Roman"/>
      <family val="1"/>
      <charset val="204"/>
    </font>
    <font>
      <i/>
      <u/>
      <sz val="16"/>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64"/>
      </left>
      <right/>
      <top/>
      <bottom style="thin">
        <color indexed="64"/>
      </bottom>
      <diagonal/>
    </border>
  </borders>
  <cellStyleXfs count="4">
    <xf numFmtId="0" fontId="0" fillId="0" borderId="0"/>
    <xf numFmtId="0" fontId="15" fillId="0" borderId="0">
      <alignment vertical="top"/>
    </xf>
    <xf numFmtId="0" fontId="17" fillId="0" borderId="0"/>
    <xf numFmtId="0" fontId="23" fillId="0" borderId="0"/>
  </cellStyleXfs>
  <cellXfs count="162">
    <xf numFmtId="0" fontId="0" fillId="0" borderId="0" xfId="0"/>
    <xf numFmtId="0" fontId="3" fillId="0" borderId="0" xfId="0" applyFont="1" applyFill="1" applyAlignment="1">
      <alignment horizontal="left" vertical="top"/>
    </xf>
    <xf numFmtId="0" fontId="2" fillId="0" borderId="0" xfId="0" applyFont="1" applyFill="1" applyAlignment="1">
      <alignment horizontal="left" vertical="top"/>
    </xf>
    <xf numFmtId="0" fontId="3" fillId="0" borderId="0" xfId="0" applyFont="1" applyFill="1"/>
    <xf numFmtId="0" fontId="5" fillId="0" borderId="0" xfId="0" applyFont="1" applyFill="1" applyAlignment="1">
      <alignment horizontal="left" vertical="top"/>
    </xf>
    <xf numFmtId="0" fontId="10" fillId="0" borderId="0" xfId="0" applyFont="1" applyFill="1" applyAlignment="1">
      <alignment horizontal="left" vertical="top"/>
    </xf>
    <xf numFmtId="0" fontId="11" fillId="0" borderId="0" xfId="0" applyFont="1" applyFill="1" applyAlignment="1">
      <alignment horizontal="left" vertical="top"/>
    </xf>
    <xf numFmtId="0" fontId="8" fillId="0" borderId="0" xfId="0" applyFont="1" applyFill="1" applyAlignment="1">
      <alignment horizontal="left" vertical="top"/>
    </xf>
    <xf numFmtId="0" fontId="4" fillId="0" borderId="0" xfId="0" applyFont="1" applyFill="1"/>
    <xf numFmtId="0" fontId="9" fillId="0" borderId="0" xfId="0" applyFont="1" applyFill="1" applyAlignment="1">
      <alignment horizontal="left" vertical="top"/>
    </xf>
    <xf numFmtId="0" fontId="4" fillId="0" borderId="0" xfId="0" applyFont="1" applyFill="1" applyAlignment="1">
      <alignment horizontal="left" vertical="top"/>
    </xf>
    <xf numFmtId="0" fontId="2" fillId="0" borderId="0" xfId="0" applyFont="1" applyFill="1" applyAlignment="1" applyProtection="1">
      <alignment horizontal="left" vertical="top" wrapText="1"/>
      <protection locked="0"/>
    </xf>
    <xf numFmtId="0" fontId="1" fillId="0" borderId="0" xfId="0" applyFont="1" applyFill="1" applyAlignment="1">
      <alignment horizontal="left" vertical="top"/>
    </xf>
    <xf numFmtId="166" fontId="2" fillId="0" borderId="0" xfId="0" applyNumberFormat="1" applyFont="1" applyFill="1" applyAlignment="1" applyProtection="1">
      <protection locked="0"/>
    </xf>
    <xf numFmtId="0" fontId="13" fillId="0" borderId="0" xfId="0" applyFont="1" applyFill="1" applyAlignment="1">
      <alignment horizontal="left" vertical="top"/>
    </xf>
    <xf numFmtId="49" fontId="2" fillId="0" borderId="2" xfId="0" applyNumberFormat="1" applyFont="1" applyFill="1" applyBorder="1" applyAlignment="1" applyProtection="1">
      <alignment horizontal="right" vertical="top"/>
      <protection locked="0"/>
    </xf>
    <xf numFmtId="49" fontId="2" fillId="0" borderId="3" xfId="0" applyNumberFormat="1" applyFont="1" applyFill="1" applyBorder="1" applyAlignment="1" applyProtection="1">
      <alignment horizontal="right" vertical="top"/>
      <protection locked="0"/>
    </xf>
    <xf numFmtId="49" fontId="16" fillId="0" borderId="3" xfId="0" applyNumberFormat="1" applyFont="1" applyFill="1" applyBorder="1" applyAlignment="1" applyProtection="1">
      <alignment horizontal="right" vertical="top"/>
      <protection locked="0"/>
    </xf>
    <xf numFmtId="167" fontId="2" fillId="0" borderId="0" xfId="0" applyNumberFormat="1" applyFont="1" applyFill="1" applyAlignment="1" applyProtection="1">
      <protection locked="0"/>
    </xf>
    <xf numFmtId="49" fontId="2" fillId="0" borderId="5" xfId="0" applyNumberFormat="1" applyFont="1" applyFill="1" applyBorder="1" applyAlignment="1" applyProtection="1">
      <alignment horizontal="left" vertical="top"/>
      <protection locked="0"/>
    </xf>
    <xf numFmtId="49" fontId="16" fillId="0" borderId="5" xfId="0" applyNumberFormat="1" applyFont="1" applyFill="1" applyBorder="1" applyAlignment="1" applyProtection="1">
      <alignment horizontal="left" vertical="top"/>
      <protection locked="0"/>
    </xf>
    <xf numFmtId="49" fontId="2" fillId="0" borderId="3" xfId="0" applyNumberFormat="1" applyFont="1" applyFill="1" applyBorder="1" applyAlignment="1" applyProtection="1">
      <alignment vertical="top"/>
      <protection locked="0"/>
    </xf>
    <xf numFmtId="49" fontId="2" fillId="0" borderId="5" xfId="0" applyNumberFormat="1" applyFont="1" applyFill="1" applyBorder="1" applyAlignment="1" applyProtection="1">
      <alignment vertical="top"/>
      <protection locked="0"/>
    </xf>
    <xf numFmtId="49" fontId="16" fillId="0" borderId="3" xfId="0" applyNumberFormat="1" applyFont="1" applyFill="1" applyBorder="1" applyAlignment="1" applyProtection="1">
      <alignment vertical="top"/>
      <protection locked="0"/>
    </xf>
    <xf numFmtId="49" fontId="16" fillId="0" borderId="5" xfId="0" applyNumberFormat="1" applyFont="1" applyFill="1" applyBorder="1" applyAlignment="1" applyProtection="1">
      <alignment vertical="top"/>
      <protection locked="0"/>
    </xf>
    <xf numFmtId="49" fontId="2" fillId="0" borderId="3" xfId="0" applyNumberFormat="1" applyFont="1" applyFill="1" applyBorder="1" applyAlignment="1">
      <alignment horizontal="center" vertical="top"/>
    </xf>
    <xf numFmtId="49" fontId="16" fillId="0" borderId="3"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0" fontId="3" fillId="0" borderId="0" xfId="0" applyFont="1" applyFill="1" applyAlignment="1">
      <alignment horizontal="center"/>
    </xf>
    <xf numFmtId="49" fontId="2" fillId="0" borderId="8" xfId="0" applyNumberFormat="1" applyFont="1" applyFill="1" applyBorder="1" applyAlignment="1">
      <alignment horizontal="right" vertical="top"/>
    </xf>
    <xf numFmtId="49" fontId="16" fillId="0" borderId="2" xfId="0" applyNumberFormat="1" applyFont="1" applyFill="1" applyBorder="1" applyAlignment="1" applyProtection="1">
      <alignment horizontal="right" vertical="top"/>
      <protection locked="0"/>
    </xf>
    <xf numFmtId="49" fontId="9" fillId="0" borderId="2" xfId="0" applyNumberFormat="1" applyFont="1" applyFill="1" applyBorder="1" applyAlignment="1" applyProtection="1">
      <alignment horizontal="right" vertical="top"/>
      <protection locked="0"/>
    </xf>
    <xf numFmtId="49" fontId="2" fillId="0" borderId="1" xfId="0" applyNumberFormat="1" applyFont="1" applyFill="1" applyBorder="1" applyAlignment="1" applyProtection="1">
      <alignment horizontal="right" vertical="top"/>
      <protection locked="0"/>
    </xf>
    <xf numFmtId="49" fontId="16" fillId="0" borderId="1" xfId="0" applyNumberFormat="1" applyFont="1" applyFill="1" applyBorder="1" applyAlignment="1" applyProtection="1">
      <alignment horizontal="right" vertical="top"/>
      <protection locked="0"/>
    </xf>
    <xf numFmtId="0" fontId="2" fillId="0" borderId="4" xfId="0" applyFont="1" applyFill="1" applyBorder="1" applyAlignment="1">
      <alignment horizontal="right" vertical="top" wrapText="1"/>
    </xf>
    <xf numFmtId="0" fontId="16" fillId="0" borderId="4" xfId="0" applyFont="1" applyFill="1" applyBorder="1" applyAlignment="1">
      <alignment horizontal="right" vertical="top" wrapText="1"/>
    </xf>
    <xf numFmtId="49" fontId="16" fillId="0" borderId="8" xfId="0" applyNumberFormat="1" applyFont="1" applyFill="1" applyBorder="1" applyAlignment="1">
      <alignment horizontal="center" vertical="top"/>
    </xf>
    <xf numFmtId="49" fontId="2" fillId="0" borderId="6" xfId="0" quotePrefix="1" applyNumberFormat="1" applyFont="1" applyFill="1" applyBorder="1" applyAlignment="1" applyProtection="1">
      <alignment horizontal="right" vertical="top"/>
      <protection locked="0"/>
    </xf>
    <xf numFmtId="49" fontId="2" fillId="0" borderId="3" xfId="0" applyNumberFormat="1" applyFont="1" applyFill="1" applyBorder="1" applyAlignment="1" applyProtection="1">
      <alignment horizontal="center" vertical="top"/>
      <protection locked="0"/>
    </xf>
    <xf numFmtId="49" fontId="3" fillId="0" borderId="0" xfId="0" applyNumberFormat="1" applyFont="1" applyFill="1" applyAlignment="1">
      <alignment horizontal="center"/>
    </xf>
    <xf numFmtId="0" fontId="3" fillId="0" borderId="0" xfId="0" applyFont="1" applyFill="1" applyAlignment="1"/>
    <xf numFmtId="49" fontId="3" fillId="0" borderId="0" xfId="0" applyNumberFormat="1" applyFont="1" applyFill="1" applyAlignment="1" applyProtection="1">
      <alignment horizontal="right"/>
      <protection locked="0"/>
    </xf>
    <xf numFmtId="49" fontId="3" fillId="0" borderId="0" xfId="0" applyNumberFormat="1" applyFont="1" applyFill="1" applyAlignment="1" applyProtection="1">
      <protection locked="0"/>
    </xf>
    <xf numFmtId="49" fontId="3" fillId="0" borderId="0" xfId="0" applyNumberFormat="1" applyFont="1" applyFill="1" applyAlignment="1" applyProtection="1">
      <alignment horizontal="center"/>
      <protection locked="0"/>
    </xf>
    <xf numFmtId="164" fontId="3" fillId="0" borderId="0" xfId="0" applyNumberFormat="1" applyFont="1" applyFill="1" applyAlignment="1" applyProtection="1">
      <alignment horizontal="left" vertical="top" wrapText="1"/>
      <protection locked="0"/>
    </xf>
    <xf numFmtId="166" fontId="3" fillId="0" borderId="0" xfId="0" applyNumberFormat="1" applyFont="1" applyFill="1"/>
    <xf numFmtId="166" fontId="3" fillId="0" borderId="0" xfId="0" applyNumberFormat="1" applyFont="1" applyFill="1" applyAlignment="1" applyProtection="1">
      <alignment horizontal="center"/>
      <protection locked="0"/>
    </xf>
    <xf numFmtId="166" fontId="3" fillId="0" borderId="0" xfId="0" applyNumberFormat="1" applyFont="1" applyFill="1" applyAlignment="1" applyProtection="1">
      <protection locked="0"/>
    </xf>
    <xf numFmtId="49" fontId="9" fillId="0" borderId="5" xfId="0" applyNumberFormat="1" applyFont="1" applyFill="1" applyBorder="1" applyAlignment="1" applyProtection="1">
      <alignment vertical="top"/>
      <protection locked="0"/>
    </xf>
    <xf numFmtId="49" fontId="9" fillId="0" borderId="3" xfId="0" applyNumberFormat="1" applyFont="1" applyFill="1" applyBorder="1" applyAlignment="1" applyProtection="1">
      <alignment horizontal="right" vertical="top"/>
      <protection locked="0"/>
    </xf>
    <xf numFmtId="49" fontId="9" fillId="0" borderId="1" xfId="0" applyNumberFormat="1" applyFont="1" applyFill="1" applyBorder="1" applyAlignment="1" applyProtection="1">
      <alignment horizontal="right" vertical="top"/>
      <protection locked="0"/>
    </xf>
    <xf numFmtId="49" fontId="9" fillId="0" borderId="5" xfId="0" applyNumberFormat="1" applyFont="1" applyFill="1" applyBorder="1" applyAlignment="1" applyProtection="1">
      <alignment horizontal="left" vertical="top"/>
      <protection locked="0"/>
    </xf>
    <xf numFmtId="49" fontId="2" fillId="0" borderId="9" xfId="0" applyNumberFormat="1" applyFont="1" applyFill="1" applyBorder="1" applyAlignment="1" applyProtection="1">
      <alignment horizontal="left" vertical="top"/>
      <protection locked="0"/>
    </xf>
    <xf numFmtId="0" fontId="3" fillId="0" borderId="0" xfId="0" applyFont="1" applyFill="1" applyAlignment="1" applyProtection="1">
      <alignment horizontal="left" vertical="top" wrapText="1"/>
      <protection locked="0"/>
    </xf>
    <xf numFmtId="166" fontId="3" fillId="0" borderId="0" xfId="0" applyNumberFormat="1" applyFont="1" applyFill="1" applyProtection="1">
      <protection locked="0"/>
    </xf>
    <xf numFmtId="0" fontId="3" fillId="0" borderId="0" xfId="0" applyFont="1" applyFill="1" applyAlignment="1">
      <alignment horizontal="right"/>
    </xf>
    <xf numFmtId="49" fontId="5" fillId="0" borderId="1" xfId="0" applyNumberFormat="1" applyFont="1" applyFill="1" applyBorder="1" applyAlignment="1" applyProtection="1">
      <alignment horizontal="right" vertical="top"/>
      <protection locked="0"/>
    </xf>
    <xf numFmtId="49" fontId="5" fillId="0" borderId="3" xfId="0" applyNumberFormat="1" applyFont="1" applyFill="1" applyBorder="1" applyAlignment="1" applyProtection="1">
      <alignment horizontal="right" vertical="top"/>
      <protection locked="0"/>
    </xf>
    <xf numFmtId="49" fontId="5" fillId="0" borderId="5" xfId="0" applyNumberFormat="1" applyFont="1" applyFill="1" applyBorder="1" applyAlignment="1" applyProtection="1">
      <alignment horizontal="left" vertical="top"/>
      <protection locked="0"/>
    </xf>
    <xf numFmtId="49" fontId="5" fillId="0" borderId="5" xfId="0" applyNumberFormat="1" applyFont="1" applyFill="1" applyBorder="1" applyAlignment="1" applyProtection="1">
      <alignment vertical="top"/>
      <protection locked="0"/>
    </xf>
    <xf numFmtId="49" fontId="9" fillId="0" borderId="1" xfId="0" applyNumberFormat="1" applyFont="1" applyFill="1" applyBorder="1" applyAlignment="1" applyProtection="1">
      <alignment horizontal="center" vertical="top"/>
      <protection locked="0"/>
    </xf>
    <xf numFmtId="49" fontId="5" fillId="0" borderId="10" xfId="0" applyNumberFormat="1" applyFont="1" applyFill="1" applyBorder="1" applyAlignment="1" applyProtection="1">
      <alignment horizontal="right" vertical="top"/>
      <protection locked="0"/>
    </xf>
    <xf numFmtId="49" fontId="5" fillId="0" borderId="1" xfId="0" applyNumberFormat="1" applyFont="1" applyFill="1" applyBorder="1" applyAlignment="1" applyProtection="1">
      <alignment horizontal="center" vertical="top"/>
      <protection locked="0"/>
    </xf>
    <xf numFmtId="49" fontId="3" fillId="0" borderId="0" xfId="0" applyNumberFormat="1" applyFont="1" applyFill="1" applyAlignment="1" applyProtection="1">
      <alignment horizontal="right" vertical="top"/>
      <protection locked="0"/>
    </xf>
    <xf numFmtId="49" fontId="3" fillId="0" borderId="0" xfId="0" applyNumberFormat="1" applyFont="1" applyFill="1" applyAlignment="1" applyProtection="1">
      <alignment vertical="top"/>
      <protection locked="0"/>
    </xf>
    <xf numFmtId="49" fontId="3" fillId="0" borderId="0" xfId="0" applyNumberFormat="1" applyFont="1" applyFill="1" applyAlignment="1" applyProtection="1">
      <alignment horizontal="center" vertical="top"/>
      <protection locked="0"/>
    </xf>
    <xf numFmtId="0" fontId="7" fillId="0" borderId="0" xfId="0" applyFont="1" applyFill="1" applyAlignment="1">
      <alignment horizontal="left" vertical="top"/>
    </xf>
    <xf numFmtId="49" fontId="2" fillId="0" borderId="0" xfId="0" applyNumberFormat="1" applyFont="1" applyFill="1" applyAlignment="1" applyProtection="1">
      <alignment horizontal="right" vertical="top"/>
      <protection locked="0"/>
    </xf>
    <xf numFmtId="49" fontId="2" fillId="0" borderId="0" xfId="0" applyNumberFormat="1" applyFont="1" applyFill="1" applyAlignment="1" applyProtection="1">
      <alignment vertical="top"/>
      <protection locked="0"/>
    </xf>
    <xf numFmtId="49" fontId="2" fillId="0" borderId="0" xfId="0" applyNumberFormat="1" applyFont="1" applyFill="1" applyAlignment="1" applyProtection="1">
      <alignment horizontal="center" vertical="top"/>
      <protection locked="0"/>
    </xf>
    <xf numFmtId="0" fontId="3" fillId="0" borderId="0" xfId="0" applyFont="1" applyFill="1" applyAlignment="1">
      <alignment wrapText="1"/>
    </xf>
    <xf numFmtId="167" fontId="4" fillId="0" borderId="0" xfId="0" applyNumberFormat="1" applyFont="1" applyFill="1" applyAlignment="1" applyProtection="1">
      <alignment horizontal="center"/>
      <protection locked="0"/>
    </xf>
    <xf numFmtId="166" fontId="4" fillId="0" borderId="0" xfId="0" applyNumberFormat="1" applyFont="1" applyFill="1" applyAlignment="1" applyProtection="1">
      <protection locked="0"/>
    </xf>
    <xf numFmtId="167" fontId="4" fillId="0" borderId="0" xfId="0" applyNumberFormat="1" applyFont="1" applyFill="1" applyProtection="1">
      <protection locked="0"/>
    </xf>
    <xf numFmtId="166" fontId="4" fillId="0" borderId="0" xfId="0" applyNumberFormat="1" applyFont="1" applyFill="1" applyAlignment="1" applyProtection="1">
      <alignment horizontal="center"/>
      <protection locked="0"/>
    </xf>
    <xf numFmtId="166" fontId="4" fillId="0" borderId="0" xfId="0" applyNumberFormat="1" applyFont="1" applyFill="1" applyProtection="1">
      <protection locked="0"/>
    </xf>
    <xf numFmtId="49" fontId="16" fillId="0" borderId="8" xfId="0" applyNumberFormat="1" applyFont="1" applyFill="1" applyBorder="1" applyAlignment="1">
      <alignment horizontal="right" vertical="top"/>
    </xf>
    <xf numFmtId="49" fontId="16" fillId="0" borderId="9" xfId="0" applyNumberFormat="1" applyFont="1" applyFill="1" applyBorder="1" applyAlignment="1" applyProtection="1">
      <alignment vertical="top"/>
      <protection locked="0"/>
    </xf>
    <xf numFmtId="49" fontId="20" fillId="0" borderId="2" xfId="0" applyNumberFormat="1" applyFont="1" applyFill="1" applyBorder="1" applyAlignment="1" applyProtection="1">
      <alignment horizontal="right" vertical="top"/>
      <protection locked="0"/>
    </xf>
    <xf numFmtId="49" fontId="20" fillId="0" borderId="8" xfId="0" applyNumberFormat="1" applyFont="1" applyFill="1" applyBorder="1" applyAlignment="1" applyProtection="1">
      <alignment vertical="top"/>
      <protection locked="0"/>
    </xf>
    <xf numFmtId="49" fontId="20" fillId="0" borderId="8" xfId="0" applyNumberFormat="1" applyFont="1" applyFill="1" applyBorder="1" applyAlignment="1">
      <alignment vertical="top"/>
    </xf>
    <xf numFmtId="49" fontId="20" fillId="0" borderId="9" xfId="0" applyNumberFormat="1" applyFont="1" applyFill="1" applyBorder="1" applyAlignment="1" applyProtection="1">
      <alignment vertical="top"/>
      <protection locked="0"/>
    </xf>
    <xf numFmtId="0" fontId="6" fillId="0" borderId="0" xfId="0" applyFont="1" applyFill="1" applyAlignment="1">
      <alignment horizontal="left" vertical="top"/>
    </xf>
    <xf numFmtId="0" fontId="20" fillId="0" borderId="0" xfId="0" applyFont="1" applyFill="1" applyAlignment="1">
      <alignment horizontal="left" vertical="top"/>
    </xf>
    <xf numFmtId="49" fontId="6" fillId="0" borderId="2" xfId="0" applyNumberFormat="1" applyFont="1" applyFill="1" applyBorder="1" applyAlignment="1" applyProtection="1">
      <alignment horizontal="right" vertical="top"/>
      <protection locked="0"/>
    </xf>
    <xf numFmtId="49" fontId="6" fillId="0" borderId="3" xfId="0" applyNumberFormat="1" applyFont="1" applyFill="1" applyBorder="1" applyAlignment="1" applyProtection="1">
      <alignment vertical="top"/>
      <protection locked="0"/>
    </xf>
    <xf numFmtId="49" fontId="6" fillId="0" borderId="5" xfId="0" applyNumberFormat="1" applyFont="1" applyFill="1" applyBorder="1" applyAlignment="1" applyProtection="1">
      <alignment vertical="top"/>
      <protection locked="0"/>
    </xf>
    <xf numFmtId="0" fontId="16" fillId="0" borderId="12" xfId="0" applyFont="1" applyFill="1" applyBorder="1" applyAlignment="1">
      <alignment vertical="top" wrapText="1"/>
    </xf>
    <xf numFmtId="165" fontId="20" fillId="0" borderId="13" xfId="0" applyNumberFormat="1" applyFont="1" applyFill="1" applyBorder="1" applyAlignment="1" applyProtection="1">
      <alignment horizontal="left" vertical="top" wrapText="1"/>
      <protection locked="0"/>
    </xf>
    <xf numFmtId="49" fontId="16" fillId="0" borderId="8" xfId="0" applyNumberFormat="1" applyFont="1" applyFill="1" applyBorder="1" applyAlignment="1" applyProtection="1">
      <alignment vertical="top"/>
      <protection locked="0"/>
    </xf>
    <xf numFmtId="49" fontId="16" fillId="0" borderId="8" xfId="0" applyNumberFormat="1" applyFont="1" applyFill="1" applyBorder="1" applyAlignment="1">
      <alignment vertical="top"/>
    </xf>
    <xf numFmtId="167" fontId="2" fillId="0" borderId="6" xfId="0" applyNumberFormat="1" applyFont="1" applyFill="1" applyBorder="1" applyAlignment="1" applyProtection="1">
      <alignment horizontal="right" wrapText="1"/>
      <protection locked="0"/>
    </xf>
    <xf numFmtId="167" fontId="20" fillId="0" borderId="6" xfId="0" applyNumberFormat="1" applyFont="1" applyFill="1" applyBorder="1" applyAlignment="1" applyProtection="1">
      <alignment horizontal="right" wrapText="1"/>
      <protection locked="0"/>
    </xf>
    <xf numFmtId="167" fontId="20" fillId="0" borderId="6" xfId="0" applyNumberFormat="1" applyFont="1" applyFill="1" applyBorder="1" applyAlignment="1" applyProtection="1">
      <alignment horizontal="right"/>
    </xf>
    <xf numFmtId="167" fontId="2" fillId="0" borderId="1" xfId="0" applyNumberFormat="1" applyFont="1" applyFill="1" applyBorder="1" applyAlignment="1" applyProtection="1">
      <alignment horizontal="right"/>
    </xf>
    <xf numFmtId="0" fontId="7" fillId="0" borderId="0" xfId="0" applyFont="1" applyFill="1" applyAlignment="1" applyProtection="1">
      <alignment vertical="center" wrapText="1"/>
      <protection locked="0"/>
    </xf>
    <xf numFmtId="0" fontId="20" fillId="0" borderId="12" xfId="0" applyFont="1" applyFill="1" applyBorder="1" applyAlignment="1">
      <alignment vertical="top" wrapText="1"/>
    </xf>
    <xf numFmtId="165" fontId="2" fillId="0" borderId="13" xfId="0" applyNumberFormat="1" applyFont="1" applyFill="1" applyBorder="1" applyAlignment="1" applyProtection="1">
      <alignment horizontal="left" vertical="top" wrapText="1"/>
      <protection locked="0"/>
    </xf>
    <xf numFmtId="165" fontId="16" fillId="0" borderId="2" xfId="0" applyNumberFormat="1" applyFont="1" applyFill="1" applyBorder="1" applyAlignment="1" applyProtection="1">
      <alignment horizontal="left" vertical="top" wrapText="1"/>
      <protection locked="0"/>
    </xf>
    <xf numFmtId="165" fontId="6" fillId="0" borderId="2" xfId="0" applyNumberFormat="1" applyFont="1" applyFill="1" applyBorder="1" applyAlignment="1" applyProtection="1">
      <alignment horizontal="left" vertical="top" wrapText="1"/>
      <protection locked="0"/>
    </xf>
    <xf numFmtId="167" fontId="24" fillId="0" borderId="6" xfId="0" applyNumberFormat="1" applyFont="1" applyFill="1" applyBorder="1" applyAlignment="1" applyProtection="1">
      <alignment horizontal="right" wrapText="1"/>
      <protection locked="0"/>
    </xf>
    <xf numFmtId="167" fontId="2" fillId="0" borderId="6" xfId="0" applyNumberFormat="1" applyFont="1" applyFill="1" applyBorder="1" applyAlignment="1" applyProtection="1">
      <alignment horizontal="right"/>
    </xf>
    <xf numFmtId="167" fontId="16" fillId="0" borderId="1" xfId="0" applyNumberFormat="1" applyFont="1" applyFill="1" applyBorder="1" applyAlignment="1" applyProtection="1">
      <alignment horizontal="right" wrapText="1"/>
      <protection locked="0"/>
    </xf>
    <xf numFmtId="167" fontId="12" fillId="0" borderId="1" xfId="0" applyNumberFormat="1" applyFont="1" applyFill="1" applyBorder="1" applyAlignment="1" applyProtection="1">
      <alignment horizontal="right" wrapText="1"/>
      <protection locked="0"/>
    </xf>
    <xf numFmtId="167" fontId="2" fillId="0" borderId="1" xfId="0" applyNumberFormat="1" applyFont="1" applyFill="1" applyBorder="1" applyAlignment="1" applyProtection="1">
      <alignment horizontal="right" wrapText="1"/>
    </xf>
    <xf numFmtId="167" fontId="22" fillId="0" borderId="6" xfId="0" applyNumberFormat="1" applyFont="1" applyFill="1" applyBorder="1" applyAlignment="1" applyProtection="1">
      <alignment horizontal="right" wrapText="1"/>
      <protection locked="0"/>
    </xf>
    <xf numFmtId="167" fontId="20" fillId="0" borderId="1" xfId="0" applyNumberFormat="1" applyFont="1" applyFill="1" applyBorder="1" applyAlignment="1" applyProtection="1">
      <alignment horizontal="right"/>
    </xf>
    <xf numFmtId="167" fontId="6" fillId="0" borderId="1" xfId="0" applyNumberFormat="1" applyFont="1" applyFill="1" applyBorder="1" applyAlignment="1" applyProtection="1">
      <alignment horizontal="right"/>
    </xf>
    <xf numFmtId="167" fontId="2" fillId="0" borderId="1" xfId="0" applyNumberFormat="1" applyFont="1" applyFill="1" applyBorder="1" applyAlignment="1" applyProtection="1">
      <alignment horizontal="right" wrapText="1"/>
      <protection locked="0"/>
    </xf>
    <xf numFmtId="167" fontId="6" fillId="0" borderId="0" xfId="0" applyNumberFormat="1" applyFont="1" applyFill="1" applyAlignment="1">
      <alignment horizontal="left" vertical="top"/>
    </xf>
    <xf numFmtId="167" fontId="20" fillId="0" borderId="1" xfId="0" applyNumberFormat="1" applyFont="1" applyFill="1" applyBorder="1" applyAlignment="1" applyProtection="1">
      <alignment horizontal="right" wrapText="1"/>
      <protection locked="0"/>
    </xf>
    <xf numFmtId="167" fontId="6" fillId="0" borderId="1" xfId="0" applyNumberFormat="1" applyFont="1" applyFill="1" applyBorder="1" applyAlignment="1" applyProtection="1">
      <alignment horizontal="right" wrapText="1"/>
      <protection locked="0"/>
    </xf>
    <xf numFmtId="165" fontId="16" fillId="0" borderId="13" xfId="0" applyNumberFormat="1" applyFont="1" applyFill="1" applyBorder="1" applyAlignment="1" applyProtection="1">
      <alignment horizontal="left" vertical="top" wrapText="1"/>
      <protection locked="0"/>
    </xf>
    <xf numFmtId="167" fontId="16" fillId="0" borderId="6" xfId="0" applyNumberFormat="1" applyFont="1" applyFill="1" applyBorder="1" applyAlignment="1" applyProtection="1">
      <alignment horizontal="right" wrapText="1"/>
      <protection locked="0"/>
    </xf>
    <xf numFmtId="167" fontId="16" fillId="0" borderId="6" xfId="0" applyNumberFormat="1" applyFont="1" applyFill="1" applyBorder="1" applyAlignment="1" applyProtection="1">
      <alignment horizontal="right"/>
    </xf>
    <xf numFmtId="167" fontId="4" fillId="0" borderId="0" xfId="0" applyNumberFormat="1" applyFont="1" applyFill="1" applyAlignment="1" applyProtection="1">
      <protection locked="0"/>
    </xf>
    <xf numFmtId="167" fontId="25" fillId="0" borderId="6" xfId="0" applyNumberFormat="1" applyFont="1" applyFill="1" applyBorder="1" applyAlignment="1" applyProtection="1">
      <alignment horizontal="right" wrapText="1"/>
      <protection locked="0"/>
    </xf>
    <xf numFmtId="49" fontId="2" fillId="0" borderId="0" xfId="0" quotePrefix="1" applyNumberFormat="1" applyFont="1" applyFill="1" applyBorder="1" applyAlignment="1" applyProtection="1">
      <alignment horizontal="right" vertical="top"/>
      <protection locked="0"/>
    </xf>
    <xf numFmtId="167" fontId="21" fillId="0" borderId="1" xfId="0" applyNumberFormat="1" applyFont="1" applyFill="1" applyBorder="1" applyAlignment="1" applyProtection="1"/>
    <xf numFmtId="49" fontId="11" fillId="0" borderId="2" xfId="0" applyNumberFormat="1" applyFont="1" applyFill="1" applyBorder="1" applyAlignment="1" applyProtection="1">
      <alignment horizontal="right" vertical="top"/>
      <protection locked="0"/>
    </xf>
    <xf numFmtId="49" fontId="11" fillId="0" borderId="3" xfId="0" applyNumberFormat="1" applyFont="1" applyFill="1" applyBorder="1" applyAlignment="1" applyProtection="1">
      <alignment vertical="top"/>
      <protection locked="0"/>
    </xf>
    <xf numFmtId="49" fontId="11" fillId="0" borderId="5" xfId="0" applyNumberFormat="1" applyFont="1" applyFill="1" applyBorder="1" applyAlignment="1" applyProtection="1">
      <alignment vertical="top"/>
      <protection locked="0"/>
    </xf>
    <xf numFmtId="165" fontId="11" fillId="0" borderId="2"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lignment horizontal="right" vertical="top" wrapText="1"/>
    </xf>
    <xf numFmtId="49" fontId="9" fillId="0" borderId="3" xfId="0" applyNumberFormat="1" applyFont="1" applyFill="1" applyBorder="1" applyAlignment="1" applyProtection="1">
      <alignment vertical="top"/>
      <protection locked="0"/>
    </xf>
    <xf numFmtId="167" fontId="9" fillId="0" borderId="2" xfId="0" applyNumberFormat="1" applyFont="1" applyFill="1" applyBorder="1" applyAlignment="1" applyProtection="1">
      <alignment horizontal="left" wrapText="1"/>
    </xf>
    <xf numFmtId="167" fontId="9" fillId="0" borderId="1" xfId="0" applyNumberFormat="1" applyFont="1" applyFill="1" applyBorder="1" applyAlignment="1" applyProtection="1">
      <alignment horizontal="right"/>
    </xf>
    <xf numFmtId="0" fontId="2" fillId="0" borderId="12" xfId="0" applyFont="1" applyFill="1" applyBorder="1" applyAlignment="1">
      <alignment vertical="top" wrapText="1"/>
    </xf>
    <xf numFmtId="0" fontId="9" fillId="0" borderId="12" xfId="0" applyFont="1" applyFill="1" applyBorder="1" applyAlignment="1">
      <alignment vertical="top" wrapText="1"/>
    </xf>
    <xf numFmtId="165" fontId="2" fillId="0" borderId="2"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167" fontId="8" fillId="0" borderId="1" xfId="0" applyNumberFormat="1" applyFont="1" applyFill="1" applyBorder="1" applyAlignment="1" applyProtection="1"/>
    <xf numFmtId="167" fontId="26" fillId="0" borderId="1" xfId="0" applyNumberFormat="1" applyFont="1" applyFill="1" applyBorder="1" applyAlignment="1" applyProtection="1"/>
    <xf numFmtId="167" fontId="2" fillId="0" borderId="2" xfId="0" applyNumberFormat="1" applyFont="1" applyFill="1" applyBorder="1" applyAlignment="1" applyProtection="1">
      <alignment horizontal="left" wrapText="1"/>
    </xf>
    <xf numFmtId="49" fontId="18" fillId="0" borderId="2" xfId="0" applyNumberFormat="1" applyFont="1" applyFill="1" applyBorder="1" applyAlignment="1" applyProtection="1">
      <alignment horizontal="right" vertical="top"/>
      <protection locked="0"/>
    </xf>
    <xf numFmtId="49" fontId="18" fillId="0" borderId="3" xfId="0" applyNumberFormat="1" applyFont="1" applyFill="1" applyBorder="1" applyAlignment="1" applyProtection="1">
      <alignment vertical="top"/>
      <protection locked="0"/>
    </xf>
    <xf numFmtId="49" fontId="18" fillId="0" borderId="5" xfId="0" applyNumberFormat="1" applyFont="1" applyFill="1" applyBorder="1" applyAlignment="1" applyProtection="1">
      <alignment vertical="top"/>
      <protection locked="0"/>
    </xf>
    <xf numFmtId="167" fontId="7" fillId="0" borderId="6" xfId="0" applyNumberFormat="1" applyFont="1" applyFill="1" applyBorder="1" applyAlignment="1" applyProtection="1">
      <alignment horizontal="right" wrapText="1"/>
      <protection locked="0"/>
    </xf>
    <xf numFmtId="167" fontId="7" fillId="0" borderId="1" xfId="0" applyNumberFormat="1" applyFont="1" applyFill="1" applyBorder="1" applyAlignment="1" applyProtection="1">
      <alignment horizontal="right"/>
    </xf>
    <xf numFmtId="0" fontId="7" fillId="0" borderId="0" xfId="0" applyFont="1" applyFill="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1"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0" fontId="8" fillId="0" borderId="11"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cellXfs>
  <cellStyles count="4">
    <cellStyle name="Звичайний_Додаток _ 3 зм_ни 4575" xfId="1"/>
    <cellStyle name="Обычный" xfId="0" builtinId="0"/>
    <cellStyle name="Обычный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sheetPr>
    <pageSetUpPr fitToPage="1"/>
  </sheetPr>
  <dimension ref="A1:V228"/>
  <sheetViews>
    <sheetView tabSelected="1" view="pageBreakPreview" topLeftCell="D178" zoomScale="47" zoomScaleNormal="60" zoomScaleSheetLayoutView="47" workbookViewId="0">
      <selection activeCell="D227" sqref="A227:XFD281"/>
    </sheetView>
  </sheetViews>
  <sheetFormatPr defaultColWidth="9.33203125" defaultRowHeight="20.25"/>
  <cols>
    <col min="1" max="1" width="13.6640625" style="43" hidden="1" customWidth="1"/>
    <col min="2" max="2" width="7.5" style="41" hidden="1" customWidth="1"/>
    <col min="3" max="3" width="10.1640625" style="43" hidden="1" customWidth="1"/>
    <col min="4" max="4" width="10.6640625" style="41" customWidth="1"/>
    <col min="5" max="5" width="3.83203125" style="41" customWidth="1"/>
    <col min="6" max="6" width="6.1640625" style="42" customWidth="1"/>
    <col min="7" max="7" width="3.83203125" style="42" customWidth="1"/>
    <col min="8" max="8" width="7.5" style="41" hidden="1" customWidth="1"/>
    <col min="9" max="9" width="10.1640625" style="42" hidden="1" customWidth="1"/>
    <col min="10" max="10" width="16.1640625" style="43" hidden="1" customWidth="1"/>
    <col min="11" max="11" width="75.83203125" style="53" customWidth="1"/>
    <col min="12" max="12" width="25.5" style="73" customWidth="1"/>
    <col min="13" max="13" width="26.33203125" style="54" bestFit="1" customWidth="1"/>
    <col min="14" max="14" width="23.6640625" style="54" customWidth="1"/>
    <col min="15" max="15" width="29.33203125" style="54" customWidth="1"/>
    <col min="16" max="16" width="34.33203125" style="54" customWidth="1"/>
    <col min="17" max="17" width="26.33203125" style="75" bestFit="1" customWidth="1"/>
    <col min="18" max="18" width="34" style="54" customWidth="1"/>
    <col min="19" max="20" width="29.33203125" style="54" customWidth="1"/>
    <col min="21" max="21" width="34" style="54" customWidth="1"/>
    <col min="22" max="22" width="27" style="75" customWidth="1"/>
    <col min="23" max="16384" width="9.33203125" style="3"/>
  </cols>
  <sheetData>
    <row r="1" spans="1:22" ht="22.5" customHeight="1">
      <c r="A1" s="43" t="s">
        <v>23</v>
      </c>
      <c r="B1" s="41" t="s">
        <v>23</v>
      </c>
      <c r="D1" s="139" t="s">
        <v>103</v>
      </c>
      <c r="E1" s="139"/>
      <c r="F1" s="139"/>
      <c r="G1" s="139"/>
      <c r="H1" s="139"/>
      <c r="I1" s="139"/>
      <c r="J1" s="139"/>
      <c r="K1" s="139"/>
      <c r="L1" s="139"/>
      <c r="M1" s="139"/>
      <c r="N1" s="139"/>
      <c r="O1" s="139"/>
      <c r="P1" s="95"/>
      <c r="R1" s="95"/>
      <c r="S1" s="95"/>
      <c r="T1" s="95"/>
      <c r="U1" s="95"/>
      <c r="V1" s="95"/>
    </row>
    <row r="2" spans="1:22">
      <c r="K2" s="44"/>
      <c r="L2" s="71"/>
      <c r="M2" s="45"/>
      <c r="N2" s="45"/>
      <c r="O2" s="45"/>
      <c r="P2" s="45"/>
      <c r="Q2" s="74"/>
      <c r="R2" s="45"/>
      <c r="S2" s="45"/>
      <c r="T2" s="45"/>
      <c r="U2" s="46"/>
      <c r="V2" s="72" t="s">
        <v>25</v>
      </c>
    </row>
    <row r="3" spans="1:22" s="28" customFormat="1" ht="20.25" customHeight="1">
      <c r="A3" s="148" t="s">
        <v>74</v>
      </c>
      <c r="B3" s="148" t="s">
        <v>76</v>
      </c>
      <c r="C3" s="148"/>
      <c r="D3" s="149" t="s">
        <v>73</v>
      </c>
      <c r="E3" s="149"/>
      <c r="F3" s="150"/>
      <c r="G3" s="149"/>
      <c r="H3" s="155" t="s">
        <v>76</v>
      </c>
      <c r="I3" s="155"/>
      <c r="J3" s="153" t="s">
        <v>75</v>
      </c>
      <c r="K3" s="156" t="s">
        <v>77</v>
      </c>
      <c r="L3" s="140" t="s">
        <v>213</v>
      </c>
      <c r="M3" s="140"/>
      <c r="N3" s="140"/>
      <c r="O3" s="140"/>
      <c r="P3" s="140"/>
      <c r="Q3" s="142" t="s">
        <v>48</v>
      </c>
      <c r="R3" s="142"/>
      <c r="S3" s="142"/>
      <c r="T3" s="142"/>
      <c r="U3" s="142"/>
      <c r="V3" s="140" t="s">
        <v>26</v>
      </c>
    </row>
    <row r="4" spans="1:22" s="28" customFormat="1" ht="29.25" customHeight="1">
      <c r="A4" s="148"/>
      <c r="B4" s="148"/>
      <c r="C4" s="148"/>
      <c r="D4" s="149"/>
      <c r="E4" s="149"/>
      <c r="F4" s="150"/>
      <c r="G4" s="149"/>
      <c r="H4" s="155"/>
      <c r="I4" s="155"/>
      <c r="J4" s="153"/>
      <c r="K4" s="157"/>
      <c r="L4" s="142" t="s">
        <v>36</v>
      </c>
      <c r="M4" s="146" t="s">
        <v>237</v>
      </c>
      <c r="N4" s="146" t="s">
        <v>236</v>
      </c>
      <c r="O4" s="159" t="s">
        <v>242</v>
      </c>
      <c r="P4" s="144" t="s">
        <v>238</v>
      </c>
      <c r="Q4" s="142" t="s">
        <v>36</v>
      </c>
      <c r="R4" s="144" t="s">
        <v>243</v>
      </c>
      <c r="S4" s="146" t="s">
        <v>240</v>
      </c>
      <c r="T4" s="144" t="s">
        <v>241</v>
      </c>
      <c r="U4" s="144" t="s">
        <v>239</v>
      </c>
      <c r="V4" s="140"/>
    </row>
    <row r="5" spans="1:22" s="28" customFormat="1" ht="18.75" customHeight="1">
      <c r="A5" s="148"/>
      <c r="B5" s="148"/>
      <c r="C5" s="148"/>
      <c r="D5" s="151"/>
      <c r="E5" s="151"/>
      <c r="F5" s="152"/>
      <c r="G5" s="151"/>
      <c r="H5" s="148"/>
      <c r="I5" s="148"/>
      <c r="J5" s="154"/>
      <c r="K5" s="157"/>
      <c r="L5" s="143"/>
      <c r="M5" s="147"/>
      <c r="N5" s="147"/>
      <c r="O5" s="160"/>
      <c r="P5" s="145"/>
      <c r="Q5" s="143"/>
      <c r="R5" s="145"/>
      <c r="S5" s="147"/>
      <c r="T5" s="145"/>
      <c r="U5" s="145"/>
      <c r="V5" s="141"/>
    </row>
    <row r="6" spans="1:22" s="28" customFormat="1" ht="174" customHeight="1">
      <c r="A6" s="148"/>
      <c r="B6" s="148"/>
      <c r="C6" s="148"/>
      <c r="D6" s="149"/>
      <c r="E6" s="149"/>
      <c r="F6" s="150"/>
      <c r="G6" s="149"/>
      <c r="H6" s="155"/>
      <c r="I6" s="155"/>
      <c r="J6" s="153"/>
      <c r="K6" s="158"/>
      <c r="L6" s="142"/>
      <c r="M6" s="146"/>
      <c r="N6" s="146"/>
      <c r="O6" s="161"/>
      <c r="P6" s="144"/>
      <c r="Q6" s="142"/>
      <c r="R6" s="144"/>
      <c r="S6" s="146"/>
      <c r="T6" s="144"/>
      <c r="U6" s="144"/>
      <c r="V6" s="140"/>
    </row>
    <row r="7" spans="1:22" s="6" customFormat="1" ht="46.5">
      <c r="A7" s="50" t="s">
        <v>11</v>
      </c>
      <c r="B7" s="49"/>
      <c r="C7" s="51"/>
      <c r="D7" s="119" t="s">
        <v>89</v>
      </c>
      <c r="E7" s="120" t="s">
        <v>50</v>
      </c>
      <c r="F7" s="120" t="s">
        <v>51</v>
      </c>
      <c r="G7" s="121" t="s">
        <v>50</v>
      </c>
      <c r="H7" s="49"/>
      <c r="I7" s="48"/>
      <c r="J7" s="25"/>
      <c r="K7" s="122" t="s">
        <v>45</v>
      </c>
      <c r="L7" s="102"/>
      <c r="M7" s="103"/>
      <c r="N7" s="103"/>
      <c r="O7" s="103"/>
      <c r="P7" s="103"/>
      <c r="Q7" s="102">
        <f t="shared" ref="Q7:Q71" si="0">SUM(R7:U7)</f>
        <v>0</v>
      </c>
      <c r="R7" s="103"/>
      <c r="S7" s="103"/>
      <c r="T7" s="103"/>
      <c r="U7" s="103"/>
      <c r="V7" s="94"/>
    </row>
    <row r="8" spans="1:22" s="4" customFormat="1" ht="21.75">
      <c r="A8" s="32" t="s">
        <v>30</v>
      </c>
      <c r="B8" s="16" t="s">
        <v>40</v>
      </c>
      <c r="C8" s="19" t="s">
        <v>50</v>
      </c>
      <c r="D8" s="31" t="s">
        <v>89</v>
      </c>
      <c r="E8" s="21" t="s">
        <v>24</v>
      </c>
      <c r="F8" s="21" t="s">
        <v>40</v>
      </c>
      <c r="G8" s="22" t="s">
        <v>50</v>
      </c>
      <c r="H8" s="16" t="s">
        <v>40</v>
      </c>
      <c r="I8" s="22" t="s">
        <v>50</v>
      </c>
      <c r="J8" s="25"/>
      <c r="K8" s="97" t="s">
        <v>31</v>
      </c>
      <c r="L8" s="91">
        <f t="shared" ref="L8:L71" si="1">SUM(M8:P8)</f>
        <v>21846.953669999995</v>
      </c>
      <c r="M8" s="104">
        <f>M9+M28+M61+M65+M69</f>
        <v>20184.162999999997</v>
      </c>
      <c r="N8" s="104">
        <f>N9+N28+N61+N65+N69</f>
        <v>1711.7206699999999</v>
      </c>
      <c r="O8" s="104">
        <f>O9+O28+O61+O65+O69</f>
        <v>0</v>
      </c>
      <c r="P8" s="104">
        <f>P9+P28+P61+P65+P69</f>
        <v>-48.93</v>
      </c>
      <c r="Q8" s="91">
        <f>SUM(R8:U8)</f>
        <v>1414.2874300000001</v>
      </c>
      <c r="R8" s="104">
        <f>R9+R28+R61+R65+R69</f>
        <v>0</v>
      </c>
      <c r="S8" s="104">
        <f>S9+S28+S61+S65+S69</f>
        <v>237.94854000000001</v>
      </c>
      <c r="T8" s="104">
        <f>T9+T28+T61+T65+T69</f>
        <v>1135.80889</v>
      </c>
      <c r="U8" s="104">
        <f>U9+U28+U61+U65+U69</f>
        <v>40.53</v>
      </c>
      <c r="V8" s="94">
        <f t="shared" ref="V8:V43" si="2">L8+Q8</f>
        <v>23261.241099999996</v>
      </c>
    </row>
    <row r="9" spans="1:22" s="4" customFormat="1" ht="21.75">
      <c r="A9" s="32" t="s">
        <v>18</v>
      </c>
      <c r="B9" s="16" t="s">
        <v>54</v>
      </c>
      <c r="C9" s="19" t="s">
        <v>50</v>
      </c>
      <c r="D9" s="31" t="s">
        <v>89</v>
      </c>
      <c r="E9" s="21" t="s">
        <v>24</v>
      </c>
      <c r="F9" s="21" t="s">
        <v>54</v>
      </c>
      <c r="G9" s="22" t="s">
        <v>50</v>
      </c>
      <c r="H9" s="16" t="s">
        <v>54</v>
      </c>
      <c r="I9" s="22" t="s">
        <v>50</v>
      </c>
      <c r="J9" s="38" t="s">
        <v>2</v>
      </c>
      <c r="K9" s="97" t="s">
        <v>82</v>
      </c>
      <c r="L9" s="91">
        <f t="shared" si="1"/>
        <v>-24.655000000000001</v>
      </c>
      <c r="M9" s="91">
        <f>M10+M11+M26+M27</f>
        <v>3725.88</v>
      </c>
      <c r="N9" s="91">
        <f>N10+N11+N26+N27</f>
        <v>0</v>
      </c>
      <c r="O9" s="91">
        <f>O10+O11+O26+O27</f>
        <v>-3725.88</v>
      </c>
      <c r="P9" s="91">
        <f>P10+P11+P26+P27</f>
        <v>-24.655000000000001</v>
      </c>
      <c r="Q9" s="91">
        <f>SUM(R9:U9)</f>
        <v>581.26909000000001</v>
      </c>
      <c r="R9" s="91">
        <f>R10+R11+R26+R27</f>
        <v>0</v>
      </c>
      <c r="S9" s="91">
        <f>S10+S11+S26+S27</f>
        <v>192.26652000000001</v>
      </c>
      <c r="T9" s="91">
        <f>T10+T11+T26+T27</f>
        <v>372.74757</v>
      </c>
      <c r="U9" s="91">
        <f>U10+U11+U26+U27</f>
        <v>16.254999999999999</v>
      </c>
      <c r="V9" s="101">
        <f t="shared" si="2"/>
        <v>556.61409000000003</v>
      </c>
    </row>
    <row r="10" spans="1:22" s="7" customFormat="1" ht="101.25">
      <c r="A10" s="37" t="s">
        <v>29</v>
      </c>
      <c r="B10" s="29" t="s">
        <v>7</v>
      </c>
      <c r="C10" s="52" t="s">
        <v>50</v>
      </c>
      <c r="D10" s="30"/>
      <c r="E10" s="89"/>
      <c r="F10" s="90"/>
      <c r="G10" s="77"/>
      <c r="H10" s="76"/>
      <c r="I10" s="77"/>
      <c r="J10" s="36"/>
      <c r="K10" s="112" t="s">
        <v>234</v>
      </c>
      <c r="L10" s="113">
        <f t="shared" si="1"/>
        <v>0</v>
      </c>
      <c r="M10" s="113"/>
      <c r="N10" s="113"/>
      <c r="O10" s="113"/>
      <c r="P10" s="113"/>
      <c r="Q10" s="113">
        <f t="shared" si="0"/>
        <v>565.01409000000001</v>
      </c>
      <c r="R10" s="113"/>
      <c r="S10" s="113">
        <f>169.04854+163.21798-140</f>
        <v>192.26652000000001</v>
      </c>
      <c r="T10" s="113">
        <f>82.74757+130+300-140</f>
        <v>372.74757</v>
      </c>
      <c r="U10" s="113"/>
      <c r="V10" s="114">
        <f t="shared" si="2"/>
        <v>565.01409000000001</v>
      </c>
    </row>
    <row r="11" spans="1:22" s="7" customFormat="1" ht="81">
      <c r="A11" s="37" t="s">
        <v>29</v>
      </c>
      <c r="B11" s="29" t="s">
        <v>7</v>
      </c>
      <c r="C11" s="52" t="s">
        <v>50</v>
      </c>
      <c r="D11" s="30"/>
      <c r="E11" s="89"/>
      <c r="F11" s="90"/>
      <c r="G11" s="77"/>
      <c r="H11" s="76"/>
      <c r="I11" s="77"/>
      <c r="J11" s="36"/>
      <c r="K11" s="112" t="s">
        <v>127</v>
      </c>
      <c r="L11" s="113">
        <f>SUM(M11:P11)</f>
        <v>-24.655000000000001</v>
      </c>
      <c r="M11" s="113"/>
      <c r="N11" s="113"/>
      <c r="O11" s="113"/>
      <c r="P11" s="113">
        <v>-24.655000000000001</v>
      </c>
      <c r="Q11" s="113">
        <f>SUM(R11:U11)</f>
        <v>16.254999999999999</v>
      </c>
      <c r="R11" s="113"/>
      <c r="S11" s="113"/>
      <c r="T11" s="113"/>
      <c r="U11" s="113">
        <v>16.254999999999999</v>
      </c>
      <c r="V11" s="114">
        <f>L11+Q11</f>
        <v>-8.4000000000000021</v>
      </c>
    </row>
    <row r="12" spans="1:22" s="82" customFormat="1" ht="40.5">
      <c r="A12" s="37" t="s">
        <v>29</v>
      </c>
      <c r="B12" s="29" t="s">
        <v>7</v>
      </c>
      <c r="C12" s="52" t="s">
        <v>50</v>
      </c>
      <c r="D12" s="78"/>
      <c r="E12" s="79"/>
      <c r="F12" s="80"/>
      <c r="G12" s="81"/>
      <c r="H12" s="76"/>
      <c r="I12" s="77"/>
      <c r="J12" s="36"/>
      <c r="K12" s="88" t="s">
        <v>111</v>
      </c>
      <c r="L12" s="92">
        <f t="shared" si="1"/>
        <v>0</v>
      </c>
      <c r="M12" s="92"/>
      <c r="N12" s="92"/>
      <c r="O12" s="92"/>
      <c r="P12" s="92"/>
      <c r="Q12" s="92">
        <f t="shared" si="0"/>
        <v>22.66</v>
      </c>
      <c r="R12" s="92"/>
      <c r="S12" s="92"/>
      <c r="T12" s="92">
        <v>22</v>
      </c>
      <c r="U12" s="92">
        <v>0.66</v>
      </c>
      <c r="V12" s="93">
        <f t="shared" si="2"/>
        <v>22.66</v>
      </c>
    </row>
    <row r="13" spans="1:22" s="82" customFormat="1" ht="60.75">
      <c r="A13" s="37" t="s">
        <v>29</v>
      </c>
      <c r="B13" s="29" t="s">
        <v>7</v>
      </c>
      <c r="C13" s="52" t="s">
        <v>50</v>
      </c>
      <c r="D13" s="78"/>
      <c r="E13" s="79"/>
      <c r="F13" s="80"/>
      <c r="G13" s="81"/>
      <c r="H13" s="76"/>
      <c r="I13" s="77"/>
      <c r="J13" s="36"/>
      <c r="K13" s="88" t="s">
        <v>112</v>
      </c>
      <c r="L13" s="92">
        <f t="shared" si="1"/>
        <v>0</v>
      </c>
      <c r="M13" s="92"/>
      <c r="N13" s="92"/>
      <c r="O13" s="92"/>
      <c r="P13" s="92"/>
      <c r="Q13" s="92">
        <f t="shared" si="0"/>
        <v>22.66</v>
      </c>
      <c r="R13" s="92"/>
      <c r="S13" s="92"/>
      <c r="T13" s="92">
        <v>22</v>
      </c>
      <c r="U13" s="92">
        <v>0.66</v>
      </c>
      <c r="V13" s="93">
        <f t="shared" si="2"/>
        <v>22.66</v>
      </c>
    </row>
    <row r="14" spans="1:22" s="82" customFormat="1" ht="60.75">
      <c r="A14" s="37" t="s">
        <v>29</v>
      </c>
      <c r="B14" s="29" t="s">
        <v>7</v>
      </c>
      <c r="C14" s="52" t="s">
        <v>50</v>
      </c>
      <c r="D14" s="78"/>
      <c r="E14" s="79"/>
      <c r="F14" s="80"/>
      <c r="G14" s="81"/>
      <c r="H14" s="76"/>
      <c r="I14" s="77"/>
      <c r="J14" s="36"/>
      <c r="K14" s="88" t="s">
        <v>113</v>
      </c>
      <c r="L14" s="92">
        <f t="shared" ref="L14" si="3">SUM(M14:P14)</f>
        <v>0</v>
      </c>
      <c r="M14" s="92"/>
      <c r="N14" s="92"/>
      <c r="O14" s="92"/>
      <c r="P14" s="92"/>
      <c r="Q14" s="92">
        <f t="shared" ref="Q14" si="4">SUM(R14:U14)</f>
        <v>18.54</v>
      </c>
      <c r="R14" s="92"/>
      <c r="S14" s="92"/>
      <c r="T14" s="92">
        <v>18</v>
      </c>
      <c r="U14" s="92">
        <v>0.54</v>
      </c>
      <c r="V14" s="93">
        <f t="shared" si="2"/>
        <v>18.54</v>
      </c>
    </row>
    <row r="15" spans="1:22" s="82" customFormat="1" ht="60.75">
      <c r="A15" s="37" t="s">
        <v>29</v>
      </c>
      <c r="B15" s="29" t="s">
        <v>7</v>
      </c>
      <c r="C15" s="52" t="s">
        <v>50</v>
      </c>
      <c r="D15" s="78"/>
      <c r="E15" s="79"/>
      <c r="F15" s="80"/>
      <c r="G15" s="81"/>
      <c r="H15" s="76"/>
      <c r="I15" s="77"/>
      <c r="J15" s="36"/>
      <c r="K15" s="88" t="s">
        <v>114</v>
      </c>
      <c r="L15" s="92">
        <f t="shared" ref="L15:L25" si="5">SUM(M15:P15)</f>
        <v>0</v>
      </c>
      <c r="M15" s="92"/>
      <c r="N15" s="92"/>
      <c r="O15" s="92"/>
      <c r="P15" s="92"/>
      <c r="Q15" s="92">
        <f t="shared" ref="Q15:Q25" si="6">SUM(R15:U15)</f>
        <v>22.66</v>
      </c>
      <c r="R15" s="92"/>
      <c r="S15" s="92"/>
      <c r="T15" s="92">
        <v>22</v>
      </c>
      <c r="U15" s="92">
        <v>0.66</v>
      </c>
      <c r="V15" s="93">
        <f t="shared" si="2"/>
        <v>22.66</v>
      </c>
    </row>
    <row r="16" spans="1:22" s="82" customFormat="1" ht="40.5">
      <c r="A16" s="37" t="s">
        <v>29</v>
      </c>
      <c r="B16" s="29" t="s">
        <v>7</v>
      </c>
      <c r="C16" s="52" t="s">
        <v>50</v>
      </c>
      <c r="D16" s="78"/>
      <c r="E16" s="79"/>
      <c r="F16" s="80"/>
      <c r="G16" s="81"/>
      <c r="H16" s="76"/>
      <c r="I16" s="77"/>
      <c r="J16" s="36"/>
      <c r="K16" s="88" t="s">
        <v>115</v>
      </c>
      <c r="L16" s="92">
        <f t="shared" si="5"/>
        <v>0</v>
      </c>
      <c r="M16" s="92"/>
      <c r="N16" s="92"/>
      <c r="O16" s="92"/>
      <c r="P16" s="92"/>
      <c r="Q16" s="92">
        <f t="shared" si="6"/>
        <v>2.8305700000000003</v>
      </c>
      <c r="R16" s="92"/>
      <c r="S16" s="92"/>
      <c r="T16" s="92">
        <v>2.7475700000000001</v>
      </c>
      <c r="U16" s="92">
        <v>8.3000000000000004E-2</v>
      </c>
      <c r="V16" s="93">
        <f t="shared" si="2"/>
        <v>2.8305700000000003</v>
      </c>
    </row>
    <row r="17" spans="1:22" s="82" customFormat="1" ht="40.5">
      <c r="A17" s="37" t="s">
        <v>29</v>
      </c>
      <c r="B17" s="29" t="s">
        <v>7</v>
      </c>
      <c r="C17" s="52" t="s">
        <v>50</v>
      </c>
      <c r="D17" s="78"/>
      <c r="E17" s="79"/>
      <c r="F17" s="80"/>
      <c r="G17" s="81"/>
      <c r="H17" s="76"/>
      <c r="I17" s="77"/>
      <c r="J17" s="36"/>
      <c r="K17" s="88" t="s">
        <v>116</v>
      </c>
      <c r="L17" s="92">
        <f t="shared" si="5"/>
        <v>0</v>
      </c>
      <c r="M17" s="92"/>
      <c r="N17" s="92"/>
      <c r="O17" s="92"/>
      <c r="P17" s="92"/>
      <c r="Q17" s="92">
        <f t="shared" si="6"/>
        <v>12.36</v>
      </c>
      <c r="R17" s="92"/>
      <c r="S17" s="92"/>
      <c r="T17" s="92">
        <v>12</v>
      </c>
      <c r="U17" s="92">
        <v>0.36</v>
      </c>
      <c r="V17" s="93">
        <f t="shared" si="2"/>
        <v>12.36</v>
      </c>
    </row>
    <row r="18" spans="1:22" s="82" customFormat="1" ht="40.5">
      <c r="A18" s="37" t="s">
        <v>29</v>
      </c>
      <c r="B18" s="29" t="s">
        <v>7</v>
      </c>
      <c r="C18" s="52" t="s">
        <v>50</v>
      </c>
      <c r="D18" s="78"/>
      <c r="E18" s="79"/>
      <c r="F18" s="80"/>
      <c r="G18" s="81"/>
      <c r="H18" s="76"/>
      <c r="I18" s="77"/>
      <c r="J18" s="36"/>
      <c r="K18" s="88" t="s">
        <v>117</v>
      </c>
      <c r="L18" s="92">
        <f t="shared" si="5"/>
        <v>0</v>
      </c>
      <c r="M18" s="92"/>
      <c r="N18" s="92"/>
      <c r="O18" s="92"/>
      <c r="P18" s="92"/>
      <c r="Q18" s="92">
        <f t="shared" si="6"/>
        <v>12.36</v>
      </c>
      <c r="R18" s="92"/>
      <c r="S18" s="92"/>
      <c r="T18" s="92">
        <v>12</v>
      </c>
      <c r="U18" s="92">
        <v>0.36</v>
      </c>
      <c r="V18" s="93">
        <f t="shared" si="2"/>
        <v>12.36</v>
      </c>
    </row>
    <row r="19" spans="1:22" s="82" customFormat="1" ht="60.75">
      <c r="A19" s="37" t="s">
        <v>29</v>
      </c>
      <c r="B19" s="29" t="s">
        <v>7</v>
      </c>
      <c r="C19" s="52" t="s">
        <v>50</v>
      </c>
      <c r="D19" s="78"/>
      <c r="E19" s="79"/>
      <c r="F19" s="80"/>
      <c r="G19" s="81"/>
      <c r="H19" s="76"/>
      <c r="I19" s="77"/>
      <c r="J19" s="36"/>
      <c r="K19" s="88" t="s">
        <v>118</v>
      </c>
      <c r="L19" s="92">
        <f t="shared" si="5"/>
        <v>0</v>
      </c>
      <c r="M19" s="92"/>
      <c r="N19" s="92"/>
      <c r="O19" s="92"/>
      <c r="P19" s="92"/>
      <c r="Q19" s="92">
        <f t="shared" si="6"/>
        <v>22.66</v>
      </c>
      <c r="R19" s="92"/>
      <c r="S19" s="92"/>
      <c r="T19" s="92">
        <v>22</v>
      </c>
      <c r="U19" s="92">
        <v>0.66</v>
      </c>
      <c r="V19" s="93">
        <f t="shared" si="2"/>
        <v>22.66</v>
      </c>
    </row>
    <row r="20" spans="1:22" s="82" customFormat="1" ht="101.25">
      <c r="A20" s="37" t="s">
        <v>29</v>
      </c>
      <c r="B20" s="29" t="s">
        <v>7</v>
      </c>
      <c r="C20" s="52" t="s">
        <v>50</v>
      </c>
      <c r="D20" s="78"/>
      <c r="E20" s="79"/>
      <c r="F20" s="80"/>
      <c r="G20" s="81"/>
      <c r="H20" s="76"/>
      <c r="I20" s="77"/>
      <c r="J20" s="36"/>
      <c r="K20" s="88" t="s">
        <v>119</v>
      </c>
      <c r="L20" s="92">
        <f t="shared" si="5"/>
        <v>0</v>
      </c>
      <c r="M20" s="92"/>
      <c r="N20" s="92"/>
      <c r="O20" s="92"/>
      <c r="P20" s="92"/>
      <c r="Q20" s="92">
        <f t="shared" si="6"/>
        <v>164.8</v>
      </c>
      <c r="R20" s="92"/>
      <c r="S20" s="92"/>
      <c r="T20" s="92">
        <v>160</v>
      </c>
      <c r="U20" s="92">
        <v>4.8</v>
      </c>
      <c r="V20" s="93">
        <f t="shared" si="2"/>
        <v>164.8</v>
      </c>
    </row>
    <row r="21" spans="1:22" s="82" customFormat="1" ht="81">
      <c r="A21" s="37" t="s">
        <v>29</v>
      </c>
      <c r="B21" s="29" t="s">
        <v>7</v>
      </c>
      <c r="C21" s="52" t="s">
        <v>50</v>
      </c>
      <c r="D21" s="78"/>
      <c r="E21" s="79"/>
      <c r="F21" s="80"/>
      <c r="G21" s="81"/>
      <c r="H21" s="76"/>
      <c r="I21" s="77"/>
      <c r="J21" s="36"/>
      <c r="K21" s="88" t="s">
        <v>120</v>
      </c>
      <c r="L21" s="92">
        <f t="shared" si="5"/>
        <v>0</v>
      </c>
      <c r="M21" s="92"/>
      <c r="N21" s="92"/>
      <c r="O21" s="92"/>
      <c r="P21" s="92"/>
      <c r="Q21" s="92">
        <f t="shared" si="6"/>
        <v>82.4</v>
      </c>
      <c r="R21" s="92"/>
      <c r="S21" s="92"/>
      <c r="T21" s="92">
        <v>80</v>
      </c>
      <c r="U21" s="92">
        <v>2.4</v>
      </c>
      <c r="V21" s="93">
        <f t="shared" si="2"/>
        <v>82.4</v>
      </c>
    </row>
    <row r="22" spans="1:22" s="82" customFormat="1" ht="81">
      <c r="A22" s="37" t="s">
        <v>29</v>
      </c>
      <c r="B22" s="29" t="s">
        <v>7</v>
      </c>
      <c r="C22" s="52" t="s">
        <v>50</v>
      </c>
      <c r="D22" s="78"/>
      <c r="E22" s="79"/>
      <c r="F22" s="80"/>
      <c r="G22" s="81"/>
      <c r="H22" s="76"/>
      <c r="I22" s="77"/>
      <c r="J22" s="36"/>
      <c r="K22" s="88" t="s">
        <v>246</v>
      </c>
      <c r="L22" s="92">
        <f t="shared" si="5"/>
        <v>0</v>
      </c>
      <c r="M22" s="92"/>
      <c r="N22" s="92"/>
      <c r="O22" s="92"/>
      <c r="P22" s="92"/>
      <c r="Q22" s="92">
        <f t="shared" si="6"/>
        <v>23.217980000000001</v>
      </c>
      <c r="R22" s="92"/>
      <c r="S22" s="92">
        <v>23.217980000000001</v>
      </c>
      <c r="T22" s="92"/>
      <c r="U22" s="92"/>
      <c r="V22" s="93">
        <f t="shared" si="2"/>
        <v>23.217980000000001</v>
      </c>
    </row>
    <row r="23" spans="1:22" s="82" customFormat="1" ht="60.75">
      <c r="A23" s="37" t="s">
        <v>29</v>
      </c>
      <c r="B23" s="29" t="s">
        <v>7</v>
      </c>
      <c r="C23" s="52" t="s">
        <v>50</v>
      </c>
      <c r="D23" s="78"/>
      <c r="E23" s="79"/>
      <c r="F23" s="80"/>
      <c r="G23" s="81"/>
      <c r="H23" s="76"/>
      <c r="I23" s="77"/>
      <c r="J23" s="36"/>
      <c r="K23" s="88" t="s">
        <v>121</v>
      </c>
      <c r="L23" s="92">
        <f t="shared" si="5"/>
        <v>0</v>
      </c>
      <c r="M23" s="92"/>
      <c r="N23" s="92"/>
      <c r="O23" s="92"/>
      <c r="P23" s="92"/>
      <c r="Q23" s="92">
        <f t="shared" si="6"/>
        <v>4.6602699999999997</v>
      </c>
      <c r="R23" s="92"/>
      <c r="S23" s="92">
        <v>4.5242699999999996</v>
      </c>
      <c r="T23" s="92"/>
      <c r="U23" s="92">
        <v>0.13600000000000001</v>
      </c>
      <c r="V23" s="93">
        <f t="shared" si="2"/>
        <v>4.6602699999999997</v>
      </c>
    </row>
    <row r="24" spans="1:22" s="82" customFormat="1" ht="60.75">
      <c r="A24" s="37" t="s">
        <v>29</v>
      </c>
      <c r="B24" s="29" t="s">
        <v>7</v>
      </c>
      <c r="C24" s="52" t="s">
        <v>50</v>
      </c>
      <c r="D24" s="78"/>
      <c r="E24" s="79"/>
      <c r="F24" s="80"/>
      <c r="G24" s="81"/>
      <c r="H24" s="76"/>
      <c r="I24" s="77"/>
      <c r="J24" s="36"/>
      <c r="K24" s="88" t="s">
        <v>123</v>
      </c>
      <c r="L24" s="92">
        <f t="shared" si="5"/>
        <v>0</v>
      </c>
      <c r="M24" s="92"/>
      <c r="N24" s="92"/>
      <c r="O24" s="92"/>
      <c r="P24" s="92"/>
      <c r="Q24" s="92">
        <f t="shared" si="6"/>
        <v>4.6602699999999997</v>
      </c>
      <c r="R24" s="92"/>
      <c r="S24" s="92">
        <v>4.5242699999999996</v>
      </c>
      <c r="T24" s="92"/>
      <c r="U24" s="92">
        <v>0.13600000000000001</v>
      </c>
      <c r="V24" s="93">
        <f t="shared" si="2"/>
        <v>4.6602699999999997</v>
      </c>
    </row>
    <row r="25" spans="1:22" s="82" customFormat="1" ht="121.5">
      <c r="A25" s="37" t="s">
        <v>29</v>
      </c>
      <c r="B25" s="29" t="s">
        <v>7</v>
      </c>
      <c r="C25" s="52" t="s">
        <v>50</v>
      </c>
      <c r="D25" s="78"/>
      <c r="E25" s="79"/>
      <c r="F25" s="80"/>
      <c r="G25" s="81"/>
      <c r="H25" s="76"/>
      <c r="I25" s="77"/>
      <c r="J25" s="36"/>
      <c r="K25" s="88" t="s">
        <v>124</v>
      </c>
      <c r="L25" s="92">
        <f t="shared" si="5"/>
        <v>0</v>
      </c>
      <c r="M25" s="92"/>
      <c r="N25" s="92"/>
      <c r="O25" s="92"/>
      <c r="P25" s="92"/>
      <c r="Q25" s="92">
        <f t="shared" si="6"/>
        <v>164.8</v>
      </c>
      <c r="R25" s="92"/>
      <c r="S25" s="92">
        <v>160</v>
      </c>
      <c r="T25" s="92"/>
      <c r="U25" s="92">
        <v>4.8</v>
      </c>
      <c r="V25" s="93">
        <f t="shared" si="2"/>
        <v>164.8</v>
      </c>
    </row>
    <row r="26" spans="1:22" s="82" customFormat="1" ht="60.75">
      <c r="A26" s="37"/>
      <c r="B26" s="29"/>
      <c r="C26" s="52"/>
      <c r="D26" s="78"/>
      <c r="E26" s="79"/>
      <c r="F26" s="80"/>
      <c r="G26" s="81"/>
      <c r="H26" s="76"/>
      <c r="I26" s="77"/>
      <c r="J26" s="36"/>
      <c r="K26" s="88" t="s">
        <v>231</v>
      </c>
      <c r="L26" s="92">
        <f>SUM(M26:P26)</f>
        <v>-3725.88</v>
      </c>
      <c r="M26" s="92"/>
      <c r="N26" s="92"/>
      <c r="O26" s="92">
        <v>-3725.88</v>
      </c>
      <c r="P26" s="92"/>
      <c r="Q26" s="92">
        <f>SUM(R26:U26)</f>
        <v>0</v>
      </c>
      <c r="R26" s="92"/>
      <c r="S26" s="92"/>
      <c r="T26" s="92"/>
      <c r="U26" s="92"/>
      <c r="V26" s="93">
        <f>L26+Q26</f>
        <v>-3725.88</v>
      </c>
    </row>
    <row r="27" spans="1:22" s="82" customFormat="1" ht="61.9" customHeight="1">
      <c r="A27" s="37"/>
      <c r="B27" s="29"/>
      <c r="C27" s="52"/>
      <c r="D27" s="78"/>
      <c r="E27" s="79"/>
      <c r="F27" s="80"/>
      <c r="G27" s="81"/>
      <c r="H27" s="76"/>
      <c r="I27" s="77"/>
      <c r="J27" s="36"/>
      <c r="K27" s="88" t="s">
        <v>232</v>
      </c>
      <c r="L27" s="92">
        <f>SUM(M27:P27)</f>
        <v>3725.88</v>
      </c>
      <c r="M27" s="92">
        <v>3725.88</v>
      </c>
      <c r="N27" s="92"/>
      <c r="O27" s="92"/>
      <c r="P27" s="92"/>
      <c r="Q27" s="92">
        <f>SUM(R27:U27)</f>
        <v>0</v>
      </c>
      <c r="R27" s="92"/>
      <c r="S27" s="92"/>
      <c r="T27" s="92"/>
      <c r="U27" s="92"/>
      <c r="V27" s="93">
        <f>L27+Q27</f>
        <v>3725.88</v>
      </c>
    </row>
    <row r="28" spans="1:22" s="4" customFormat="1" ht="101.25">
      <c r="A28" s="32" t="s">
        <v>19</v>
      </c>
      <c r="B28" s="16" t="s">
        <v>55</v>
      </c>
      <c r="C28" s="19" t="s">
        <v>50</v>
      </c>
      <c r="D28" s="31" t="s">
        <v>89</v>
      </c>
      <c r="E28" s="21" t="s">
        <v>24</v>
      </c>
      <c r="F28" s="21" t="s">
        <v>55</v>
      </c>
      <c r="G28" s="22" t="s">
        <v>50</v>
      </c>
      <c r="H28" s="16" t="s">
        <v>55</v>
      </c>
      <c r="I28" s="22" t="s">
        <v>50</v>
      </c>
      <c r="J28" s="27" t="s">
        <v>3</v>
      </c>
      <c r="K28" s="97" t="s">
        <v>102</v>
      </c>
      <c r="L28" s="91">
        <f>SUM(M28:P28)</f>
        <v>20555.618149999998</v>
      </c>
      <c r="M28" s="91">
        <f>M29+M30+M32+M33+M31</f>
        <v>15605.362999999999</v>
      </c>
      <c r="N28" s="91">
        <f>N29+N30+N32+N33+N31</f>
        <v>1412.13015</v>
      </c>
      <c r="O28" s="91">
        <f>O29+O30+O32+O33+O31</f>
        <v>3562.4</v>
      </c>
      <c r="P28" s="91">
        <f>P29+P30+P32+P33+P31</f>
        <v>-24.274999999999999</v>
      </c>
      <c r="Q28" s="91">
        <f t="shared" si="0"/>
        <v>833.01833999999997</v>
      </c>
      <c r="R28" s="91">
        <f>R29+R30+R32+R33</f>
        <v>0</v>
      </c>
      <c r="S28" s="91">
        <f>S29+S30+S32+S33</f>
        <v>45.682020000000001</v>
      </c>
      <c r="T28" s="91">
        <f>T29+T30+T32+T33</f>
        <v>763.06132000000002</v>
      </c>
      <c r="U28" s="91">
        <f>U29+U30+U32+U33</f>
        <v>24.274999999999999</v>
      </c>
      <c r="V28" s="101">
        <f t="shared" si="2"/>
        <v>21388.636489999997</v>
      </c>
    </row>
    <row r="29" spans="1:22" s="82" customFormat="1" ht="141.75">
      <c r="A29" s="37" t="s">
        <v>29</v>
      </c>
      <c r="B29" s="29" t="s">
        <v>7</v>
      </c>
      <c r="C29" s="52" t="s">
        <v>50</v>
      </c>
      <c r="D29" s="78"/>
      <c r="E29" s="79"/>
      <c r="F29" s="80"/>
      <c r="G29" s="81"/>
      <c r="H29" s="76"/>
      <c r="I29" s="77"/>
      <c r="J29" s="36"/>
      <c r="K29" s="88" t="s">
        <v>125</v>
      </c>
      <c r="L29" s="92">
        <f t="shared" si="1"/>
        <v>1412.13015</v>
      </c>
      <c r="M29" s="92"/>
      <c r="N29" s="92">
        <v>1412.13015</v>
      </c>
      <c r="O29" s="92"/>
      <c r="P29" s="92"/>
      <c r="Q29" s="92">
        <f t="shared" si="0"/>
        <v>0</v>
      </c>
      <c r="R29" s="92"/>
      <c r="S29" s="92"/>
      <c r="T29" s="92"/>
      <c r="U29" s="92"/>
      <c r="V29" s="93">
        <f t="shared" si="2"/>
        <v>1412.13015</v>
      </c>
    </row>
    <row r="30" spans="1:22" s="82" customFormat="1" ht="101.25">
      <c r="A30" s="37"/>
      <c r="B30" s="29"/>
      <c r="C30" s="52"/>
      <c r="D30" s="78"/>
      <c r="E30" s="79"/>
      <c r="F30" s="80"/>
      <c r="G30" s="81"/>
      <c r="H30" s="76"/>
      <c r="I30" s="77"/>
      <c r="J30" s="36"/>
      <c r="K30" s="88" t="s">
        <v>229</v>
      </c>
      <c r="L30" s="92">
        <f>SUM(M30:P30)</f>
        <v>15605.362999999999</v>
      </c>
      <c r="M30" s="92">
        <v>15605.362999999999</v>
      </c>
      <c r="N30" s="92"/>
      <c r="O30" s="92"/>
      <c r="P30" s="92"/>
      <c r="Q30" s="92">
        <f>SUM(R30:U30)</f>
        <v>0</v>
      </c>
      <c r="R30" s="105"/>
      <c r="S30" s="92"/>
      <c r="T30" s="92"/>
      <c r="U30" s="92"/>
      <c r="V30" s="93">
        <f t="shared" si="2"/>
        <v>15605.362999999999</v>
      </c>
    </row>
    <row r="31" spans="1:22" s="82" customFormat="1" ht="60.75">
      <c r="A31" s="37"/>
      <c r="B31" s="29"/>
      <c r="C31" s="52"/>
      <c r="D31" s="78"/>
      <c r="E31" s="79"/>
      <c r="F31" s="80"/>
      <c r="G31" s="81"/>
      <c r="H31" s="76"/>
      <c r="I31" s="77"/>
      <c r="J31" s="36"/>
      <c r="K31" s="88" t="s">
        <v>218</v>
      </c>
      <c r="L31" s="92">
        <f>SUM(M31:P31)</f>
        <v>3562.4</v>
      </c>
      <c r="M31" s="92"/>
      <c r="N31" s="92"/>
      <c r="O31" s="92">
        <v>3562.4</v>
      </c>
      <c r="P31" s="92"/>
      <c r="Q31" s="92">
        <f>SUM(R31:U31)</f>
        <v>0</v>
      </c>
      <c r="R31" s="105"/>
      <c r="S31" s="92"/>
      <c r="T31" s="92"/>
      <c r="U31" s="92"/>
      <c r="V31" s="93">
        <f>L31+Q31</f>
        <v>3562.4</v>
      </c>
    </row>
    <row r="32" spans="1:22" s="7" customFormat="1" ht="101.25">
      <c r="A32" s="37" t="s">
        <v>29</v>
      </c>
      <c r="B32" s="29" t="s">
        <v>7</v>
      </c>
      <c r="C32" s="52" t="s">
        <v>50</v>
      </c>
      <c r="D32" s="30"/>
      <c r="E32" s="89"/>
      <c r="F32" s="90"/>
      <c r="G32" s="77"/>
      <c r="H32" s="76"/>
      <c r="I32" s="77"/>
      <c r="J32" s="36"/>
      <c r="K32" s="112" t="s">
        <v>234</v>
      </c>
      <c r="L32" s="113">
        <f t="shared" si="1"/>
        <v>0</v>
      </c>
      <c r="M32" s="113"/>
      <c r="N32" s="113"/>
      <c r="O32" s="113"/>
      <c r="P32" s="113"/>
      <c r="Q32" s="113">
        <f t="shared" si="0"/>
        <v>808.74333999999999</v>
      </c>
      <c r="R32" s="113"/>
      <c r="S32" s="113">
        <f>45.68202</f>
        <v>45.682020000000001</v>
      </c>
      <c r="T32" s="113">
        <f>9.06132+754</f>
        <v>763.06132000000002</v>
      </c>
      <c r="U32" s="113"/>
      <c r="V32" s="114">
        <f t="shared" si="2"/>
        <v>808.74333999999999</v>
      </c>
    </row>
    <row r="33" spans="1:22" s="7" customFormat="1" ht="84.75" customHeight="1">
      <c r="A33" s="37" t="s">
        <v>29</v>
      </c>
      <c r="B33" s="29" t="s">
        <v>7</v>
      </c>
      <c r="C33" s="52" t="s">
        <v>50</v>
      </c>
      <c r="D33" s="30"/>
      <c r="E33" s="89"/>
      <c r="F33" s="90"/>
      <c r="G33" s="77"/>
      <c r="H33" s="76"/>
      <c r="I33" s="77"/>
      <c r="J33" s="36"/>
      <c r="K33" s="112" t="s">
        <v>127</v>
      </c>
      <c r="L33" s="113">
        <f>SUM(M33:P33)</f>
        <v>-24.274999999999999</v>
      </c>
      <c r="M33" s="113"/>
      <c r="N33" s="113"/>
      <c r="O33" s="113"/>
      <c r="P33" s="113">
        <v>-24.274999999999999</v>
      </c>
      <c r="Q33" s="113">
        <f>SUM(R33:U33)</f>
        <v>24.274999999999999</v>
      </c>
      <c r="R33" s="113"/>
      <c r="S33" s="113"/>
      <c r="T33" s="113"/>
      <c r="U33" s="113">
        <v>24.274999999999999</v>
      </c>
      <c r="V33" s="114">
        <f>L33+Q33</f>
        <v>0</v>
      </c>
    </row>
    <row r="34" spans="1:22" s="82" customFormat="1" ht="84.75" customHeight="1">
      <c r="A34" s="37" t="s">
        <v>29</v>
      </c>
      <c r="B34" s="29" t="s">
        <v>7</v>
      </c>
      <c r="C34" s="52" t="s">
        <v>50</v>
      </c>
      <c r="D34" s="78"/>
      <c r="E34" s="79"/>
      <c r="F34" s="80"/>
      <c r="G34" s="81"/>
      <c r="H34" s="76"/>
      <c r="I34" s="77"/>
      <c r="J34" s="36"/>
      <c r="K34" s="88" t="s">
        <v>128</v>
      </c>
      <c r="L34" s="92">
        <f t="shared" si="1"/>
        <v>0</v>
      </c>
      <c r="M34" s="92"/>
      <c r="N34" s="92"/>
      <c r="O34" s="92"/>
      <c r="P34" s="92"/>
      <c r="Q34" s="92">
        <f t="shared" si="0"/>
        <v>10.3</v>
      </c>
      <c r="R34" s="92"/>
      <c r="S34" s="92"/>
      <c r="T34" s="92">
        <v>10</v>
      </c>
      <c r="U34" s="92">
        <v>0.3</v>
      </c>
      <c r="V34" s="93">
        <f t="shared" si="2"/>
        <v>10.3</v>
      </c>
    </row>
    <row r="35" spans="1:22" s="82" customFormat="1" ht="84.75" customHeight="1">
      <c r="A35" s="37" t="s">
        <v>29</v>
      </c>
      <c r="B35" s="29" t="s">
        <v>7</v>
      </c>
      <c r="C35" s="52" t="s">
        <v>50</v>
      </c>
      <c r="D35" s="78"/>
      <c r="E35" s="79"/>
      <c r="F35" s="80"/>
      <c r="G35" s="81"/>
      <c r="H35" s="76"/>
      <c r="I35" s="77"/>
      <c r="J35" s="36"/>
      <c r="K35" s="88" t="s">
        <v>129</v>
      </c>
      <c r="L35" s="92">
        <f t="shared" si="1"/>
        <v>0</v>
      </c>
      <c r="M35" s="92"/>
      <c r="N35" s="92"/>
      <c r="O35" s="92"/>
      <c r="P35" s="92"/>
      <c r="Q35" s="92">
        <f t="shared" si="0"/>
        <v>6.18</v>
      </c>
      <c r="R35" s="92"/>
      <c r="S35" s="92"/>
      <c r="T35" s="92">
        <v>6</v>
      </c>
      <c r="U35" s="92">
        <v>0.18</v>
      </c>
      <c r="V35" s="93">
        <f t="shared" si="2"/>
        <v>6.18</v>
      </c>
    </row>
    <row r="36" spans="1:22" s="82" customFormat="1" ht="84.75" customHeight="1">
      <c r="A36" s="37" t="s">
        <v>29</v>
      </c>
      <c r="B36" s="29" t="s">
        <v>7</v>
      </c>
      <c r="C36" s="52" t="s">
        <v>50</v>
      </c>
      <c r="D36" s="78"/>
      <c r="E36" s="79"/>
      <c r="F36" s="80"/>
      <c r="G36" s="81"/>
      <c r="H36" s="76"/>
      <c r="I36" s="77"/>
      <c r="J36" s="36"/>
      <c r="K36" s="88" t="s">
        <v>130</v>
      </c>
      <c r="L36" s="92">
        <f t="shared" si="1"/>
        <v>0</v>
      </c>
      <c r="M36" s="92"/>
      <c r="N36" s="92"/>
      <c r="O36" s="92"/>
      <c r="P36" s="92"/>
      <c r="Q36" s="92">
        <f t="shared" si="0"/>
        <v>78.28</v>
      </c>
      <c r="R36" s="92"/>
      <c r="S36" s="92"/>
      <c r="T36" s="92">
        <v>76</v>
      </c>
      <c r="U36" s="92">
        <v>2.2799999999999998</v>
      </c>
      <c r="V36" s="93">
        <f t="shared" si="2"/>
        <v>78.28</v>
      </c>
    </row>
    <row r="37" spans="1:22" s="82" customFormat="1" ht="84.75" customHeight="1">
      <c r="A37" s="37" t="s">
        <v>29</v>
      </c>
      <c r="B37" s="29" t="s">
        <v>7</v>
      </c>
      <c r="C37" s="52" t="s">
        <v>50</v>
      </c>
      <c r="D37" s="78"/>
      <c r="E37" s="79"/>
      <c r="F37" s="80"/>
      <c r="G37" s="81"/>
      <c r="H37" s="76"/>
      <c r="I37" s="77"/>
      <c r="J37" s="36"/>
      <c r="K37" s="88" t="s">
        <v>131</v>
      </c>
      <c r="L37" s="92">
        <f t="shared" si="1"/>
        <v>0</v>
      </c>
      <c r="M37" s="92"/>
      <c r="N37" s="92"/>
      <c r="O37" s="92"/>
      <c r="P37" s="92"/>
      <c r="Q37" s="92">
        <f t="shared" si="0"/>
        <v>6.18</v>
      </c>
      <c r="R37" s="92"/>
      <c r="S37" s="92"/>
      <c r="T37" s="92">
        <v>6</v>
      </c>
      <c r="U37" s="92">
        <v>0.18</v>
      </c>
      <c r="V37" s="93">
        <f t="shared" si="2"/>
        <v>6.18</v>
      </c>
    </row>
    <row r="38" spans="1:22" s="82" customFormat="1" ht="84.75" customHeight="1">
      <c r="A38" s="37" t="s">
        <v>29</v>
      </c>
      <c r="B38" s="29" t="s">
        <v>7</v>
      </c>
      <c r="C38" s="52" t="s">
        <v>50</v>
      </c>
      <c r="D38" s="78"/>
      <c r="E38" s="79"/>
      <c r="F38" s="80"/>
      <c r="G38" s="81"/>
      <c r="H38" s="76"/>
      <c r="I38" s="77"/>
      <c r="J38" s="36"/>
      <c r="K38" s="88" t="s">
        <v>132</v>
      </c>
      <c r="L38" s="92">
        <f t="shared" si="1"/>
        <v>0</v>
      </c>
      <c r="M38" s="92"/>
      <c r="N38" s="92"/>
      <c r="O38" s="92"/>
      <c r="P38" s="92"/>
      <c r="Q38" s="92">
        <f t="shared" si="0"/>
        <v>0.89008000000000009</v>
      </c>
      <c r="R38" s="92"/>
      <c r="S38" s="92"/>
      <c r="T38" s="92">
        <v>0.86408000000000007</v>
      </c>
      <c r="U38" s="92">
        <v>2.5999999999999999E-2</v>
      </c>
      <c r="V38" s="93">
        <f t="shared" si="2"/>
        <v>0.89008000000000009</v>
      </c>
    </row>
    <row r="39" spans="1:22" s="82" customFormat="1" ht="84.75" customHeight="1">
      <c r="A39" s="37" t="s">
        <v>29</v>
      </c>
      <c r="B39" s="29" t="s">
        <v>7</v>
      </c>
      <c r="C39" s="52" t="s">
        <v>50</v>
      </c>
      <c r="D39" s="78"/>
      <c r="E39" s="79"/>
      <c r="F39" s="80"/>
      <c r="G39" s="81"/>
      <c r="H39" s="76"/>
      <c r="I39" s="77"/>
      <c r="J39" s="36"/>
      <c r="K39" s="88" t="s">
        <v>133</v>
      </c>
      <c r="L39" s="92">
        <f t="shared" si="1"/>
        <v>0</v>
      </c>
      <c r="M39" s="92"/>
      <c r="N39" s="92"/>
      <c r="O39" s="92"/>
      <c r="P39" s="92"/>
      <c r="Q39" s="92">
        <f t="shared" si="0"/>
        <v>61.8</v>
      </c>
      <c r="R39" s="92"/>
      <c r="S39" s="92"/>
      <c r="T39" s="92">
        <v>60</v>
      </c>
      <c r="U39" s="92">
        <v>1.8</v>
      </c>
      <c r="V39" s="93">
        <f t="shared" si="2"/>
        <v>61.8</v>
      </c>
    </row>
    <row r="40" spans="1:22" s="82" customFormat="1" ht="84.75" customHeight="1">
      <c r="A40" s="37" t="s">
        <v>29</v>
      </c>
      <c r="B40" s="29" t="s">
        <v>7</v>
      </c>
      <c r="C40" s="52" t="s">
        <v>50</v>
      </c>
      <c r="D40" s="78"/>
      <c r="E40" s="79"/>
      <c r="F40" s="80"/>
      <c r="G40" s="81"/>
      <c r="H40" s="76"/>
      <c r="I40" s="77"/>
      <c r="J40" s="36"/>
      <c r="K40" s="88" t="s">
        <v>134</v>
      </c>
      <c r="L40" s="92">
        <f t="shared" si="1"/>
        <v>0</v>
      </c>
      <c r="M40" s="92"/>
      <c r="N40" s="92"/>
      <c r="O40" s="92"/>
      <c r="P40" s="92"/>
      <c r="Q40" s="92">
        <f t="shared" si="0"/>
        <v>16.48</v>
      </c>
      <c r="R40" s="92"/>
      <c r="S40" s="92"/>
      <c r="T40" s="92">
        <v>16</v>
      </c>
      <c r="U40" s="92">
        <v>0.48</v>
      </c>
      <c r="V40" s="93">
        <f t="shared" si="2"/>
        <v>16.48</v>
      </c>
    </row>
    <row r="41" spans="1:22" s="82" customFormat="1" ht="84.75" customHeight="1">
      <c r="A41" s="37" t="s">
        <v>29</v>
      </c>
      <c r="B41" s="29" t="s">
        <v>7</v>
      </c>
      <c r="C41" s="52" t="s">
        <v>50</v>
      </c>
      <c r="D41" s="78"/>
      <c r="E41" s="79"/>
      <c r="F41" s="80"/>
      <c r="G41" s="81"/>
      <c r="H41" s="76"/>
      <c r="I41" s="77"/>
      <c r="J41" s="36"/>
      <c r="K41" s="88" t="s">
        <v>135</v>
      </c>
      <c r="L41" s="92">
        <f t="shared" si="1"/>
        <v>0</v>
      </c>
      <c r="M41" s="92"/>
      <c r="N41" s="92"/>
      <c r="O41" s="92"/>
      <c r="P41" s="92"/>
      <c r="Q41" s="92">
        <f t="shared" si="0"/>
        <v>22.66</v>
      </c>
      <c r="R41" s="92"/>
      <c r="S41" s="92"/>
      <c r="T41" s="92">
        <v>22</v>
      </c>
      <c r="U41" s="92">
        <v>0.66</v>
      </c>
      <c r="V41" s="93">
        <f t="shared" si="2"/>
        <v>22.66</v>
      </c>
    </row>
    <row r="42" spans="1:22" s="82" customFormat="1" ht="84.75" customHeight="1">
      <c r="A42" s="37" t="s">
        <v>29</v>
      </c>
      <c r="B42" s="29" t="s">
        <v>7</v>
      </c>
      <c r="C42" s="52" t="s">
        <v>50</v>
      </c>
      <c r="D42" s="78"/>
      <c r="E42" s="79"/>
      <c r="F42" s="80"/>
      <c r="G42" s="81"/>
      <c r="H42" s="76"/>
      <c r="I42" s="77"/>
      <c r="J42" s="36"/>
      <c r="K42" s="88" t="s">
        <v>136</v>
      </c>
      <c r="L42" s="92">
        <f t="shared" si="1"/>
        <v>0</v>
      </c>
      <c r="M42" s="92"/>
      <c r="N42" s="92"/>
      <c r="O42" s="92"/>
      <c r="P42" s="92"/>
      <c r="Q42" s="92">
        <f t="shared" si="0"/>
        <v>0.33001999999999998</v>
      </c>
      <c r="R42" s="92"/>
      <c r="S42" s="92"/>
      <c r="T42" s="92">
        <v>0.32039999999999996</v>
      </c>
      <c r="U42" s="92">
        <v>9.6200000000000001E-3</v>
      </c>
      <c r="V42" s="93">
        <f t="shared" si="2"/>
        <v>0.33001999999999998</v>
      </c>
    </row>
    <row r="43" spans="1:22" s="82" customFormat="1" ht="84.75" customHeight="1">
      <c r="A43" s="37" t="s">
        <v>29</v>
      </c>
      <c r="B43" s="29" t="s">
        <v>7</v>
      </c>
      <c r="C43" s="52" t="s">
        <v>50</v>
      </c>
      <c r="D43" s="78"/>
      <c r="E43" s="79"/>
      <c r="F43" s="80"/>
      <c r="G43" s="81"/>
      <c r="H43" s="76"/>
      <c r="I43" s="77"/>
      <c r="J43" s="36"/>
      <c r="K43" s="88" t="s">
        <v>137</v>
      </c>
      <c r="L43" s="92">
        <f t="shared" si="1"/>
        <v>0</v>
      </c>
      <c r="M43" s="92"/>
      <c r="N43" s="92"/>
      <c r="O43" s="92"/>
      <c r="P43" s="92"/>
      <c r="Q43" s="92">
        <f t="shared" si="0"/>
        <v>82.4</v>
      </c>
      <c r="R43" s="92"/>
      <c r="S43" s="92"/>
      <c r="T43" s="92">
        <v>80</v>
      </c>
      <c r="U43" s="92">
        <v>2.4</v>
      </c>
      <c r="V43" s="93">
        <f t="shared" si="2"/>
        <v>82.4</v>
      </c>
    </row>
    <row r="44" spans="1:22" s="82" customFormat="1" ht="84.75" customHeight="1">
      <c r="A44" s="37" t="s">
        <v>29</v>
      </c>
      <c r="B44" s="29" t="s">
        <v>7</v>
      </c>
      <c r="C44" s="52" t="s">
        <v>50</v>
      </c>
      <c r="D44" s="78"/>
      <c r="E44" s="79"/>
      <c r="F44" s="80"/>
      <c r="G44" s="81"/>
      <c r="H44" s="76"/>
      <c r="I44" s="77"/>
      <c r="J44" s="36"/>
      <c r="K44" s="88" t="s">
        <v>138</v>
      </c>
      <c r="L44" s="92">
        <f t="shared" si="1"/>
        <v>0</v>
      </c>
      <c r="M44" s="92"/>
      <c r="N44" s="92"/>
      <c r="O44" s="92"/>
      <c r="P44" s="92"/>
      <c r="Q44" s="92">
        <f t="shared" si="0"/>
        <v>82.4</v>
      </c>
      <c r="R44" s="92"/>
      <c r="S44" s="92"/>
      <c r="T44" s="92">
        <v>80</v>
      </c>
      <c r="U44" s="92">
        <v>2.4</v>
      </c>
      <c r="V44" s="93">
        <f t="shared" ref="V44:V71" si="7">L44+Q44</f>
        <v>82.4</v>
      </c>
    </row>
    <row r="45" spans="1:22" s="82" customFormat="1" ht="84.75" customHeight="1">
      <c r="A45" s="37" t="s">
        <v>29</v>
      </c>
      <c r="B45" s="29" t="s">
        <v>7</v>
      </c>
      <c r="C45" s="52" t="s">
        <v>50</v>
      </c>
      <c r="D45" s="78"/>
      <c r="E45" s="79"/>
      <c r="F45" s="80"/>
      <c r="G45" s="81"/>
      <c r="H45" s="76"/>
      <c r="I45" s="77"/>
      <c r="J45" s="36"/>
      <c r="K45" s="88" t="s">
        <v>139</v>
      </c>
      <c r="L45" s="92">
        <f t="shared" si="1"/>
        <v>0</v>
      </c>
      <c r="M45" s="92"/>
      <c r="N45" s="92"/>
      <c r="O45" s="92"/>
      <c r="P45" s="92"/>
      <c r="Q45" s="92">
        <f t="shared" si="0"/>
        <v>8.0538399999999992</v>
      </c>
      <c r="R45" s="92"/>
      <c r="S45" s="92"/>
      <c r="T45" s="92">
        <v>7.8188399999999998</v>
      </c>
      <c r="U45" s="92">
        <v>0.23499999999999999</v>
      </c>
      <c r="V45" s="93">
        <f t="shared" si="7"/>
        <v>8.0538399999999992</v>
      </c>
    </row>
    <row r="46" spans="1:22" s="82" customFormat="1" ht="84.75" customHeight="1">
      <c r="A46" s="37" t="s">
        <v>29</v>
      </c>
      <c r="B46" s="29" t="s">
        <v>7</v>
      </c>
      <c r="C46" s="52" t="s">
        <v>50</v>
      </c>
      <c r="D46" s="78"/>
      <c r="E46" s="79"/>
      <c r="F46" s="80"/>
      <c r="G46" s="81"/>
      <c r="H46" s="76"/>
      <c r="I46" s="77"/>
      <c r="J46" s="36"/>
      <c r="K46" s="88" t="s">
        <v>140</v>
      </c>
      <c r="L46" s="92">
        <f t="shared" si="1"/>
        <v>0</v>
      </c>
      <c r="M46" s="92"/>
      <c r="N46" s="92"/>
      <c r="O46" s="92"/>
      <c r="P46" s="92"/>
      <c r="Q46" s="92">
        <f t="shared" si="0"/>
        <v>3.0000000000000002E-2</v>
      </c>
      <c r="R46" s="92"/>
      <c r="S46" s="92"/>
      <c r="T46" s="92">
        <v>2.9000000000000001E-2</v>
      </c>
      <c r="U46" s="92">
        <v>1E-3</v>
      </c>
      <c r="V46" s="93">
        <f t="shared" si="7"/>
        <v>3.0000000000000002E-2</v>
      </c>
    </row>
    <row r="47" spans="1:22" s="82" customFormat="1" ht="84.75" customHeight="1">
      <c r="A47" s="37" t="s">
        <v>29</v>
      </c>
      <c r="B47" s="29" t="s">
        <v>7</v>
      </c>
      <c r="C47" s="52" t="s">
        <v>50</v>
      </c>
      <c r="D47" s="78"/>
      <c r="E47" s="79"/>
      <c r="F47" s="80"/>
      <c r="G47" s="81"/>
      <c r="H47" s="76"/>
      <c r="I47" s="77"/>
      <c r="J47" s="36"/>
      <c r="K47" s="88" t="s">
        <v>140</v>
      </c>
      <c r="L47" s="92">
        <f t="shared" si="1"/>
        <v>0</v>
      </c>
      <c r="M47" s="92"/>
      <c r="N47" s="92"/>
      <c r="O47" s="92"/>
      <c r="P47" s="92"/>
      <c r="Q47" s="92">
        <f t="shared" si="0"/>
        <v>81.988</v>
      </c>
      <c r="R47" s="92"/>
      <c r="S47" s="92"/>
      <c r="T47" s="92">
        <v>79.599999999999994</v>
      </c>
      <c r="U47" s="92">
        <v>2.3879999999999999</v>
      </c>
      <c r="V47" s="93">
        <f t="shared" si="7"/>
        <v>81.988</v>
      </c>
    </row>
    <row r="48" spans="1:22" s="82" customFormat="1" ht="84.75" customHeight="1">
      <c r="A48" s="37" t="s">
        <v>29</v>
      </c>
      <c r="B48" s="29" t="s">
        <v>7</v>
      </c>
      <c r="C48" s="52" t="s">
        <v>50</v>
      </c>
      <c r="D48" s="78"/>
      <c r="E48" s="79"/>
      <c r="F48" s="80"/>
      <c r="G48" s="81"/>
      <c r="H48" s="76"/>
      <c r="I48" s="77"/>
      <c r="J48" s="36"/>
      <c r="K48" s="88" t="s">
        <v>141</v>
      </c>
      <c r="L48" s="92">
        <f t="shared" si="1"/>
        <v>0</v>
      </c>
      <c r="M48" s="92"/>
      <c r="N48" s="92"/>
      <c r="O48" s="92"/>
      <c r="P48" s="92"/>
      <c r="Q48" s="92">
        <f t="shared" si="0"/>
        <v>3.0000000000000002E-2</v>
      </c>
      <c r="R48" s="92"/>
      <c r="S48" s="92"/>
      <c r="T48" s="92">
        <v>2.9000000000000001E-2</v>
      </c>
      <c r="U48" s="92">
        <v>1E-3</v>
      </c>
      <c r="V48" s="93">
        <f t="shared" si="7"/>
        <v>3.0000000000000002E-2</v>
      </c>
    </row>
    <row r="49" spans="1:22" s="82" customFormat="1" ht="93" customHeight="1">
      <c r="A49" s="37" t="s">
        <v>29</v>
      </c>
      <c r="B49" s="29" t="s">
        <v>7</v>
      </c>
      <c r="C49" s="52" t="s">
        <v>50</v>
      </c>
      <c r="D49" s="78"/>
      <c r="E49" s="79"/>
      <c r="F49" s="80"/>
      <c r="G49" s="81"/>
      <c r="H49" s="76"/>
      <c r="I49" s="77"/>
      <c r="J49" s="36"/>
      <c r="K49" s="88" t="s">
        <v>141</v>
      </c>
      <c r="L49" s="92">
        <f t="shared" si="1"/>
        <v>0</v>
      </c>
      <c r="M49" s="92"/>
      <c r="N49" s="92"/>
      <c r="O49" s="92"/>
      <c r="P49" s="92"/>
      <c r="Q49" s="92">
        <f t="shared" si="0"/>
        <v>81.988</v>
      </c>
      <c r="R49" s="92"/>
      <c r="S49" s="92"/>
      <c r="T49" s="92">
        <v>79.599999999999994</v>
      </c>
      <c r="U49" s="92">
        <v>2.3879999999999999</v>
      </c>
      <c r="V49" s="93">
        <f t="shared" si="7"/>
        <v>81.988</v>
      </c>
    </row>
    <row r="50" spans="1:22" s="82" customFormat="1" ht="104.25" customHeight="1">
      <c r="A50" s="37" t="s">
        <v>29</v>
      </c>
      <c r="B50" s="29" t="s">
        <v>7</v>
      </c>
      <c r="C50" s="52" t="s">
        <v>50</v>
      </c>
      <c r="D50" s="78"/>
      <c r="E50" s="79"/>
      <c r="F50" s="80"/>
      <c r="G50" s="81"/>
      <c r="H50" s="76"/>
      <c r="I50" s="77"/>
      <c r="J50" s="36"/>
      <c r="K50" s="88" t="s">
        <v>142</v>
      </c>
      <c r="L50" s="92">
        <f t="shared" si="1"/>
        <v>0</v>
      </c>
      <c r="M50" s="92"/>
      <c r="N50" s="92"/>
      <c r="O50" s="92"/>
      <c r="P50" s="92"/>
      <c r="Q50" s="92">
        <f t="shared" si="0"/>
        <v>81.988</v>
      </c>
      <c r="R50" s="92"/>
      <c r="S50" s="92"/>
      <c r="T50" s="92">
        <v>79.599999999999994</v>
      </c>
      <c r="U50" s="92">
        <v>2.3879999999999999</v>
      </c>
      <c r="V50" s="93">
        <f t="shared" si="7"/>
        <v>81.988</v>
      </c>
    </row>
    <row r="51" spans="1:22" s="82" customFormat="1" ht="84.75" customHeight="1">
      <c r="A51" s="37" t="s">
        <v>29</v>
      </c>
      <c r="B51" s="29" t="s">
        <v>7</v>
      </c>
      <c r="C51" s="52" t="s">
        <v>50</v>
      </c>
      <c r="D51" s="78"/>
      <c r="E51" s="79"/>
      <c r="F51" s="80"/>
      <c r="G51" s="81"/>
      <c r="H51" s="76"/>
      <c r="I51" s="77"/>
      <c r="J51" s="36"/>
      <c r="K51" s="88" t="s">
        <v>143</v>
      </c>
      <c r="L51" s="92">
        <f t="shared" si="1"/>
        <v>0</v>
      </c>
      <c r="M51" s="92"/>
      <c r="N51" s="92"/>
      <c r="O51" s="92"/>
      <c r="P51" s="92"/>
      <c r="Q51" s="92">
        <f t="shared" si="0"/>
        <v>81.997</v>
      </c>
      <c r="R51" s="92"/>
      <c r="S51" s="92"/>
      <c r="T51" s="92">
        <v>79.599999999999994</v>
      </c>
      <c r="U51" s="92">
        <v>2.3969999999999998</v>
      </c>
      <c r="V51" s="93">
        <f t="shared" si="7"/>
        <v>81.997</v>
      </c>
    </row>
    <row r="52" spans="1:22" s="82" customFormat="1" ht="165.75" customHeight="1">
      <c r="A52" s="37" t="s">
        <v>29</v>
      </c>
      <c r="B52" s="29" t="s">
        <v>7</v>
      </c>
      <c r="C52" s="52" t="s">
        <v>50</v>
      </c>
      <c r="D52" s="78"/>
      <c r="E52" s="79"/>
      <c r="F52" s="80"/>
      <c r="G52" s="81"/>
      <c r="H52" s="76"/>
      <c r="I52" s="77"/>
      <c r="J52" s="36"/>
      <c r="K52" s="88" t="s">
        <v>144</v>
      </c>
      <c r="L52" s="92">
        <f t="shared" si="1"/>
        <v>0</v>
      </c>
      <c r="M52" s="92"/>
      <c r="N52" s="92"/>
      <c r="O52" s="92"/>
      <c r="P52" s="92"/>
      <c r="Q52" s="92">
        <f t="shared" si="0"/>
        <v>81.988</v>
      </c>
      <c r="R52" s="92"/>
      <c r="S52" s="92"/>
      <c r="T52" s="92">
        <v>79.599999999999994</v>
      </c>
      <c r="U52" s="92">
        <v>2.3879999999999999</v>
      </c>
      <c r="V52" s="93">
        <f t="shared" si="7"/>
        <v>81.988</v>
      </c>
    </row>
    <row r="53" spans="1:22" s="82" customFormat="1" ht="84.75" customHeight="1">
      <c r="A53" s="37" t="s">
        <v>29</v>
      </c>
      <c r="B53" s="29" t="s">
        <v>7</v>
      </c>
      <c r="C53" s="52" t="s">
        <v>50</v>
      </c>
      <c r="D53" s="78"/>
      <c r="E53" s="79"/>
      <c r="F53" s="80"/>
      <c r="G53" s="81"/>
      <c r="H53" s="76"/>
      <c r="I53" s="77"/>
      <c r="J53" s="36"/>
      <c r="K53" s="88" t="s">
        <v>130</v>
      </c>
      <c r="L53" s="92">
        <f t="shared" si="1"/>
        <v>0</v>
      </c>
      <c r="M53" s="92"/>
      <c r="N53" s="92"/>
      <c r="O53" s="92"/>
      <c r="P53" s="92"/>
      <c r="Q53" s="92">
        <f t="shared" si="0"/>
        <v>0.12051000000000001</v>
      </c>
      <c r="R53" s="92"/>
      <c r="S53" s="92">
        <v>0.11651</v>
      </c>
      <c r="T53" s="92"/>
      <c r="U53" s="92">
        <v>4.0000000000000001E-3</v>
      </c>
      <c r="V53" s="93">
        <f t="shared" si="7"/>
        <v>0.12051000000000001</v>
      </c>
    </row>
    <row r="54" spans="1:22" s="82" customFormat="1" ht="84.75" customHeight="1">
      <c r="A54" s="37" t="s">
        <v>29</v>
      </c>
      <c r="B54" s="29" t="s">
        <v>7</v>
      </c>
      <c r="C54" s="52" t="s">
        <v>50</v>
      </c>
      <c r="D54" s="78"/>
      <c r="E54" s="79"/>
      <c r="F54" s="80"/>
      <c r="G54" s="81"/>
      <c r="H54" s="76"/>
      <c r="I54" s="77"/>
      <c r="J54" s="36"/>
      <c r="K54" s="88" t="s">
        <v>132</v>
      </c>
      <c r="L54" s="92">
        <f t="shared" si="1"/>
        <v>0</v>
      </c>
      <c r="M54" s="92"/>
      <c r="N54" s="92"/>
      <c r="O54" s="92"/>
      <c r="P54" s="92"/>
      <c r="Q54" s="92">
        <f t="shared" si="0"/>
        <v>6.18</v>
      </c>
      <c r="R54" s="92"/>
      <c r="S54" s="92">
        <v>6</v>
      </c>
      <c r="T54" s="92"/>
      <c r="U54" s="92">
        <v>0.18</v>
      </c>
      <c r="V54" s="93">
        <f t="shared" si="7"/>
        <v>6.18</v>
      </c>
    </row>
    <row r="55" spans="1:22" s="82" customFormat="1" ht="84.75" customHeight="1">
      <c r="A55" s="37" t="s">
        <v>29</v>
      </c>
      <c r="B55" s="29" t="s">
        <v>7</v>
      </c>
      <c r="C55" s="52" t="s">
        <v>50</v>
      </c>
      <c r="D55" s="78"/>
      <c r="E55" s="79"/>
      <c r="F55" s="80"/>
      <c r="G55" s="81"/>
      <c r="H55" s="76"/>
      <c r="I55" s="77"/>
      <c r="J55" s="36"/>
      <c r="K55" s="88" t="s">
        <v>145</v>
      </c>
      <c r="L55" s="92">
        <f t="shared" si="1"/>
        <v>0</v>
      </c>
      <c r="M55" s="92"/>
      <c r="N55" s="92"/>
      <c r="O55" s="92"/>
      <c r="P55" s="92"/>
      <c r="Q55" s="92">
        <f t="shared" si="0"/>
        <v>0.66015999999999997</v>
      </c>
      <c r="R55" s="92"/>
      <c r="S55" s="92">
        <v>0.64078000000000002</v>
      </c>
      <c r="T55" s="92"/>
      <c r="U55" s="92">
        <v>1.9380000000000001E-2</v>
      </c>
      <c r="V55" s="93">
        <f t="shared" si="7"/>
        <v>0.66015999999999997</v>
      </c>
    </row>
    <row r="56" spans="1:22" s="82" customFormat="1" ht="84.75" customHeight="1">
      <c r="A56" s="37" t="s">
        <v>29</v>
      </c>
      <c r="B56" s="29" t="s">
        <v>7</v>
      </c>
      <c r="C56" s="52" t="s">
        <v>50</v>
      </c>
      <c r="D56" s="78"/>
      <c r="E56" s="79"/>
      <c r="F56" s="80"/>
      <c r="G56" s="81"/>
      <c r="H56" s="76"/>
      <c r="I56" s="77"/>
      <c r="J56" s="36"/>
      <c r="K56" s="88" t="s">
        <v>146</v>
      </c>
      <c r="L56" s="92">
        <f t="shared" si="1"/>
        <v>0</v>
      </c>
      <c r="M56" s="92"/>
      <c r="N56" s="92"/>
      <c r="O56" s="92"/>
      <c r="P56" s="92"/>
      <c r="Q56" s="92">
        <f t="shared" si="0"/>
        <v>27.182300000000001</v>
      </c>
      <c r="R56" s="92"/>
      <c r="S56" s="92">
        <v>26.3903</v>
      </c>
      <c r="T56" s="92"/>
      <c r="U56" s="92">
        <v>0.79200000000000004</v>
      </c>
      <c r="V56" s="93">
        <f t="shared" si="7"/>
        <v>27.182300000000001</v>
      </c>
    </row>
    <row r="57" spans="1:22" s="82" customFormat="1" ht="84.75" customHeight="1">
      <c r="A57" s="37" t="s">
        <v>29</v>
      </c>
      <c r="B57" s="29" t="s">
        <v>7</v>
      </c>
      <c r="C57" s="52" t="s">
        <v>50</v>
      </c>
      <c r="D57" s="78"/>
      <c r="E57" s="79"/>
      <c r="F57" s="80"/>
      <c r="G57" s="81"/>
      <c r="H57" s="76"/>
      <c r="I57" s="77"/>
      <c r="J57" s="36"/>
      <c r="K57" s="88" t="s">
        <v>140</v>
      </c>
      <c r="L57" s="92">
        <f t="shared" si="1"/>
        <v>0</v>
      </c>
      <c r="M57" s="92"/>
      <c r="N57" s="92"/>
      <c r="O57" s="92"/>
      <c r="P57" s="92"/>
      <c r="Q57" s="92">
        <f t="shared" si="0"/>
        <v>5.3450000000000004E-2</v>
      </c>
      <c r="R57" s="92"/>
      <c r="S57" s="92">
        <v>5.1450000000000003E-2</v>
      </c>
      <c r="T57" s="92"/>
      <c r="U57" s="92">
        <v>2E-3</v>
      </c>
      <c r="V57" s="93">
        <f t="shared" si="7"/>
        <v>5.3450000000000004E-2</v>
      </c>
    </row>
    <row r="58" spans="1:22" s="82" customFormat="1" ht="84.75" customHeight="1">
      <c r="A58" s="37" t="s">
        <v>29</v>
      </c>
      <c r="B58" s="29" t="s">
        <v>7</v>
      </c>
      <c r="C58" s="52" t="s">
        <v>50</v>
      </c>
      <c r="D58" s="78"/>
      <c r="E58" s="79"/>
      <c r="F58" s="80"/>
      <c r="G58" s="81"/>
      <c r="H58" s="76"/>
      <c r="I58" s="77"/>
      <c r="J58" s="36"/>
      <c r="K58" s="88" t="s">
        <v>141</v>
      </c>
      <c r="L58" s="92">
        <f t="shared" si="1"/>
        <v>0</v>
      </c>
      <c r="M58" s="92"/>
      <c r="N58" s="92"/>
      <c r="O58" s="92"/>
      <c r="P58" s="92"/>
      <c r="Q58" s="92">
        <f t="shared" si="0"/>
        <v>5.3450000000000004E-2</v>
      </c>
      <c r="R58" s="92"/>
      <c r="S58" s="92">
        <v>5.1450000000000003E-2</v>
      </c>
      <c r="T58" s="92"/>
      <c r="U58" s="92">
        <v>2E-3</v>
      </c>
      <c r="V58" s="93">
        <f t="shared" si="7"/>
        <v>5.3450000000000004E-2</v>
      </c>
    </row>
    <row r="59" spans="1:22" s="82" customFormat="1" ht="84.75" customHeight="1">
      <c r="A59" s="37" t="s">
        <v>29</v>
      </c>
      <c r="B59" s="29" t="s">
        <v>7</v>
      </c>
      <c r="C59" s="52" t="s">
        <v>50</v>
      </c>
      <c r="D59" s="78"/>
      <c r="E59" s="79"/>
      <c r="F59" s="80"/>
      <c r="G59" s="81"/>
      <c r="H59" s="76"/>
      <c r="I59" s="77"/>
      <c r="J59" s="36"/>
      <c r="K59" s="88" t="s">
        <v>143</v>
      </c>
      <c r="L59" s="92">
        <f t="shared" si="1"/>
        <v>0</v>
      </c>
      <c r="M59" s="92"/>
      <c r="N59" s="92"/>
      <c r="O59" s="92"/>
      <c r="P59" s="92"/>
      <c r="Q59" s="92">
        <f t="shared" si="0"/>
        <v>8.1335699999999989</v>
      </c>
      <c r="R59" s="92"/>
      <c r="S59" s="92">
        <v>7.8965699999999996</v>
      </c>
      <c r="T59" s="92"/>
      <c r="U59" s="92">
        <v>0.23699999999999999</v>
      </c>
      <c r="V59" s="93">
        <f t="shared" si="7"/>
        <v>8.1335699999999989</v>
      </c>
    </row>
    <row r="60" spans="1:22" s="82" customFormat="1" ht="84.75" customHeight="1">
      <c r="A60" s="37" t="s">
        <v>29</v>
      </c>
      <c r="B60" s="29" t="s">
        <v>7</v>
      </c>
      <c r="C60" s="52" t="s">
        <v>50</v>
      </c>
      <c r="D60" s="78"/>
      <c r="E60" s="79"/>
      <c r="F60" s="80"/>
      <c r="G60" s="81"/>
      <c r="H60" s="76"/>
      <c r="I60" s="77"/>
      <c r="J60" s="36"/>
      <c r="K60" s="88" t="s">
        <v>147</v>
      </c>
      <c r="L60" s="92">
        <f t="shared" si="1"/>
        <v>0</v>
      </c>
      <c r="M60" s="92"/>
      <c r="N60" s="92"/>
      <c r="O60" s="92"/>
      <c r="P60" s="92"/>
      <c r="Q60" s="92">
        <f t="shared" si="0"/>
        <v>4.6719600000000003</v>
      </c>
      <c r="R60" s="92"/>
      <c r="S60" s="92">
        <v>4.5349599999999999</v>
      </c>
      <c r="T60" s="92"/>
      <c r="U60" s="92">
        <v>0.13700000000000001</v>
      </c>
      <c r="V60" s="93">
        <f t="shared" si="7"/>
        <v>4.6719600000000003</v>
      </c>
    </row>
    <row r="61" spans="1:22" s="4" customFormat="1" ht="40.5">
      <c r="A61" s="32" t="s">
        <v>20</v>
      </c>
      <c r="B61" s="16" t="s">
        <v>56</v>
      </c>
      <c r="C61" s="19" t="s">
        <v>50</v>
      </c>
      <c r="D61" s="31" t="s">
        <v>89</v>
      </c>
      <c r="E61" s="21" t="s">
        <v>24</v>
      </c>
      <c r="F61" s="21" t="s">
        <v>56</v>
      </c>
      <c r="G61" s="22" t="s">
        <v>50</v>
      </c>
      <c r="H61" s="16" t="s">
        <v>56</v>
      </c>
      <c r="I61" s="22" t="s">
        <v>50</v>
      </c>
      <c r="J61" s="27" t="s">
        <v>3</v>
      </c>
      <c r="K61" s="97" t="s">
        <v>83</v>
      </c>
      <c r="L61" s="91">
        <f t="shared" si="1"/>
        <v>395.75943999999998</v>
      </c>
      <c r="M61" s="91">
        <f>SUM(M62:M64)</f>
        <v>221.297</v>
      </c>
      <c r="N61" s="91">
        <f t="shared" ref="N61:O61" si="8">SUM(N62:N64)</f>
        <v>131.76244</v>
      </c>
      <c r="O61" s="91">
        <f t="shared" si="8"/>
        <v>42.7</v>
      </c>
      <c r="P61" s="91">
        <f>SUM(P62:P64)</f>
        <v>0</v>
      </c>
      <c r="Q61" s="91">
        <f t="shared" si="0"/>
        <v>0</v>
      </c>
      <c r="R61" s="91">
        <f t="shared" ref="R61:U61" si="9">SUM(R62:R64)</f>
        <v>0</v>
      </c>
      <c r="S61" s="91">
        <f t="shared" si="9"/>
        <v>0</v>
      </c>
      <c r="T61" s="91">
        <f t="shared" si="9"/>
        <v>0</v>
      </c>
      <c r="U61" s="91">
        <f t="shared" si="9"/>
        <v>0</v>
      </c>
      <c r="V61" s="101">
        <f t="shared" si="7"/>
        <v>395.75943999999998</v>
      </c>
    </row>
    <row r="62" spans="1:22" s="82" customFormat="1" ht="107.45" customHeight="1">
      <c r="A62" s="37" t="s">
        <v>29</v>
      </c>
      <c r="B62" s="29" t="s">
        <v>7</v>
      </c>
      <c r="C62" s="52" t="s">
        <v>50</v>
      </c>
      <c r="D62" s="78"/>
      <c r="E62" s="79"/>
      <c r="F62" s="80"/>
      <c r="G62" s="81"/>
      <c r="H62" s="76"/>
      <c r="I62" s="77"/>
      <c r="J62" s="36"/>
      <c r="K62" s="88" t="s">
        <v>214</v>
      </c>
      <c r="L62" s="92">
        <f t="shared" si="1"/>
        <v>131.76244</v>
      </c>
      <c r="M62" s="92"/>
      <c r="N62" s="92">
        <v>131.76244</v>
      </c>
      <c r="O62" s="92"/>
      <c r="P62" s="92"/>
      <c r="Q62" s="92">
        <f t="shared" si="0"/>
        <v>0</v>
      </c>
      <c r="R62" s="92"/>
      <c r="S62" s="92"/>
      <c r="T62" s="92"/>
      <c r="U62" s="92"/>
      <c r="V62" s="93">
        <f t="shared" si="7"/>
        <v>131.76244</v>
      </c>
    </row>
    <row r="63" spans="1:22" s="82" customFormat="1" ht="101.25">
      <c r="A63" s="37" t="s">
        <v>29</v>
      </c>
      <c r="B63" s="29" t="s">
        <v>7</v>
      </c>
      <c r="C63" s="52" t="s">
        <v>50</v>
      </c>
      <c r="D63" s="78"/>
      <c r="E63" s="79"/>
      <c r="F63" s="80"/>
      <c r="G63" s="81"/>
      <c r="H63" s="76"/>
      <c r="I63" s="77"/>
      <c r="J63" s="36"/>
      <c r="K63" s="88" t="s">
        <v>230</v>
      </c>
      <c r="L63" s="92">
        <f t="shared" si="1"/>
        <v>221.297</v>
      </c>
      <c r="M63" s="92">
        <v>221.297</v>
      </c>
      <c r="N63" s="92"/>
      <c r="O63" s="92"/>
      <c r="P63" s="92"/>
      <c r="Q63" s="92">
        <f t="shared" si="0"/>
        <v>0</v>
      </c>
      <c r="R63" s="92"/>
      <c r="S63" s="92"/>
      <c r="T63" s="92"/>
      <c r="U63" s="92"/>
      <c r="V63" s="93">
        <f t="shared" si="7"/>
        <v>221.297</v>
      </c>
    </row>
    <row r="64" spans="1:22" s="82" customFormat="1" ht="67.150000000000006" customHeight="1">
      <c r="A64" s="117"/>
      <c r="B64" s="29"/>
      <c r="C64" s="52"/>
      <c r="D64" s="78"/>
      <c r="E64" s="79"/>
      <c r="F64" s="80"/>
      <c r="G64" s="81"/>
      <c r="H64" s="76"/>
      <c r="I64" s="77"/>
      <c r="J64" s="36"/>
      <c r="K64" s="88" t="s">
        <v>247</v>
      </c>
      <c r="L64" s="92">
        <f>SUM(M64:P64)</f>
        <v>42.7</v>
      </c>
      <c r="M64" s="92"/>
      <c r="N64" s="92"/>
      <c r="O64" s="92">
        <v>42.7</v>
      </c>
      <c r="P64" s="92"/>
      <c r="Q64" s="92">
        <f>SUM(R64:U64)</f>
        <v>0</v>
      </c>
      <c r="R64" s="92"/>
      <c r="S64" s="92"/>
      <c r="T64" s="92"/>
      <c r="U64" s="92"/>
      <c r="V64" s="93">
        <f>L64+Q64</f>
        <v>42.7</v>
      </c>
    </row>
    <row r="65" spans="1:22" s="4" customFormat="1" ht="121.5">
      <c r="A65" s="34" t="s">
        <v>38</v>
      </c>
      <c r="B65" s="16" t="s">
        <v>66</v>
      </c>
      <c r="C65" s="19" t="s">
        <v>50</v>
      </c>
      <c r="D65" s="31" t="s">
        <v>89</v>
      </c>
      <c r="E65" s="21" t="s">
        <v>24</v>
      </c>
      <c r="F65" s="21" t="s">
        <v>66</v>
      </c>
      <c r="G65" s="22" t="s">
        <v>50</v>
      </c>
      <c r="H65" s="16" t="s">
        <v>66</v>
      </c>
      <c r="I65" s="22" t="s">
        <v>50</v>
      </c>
      <c r="J65" s="25" t="s">
        <v>4</v>
      </c>
      <c r="K65" s="97" t="s">
        <v>8</v>
      </c>
      <c r="L65" s="91">
        <f>SUM(M65:P65)</f>
        <v>403.62756000000002</v>
      </c>
      <c r="M65" s="91">
        <f>SUM(M66:M68)</f>
        <v>228.255</v>
      </c>
      <c r="N65" s="91">
        <f t="shared" ref="N65:P65" si="10">SUM(N66:N68)</f>
        <v>131.45256000000001</v>
      </c>
      <c r="O65" s="91">
        <f t="shared" si="10"/>
        <v>43.92</v>
      </c>
      <c r="P65" s="91">
        <f t="shared" si="10"/>
        <v>0</v>
      </c>
      <c r="Q65" s="91">
        <f t="shared" si="0"/>
        <v>0</v>
      </c>
      <c r="R65" s="91">
        <f t="shared" ref="R65:U65" si="11">SUM(R66:R68)</f>
        <v>0</v>
      </c>
      <c r="S65" s="91">
        <f t="shared" si="11"/>
        <v>0</v>
      </c>
      <c r="T65" s="91">
        <f t="shared" si="11"/>
        <v>0</v>
      </c>
      <c r="U65" s="91">
        <f t="shared" si="11"/>
        <v>0</v>
      </c>
      <c r="V65" s="101">
        <f t="shared" si="7"/>
        <v>403.62756000000002</v>
      </c>
    </row>
    <row r="66" spans="1:22" s="82" customFormat="1" ht="141.75">
      <c r="A66" s="37" t="s">
        <v>29</v>
      </c>
      <c r="B66" s="29" t="s">
        <v>7</v>
      </c>
      <c r="C66" s="52" t="s">
        <v>50</v>
      </c>
      <c r="D66" s="78"/>
      <c r="E66" s="79"/>
      <c r="F66" s="80"/>
      <c r="G66" s="81"/>
      <c r="H66" s="76"/>
      <c r="I66" s="77"/>
      <c r="J66" s="36"/>
      <c r="K66" s="88" t="s">
        <v>125</v>
      </c>
      <c r="L66" s="92">
        <f t="shared" si="1"/>
        <v>131.45256000000001</v>
      </c>
      <c r="M66" s="92"/>
      <c r="N66" s="92">
        <v>131.45256000000001</v>
      </c>
      <c r="O66" s="92"/>
      <c r="P66" s="92"/>
      <c r="Q66" s="92">
        <f t="shared" si="0"/>
        <v>0</v>
      </c>
      <c r="R66" s="92"/>
      <c r="S66" s="92"/>
      <c r="T66" s="92"/>
      <c r="U66" s="92"/>
      <c r="V66" s="93">
        <f t="shared" si="7"/>
        <v>131.45256000000001</v>
      </c>
    </row>
    <row r="67" spans="1:22" s="82" customFormat="1" ht="101.25">
      <c r="A67" s="37" t="s">
        <v>29</v>
      </c>
      <c r="B67" s="29" t="s">
        <v>7</v>
      </c>
      <c r="C67" s="52" t="s">
        <v>50</v>
      </c>
      <c r="D67" s="78"/>
      <c r="E67" s="79"/>
      <c r="F67" s="80"/>
      <c r="G67" s="81"/>
      <c r="H67" s="76"/>
      <c r="I67" s="77"/>
      <c r="J67" s="36"/>
      <c r="K67" s="88" t="s">
        <v>126</v>
      </c>
      <c r="L67" s="92">
        <f t="shared" si="1"/>
        <v>228.255</v>
      </c>
      <c r="M67" s="92">
        <v>228.255</v>
      </c>
      <c r="N67" s="92"/>
      <c r="O67" s="92"/>
      <c r="P67" s="92"/>
      <c r="Q67" s="92">
        <f t="shared" si="0"/>
        <v>0</v>
      </c>
      <c r="R67" s="92"/>
      <c r="S67" s="92"/>
      <c r="T67" s="92"/>
      <c r="U67" s="92"/>
      <c r="V67" s="93">
        <f t="shared" si="7"/>
        <v>228.255</v>
      </c>
    </row>
    <row r="68" spans="1:22" s="82" customFormat="1" ht="60.75">
      <c r="A68" s="117"/>
      <c r="B68" s="29"/>
      <c r="C68" s="52"/>
      <c r="D68" s="78"/>
      <c r="E68" s="79"/>
      <c r="F68" s="80"/>
      <c r="G68" s="81"/>
      <c r="H68" s="76"/>
      <c r="I68" s="77"/>
      <c r="J68" s="36"/>
      <c r="K68" s="88" t="s">
        <v>233</v>
      </c>
      <c r="L68" s="92">
        <f>SUM(M68:P68)</f>
        <v>43.92</v>
      </c>
      <c r="M68" s="92"/>
      <c r="N68" s="92"/>
      <c r="O68" s="92">
        <v>43.92</v>
      </c>
      <c r="P68" s="92"/>
      <c r="Q68" s="92">
        <f>SUM(R68:U68)</f>
        <v>0</v>
      </c>
      <c r="R68" s="92"/>
      <c r="S68" s="92"/>
      <c r="T68" s="92"/>
      <c r="U68" s="92"/>
      <c r="V68" s="93">
        <f>L68+Q68</f>
        <v>43.92</v>
      </c>
    </row>
    <row r="69" spans="1:22" s="4" customFormat="1" ht="40.5">
      <c r="A69" s="123" t="s">
        <v>68</v>
      </c>
      <c r="B69" s="16" t="s">
        <v>41</v>
      </c>
      <c r="C69" s="19" t="s">
        <v>50</v>
      </c>
      <c r="D69" s="31" t="s">
        <v>89</v>
      </c>
      <c r="E69" s="21" t="s">
        <v>24</v>
      </c>
      <c r="F69" s="21" t="s">
        <v>101</v>
      </c>
      <c r="G69" s="22" t="s">
        <v>50</v>
      </c>
      <c r="H69" s="16" t="s">
        <v>101</v>
      </c>
      <c r="I69" s="22" t="s">
        <v>50</v>
      </c>
      <c r="J69" s="25" t="s">
        <v>69</v>
      </c>
      <c r="K69" s="97" t="s">
        <v>84</v>
      </c>
      <c r="L69" s="91">
        <f t="shared" si="1"/>
        <v>516.60352</v>
      </c>
      <c r="M69" s="91">
        <f>SUM(M70:M72)</f>
        <v>403.36799999999999</v>
      </c>
      <c r="N69" s="91">
        <f t="shared" ref="N69:P69" si="12">SUM(N70:N72)</f>
        <v>36.375520000000002</v>
      </c>
      <c r="O69" s="91">
        <f t="shared" si="12"/>
        <v>76.86</v>
      </c>
      <c r="P69" s="91">
        <f t="shared" si="12"/>
        <v>0</v>
      </c>
      <c r="Q69" s="91">
        <f t="shared" si="0"/>
        <v>0</v>
      </c>
      <c r="R69" s="91">
        <f t="shared" ref="R69:U69" si="13">SUM(R70:R72)</f>
        <v>0</v>
      </c>
      <c r="S69" s="91">
        <f t="shared" si="13"/>
        <v>0</v>
      </c>
      <c r="T69" s="91">
        <f t="shared" si="13"/>
        <v>0</v>
      </c>
      <c r="U69" s="91">
        <f t="shared" si="13"/>
        <v>0</v>
      </c>
      <c r="V69" s="101">
        <f t="shared" si="7"/>
        <v>516.60352</v>
      </c>
    </row>
    <row r="70" spans="1:22" s="82" customFormat="1" ht="141.75">
      <c r="A70" s="37" t="s">
        <v>29</v>
      </c>
      <c r="B70" s="29" t="s">
        <v>7</v>
      </c>
      <c r="C70" s="52" t="s">
        <v>50</v>
      </c>
      <c r="D70" s="78"/>
      <c r="E70" s="79"/>
      <c r="F70" s="80"/>
      <c r="G70" s="81"/>
      <c r="H70" s="76"/>
      <c r="I70" s="77"/>
      <c r="J70" s="36"/>
      <c r="K70" s="88" t="s">
        <v>125</v>
      </c>
      <c r="L70" s="92">
        <f t="shared" si="1"/>
        <v>36.375520000000002</v>
      </c>
      <c r="M70" s="92"/>
      <c r="N70" s="92">
        <v>36.375520000000002</v>
      </c>
      <c r="O70" s="92"/>
      <c r="P70" s="92"/>
      <c r="Q70" s="92">
        <f t="shared" si="0"/>
        <v>0</v>
      </c>
      <c r="R70" s="92"/>
      <c r="S70" s="92"/>
      <c r="T70" s="92"/>
      <c r="U70" s="92"/>
      <c r="V70" s="93">
        <f t="shared" si="7"/>
        <v>36.375520000000002</v>
      </c>
    </row>
    <row r="71" spans="1:22" s="82" customFormat="1" ht="81">
      <c r="A71" s="37" t="s">
        <v>29</v>
      </c>
      <c r="B71" s="29" t="s">
        <v>7</v>
      </c>
      <c r="C71" s="52" t="s">
        <v>50</v>
      </c>
      <c r="D71" s="78"/>
      <c r="E71" s="79"/>
      <c r="F71" s="80"/>
      <c r="G71" s="81"/>
      <c r="H71" s="76"/>
      <c r="I71" s="77"/>
      <c r="J71" s="36"/>
      <c r="K71" s="88" t="s">
        <v>148</v>
      </c>
      <c r="L71" s="92">
        <f t="shared" si="1"/>
        <v>403.36799999999999</v>
      </c>
      <c r="M71" s="92">
        <v>403.36799999999999</v>
      </c>
      <c r="N71" s="92"/>
      <c r="O71" s="92"/>
      <c r="P71" s="92"/>
      <c r="Q71" s="92">
        <f t="shared" si="0"/>
        <v>0</v>
      </c>
      <c r="R71" s="92"/>
      <c r="S71" s="92"/>
      <c r="T71" s="92"/>
      <c r="U71" s="92"/>
      <c r="V71" s="93">
        <f t="shared" si="7"/>
        <v>403.36799999999999</v>
      </c>
    </row>
    <row r="72" spans="1:22" s="82" customFormat="1" ht="60.75">
      <c r="A72" s="37"/>
      <c r="B72" s="29"/>
      <c r="C72" s="52"/>
      <c r="D72" s="78"/>
      <c r="E72" s="79"/>
      <c r="F72" s="80"/>
      <c r="G72" s="81"/>
      <c r="H72" s="76"/>
      <c r="I72" s="77"/>
      <c r="J72" s="36"/>
      <c r="K72" s="88" t="s">
        <v>219</v>
      </c>
      <c r="L72" s="92">
        <f>SUM(M72:P72)</f>
        <v>76.86</v>
      </c>
      <c r="M72" s="92"/>
      <c r="N72" s="92"/>
      <c r="O72" s="92">
        <v>76.86</v>
      </c>
      <c r="P72" s="92"/>
      <c r="Q72" s="92">
        <f>SUM(R72:U72)</f>
        <v>0</v>
      </c>
      <c r="R72" s="92"/>
      <c r="S72" s="92"/>
      <c r="T72" s="92"/>
      <c r="U72" s="92"/>
      <c r="V72" s="93">
        <f>L72+Q72</f>
        <v>76.86</v>
      </c>
    </row>
    <row r="73" spans="1:22" s="9" customFormat="1" ht="21.75">
      <c r="A73" s="50"/>
      <c r="B73" s="49"/>
      <c r="C73" s="51"/>
      <c r="D73" s="31"/>
      <c r="E73" s="124"/>
      <c r="F73" s="124"/>
      <c r="G73" s="48"/>
      <c r="H73" s="49"/>
      <c r="I73" s="48"/>
      <c r="J73" s="25"/>
      <c r="K73" s="125" t="s">
        <v>36</v>
      </c>
      <c r="L73" s="94">
        <f t="shared" ref="L73:L77" si="14">SUM(M73:P73)</f>
        <v>21846.953669999995</v>
      </c>
      <c r="M73" s="126">
        <f>M8</f>
        <v>20184.162999999997</v>
      </c>
      <c r="N73" s="126">
        <f t="shared" ref="N73:V73" si="15">N8</f>
        <v>1711.7206699999999</v>
      </c>
      <c r="O73" s="126">
        <f t="shared" ref="O73" si="16">O8</f>
        <v>0</v>
      </c>
      <c r="P73" s="126">
        <f t="shared" si="15"/>
        <v>-48.93</v>
      </c>
      <c r="Q73" s="126">
        <f t="shared" si="15"/>
        <v>1414.2874300000001</v>
      </c>
      <c r="R73" s="126">
        <f t="shared" si="15"/>
        <v>0</v>
      </c>
      <c r="S73" s="126">
        <f t="shared" si="15"/>
        <v>237.94854000000001</v>
      </c>
      <c r="T73" s="126">
        <f t="shared" si="15"/>
        <v>1135.80889</v>
      </c>
      <c r="U73" s="126">
        <f t="shared" si="15"/>
        <v>40.53</v>
      </c>
      <c r="V73" s="126">
        <f t="shared" si="15"/>
        <v>23261.241099999996</v>
      </c>
    </row>
    <row r="74" spans="1:22" s="83" customFormat="1">
      <c r="A74" s="56"/>
      <c r="B74" s="57"/>
      <c r="C74" s="58"/>
      <c r="D74" s="84"/>
      <c r="E74" s="85"/>
      <c r="F74" s="85"/>
      <c r="G74" s="86"/>
      <c r="H74" s="57"/>
      <c r="I74" s="59"/>
      <c r="J74" s="25"/>
      <c r="K74" s="96"/>
      <c r="L74" s="106">
        <f t="shared" si="14"/>
        <v>0</v>
      </c>
      <c r="M74" s="107"/>
      <c r="N74" s="107"/>
      <c r="O74" s="107"/>
      <c r="P74" s="107"/>
      <c r="Q74" s="106">
        <f t="shared" ref="Q74:Q77" si="17">SUM(R74:U74)</f>
        <v>0</v>
      </c>
      <c r="R74" s="107"/>
      <c r="S74" s="107"/>
      <c r="T74" s="107"/>
      <c r="U74" s="107"/>
      <c r="V74" s="106"/>
    </row>
    <row r="75" spans="1:22" s="6" customFormat="1" ht="46.5">
      <c r="A75" s="50" t="s">
        <v>17</v>
      </c>
      <c r="B75" s="49"/>
      <c r="C75" s="51"/>
      <c r="D75" s="119" t="s">
        <v>91</v>
      </c>
      <c r="E75" s="120" t="s">
        <v>50</v>
      </c>
      <c r="F75" s="120" t="s">
        <v>51</v>
      </c>
      <c r="G75" s="121" t="s">
        <v>50</v>
      </c>
      <c r="H75" s="49"/>
      <c r="I75" s="48"/>
      <c r="J75" s="25"/>
      <c r="K75" s="122" t="s">
        <v>46</v>
      </c>
      <c r="L75" s="102">
        <f t="shared" si="14"/>
        <v>0</v>
      </c>
      <c r="M75" s="103"/>
      <c r="N75" s="103"/>
      <c r="O75" s="103"/>
      <c r="P75" s="103"/>
      <c r="Q75" s="102">
        <f t="shared" si="17"/>
        <v>0</v>
      </c>
      <c r="R75" s="103"/>
      <c r="S75" s="103"/>
      <c r="T75" s="103"/>
      <c r="U75" s="103"/>
      <c r="V75" s="94"/>
    </row>
    <row r="76" spans="1:22" s="4" customFormat="1">
      <c r="A76" s="32" t="s">
        <v>32</v>
      </c>
      <c r="B76" s="16" t="s">
        <v>57</v>
      </c>
      <c r="C76" s="19" t="s">
        <v>50</v>
      </c>
      <c r="D76" s="15" t="s">
        <v>91</v>
      </c>
      <c r="E76" s="21" t="s">
        <v>24</v>
      </c>
      <c r="F76" s="21" t="s">
        <v>57</v>
      </c>
      <c r="G76" s="22" t="s">
        <v>50</v>
      </c>
      <c r="H76" s="16" t="s">
        <v>57</v>
      </c>
      <c r="I76" s="22" t="s">
        <v>50</v>
      </c>
      <c r="J76" s="25"/>
      <c r="K76" s="127" t="s">
        <v>33</v>
      </c>
      <c r="L76" s="91">
        <f t="shared" si="14"/>
        <v>0</v>
      </c>
      <c r="M76" s="104">
        <f>M77</f>
        <v>0</v>
      </c>
      <c r="N76" s="104">
        <f t="shared" ref="N76:P76" si="18">N77</f>
        <v>0</v>
      </c>
      <c r="O76" s="104">
        <f t="shared" si="18"/>
        <v>0</v>
      </c>
      <c r="P76" s="104">
        <f t="shared" si="18"/>
        <v>0</v>
      </c>
      <c r="Q76" s="91">
        <f t="shared" si="17"/>
        <v>599.46</v>
      </c>
      <c r="R76" s="104">
        <f t="shared" ref="R76:U76" si="19">R77</f>
        <v>17.46</v>
      </c>
      <c r="S76" s="104">
        <f t="shared" si="19"/>
        <v>0</v>
      </c>
      <c r="T76" s="104">
        <f t="shared" si="19"/>
        <v>582</v>
      </c>
      <c r="U76" s="104">
        <f t="shared" si="19"/>
        <v>0</v>
      </c>
      <c r="V76" s="104">
        <f>V77</f>
        <v>599.46</v>
      </c>
    </row>
    <row r="77" spans="1:22" s="4" customFormat="1" ht="40.5">
      <c r="A77" s="32" t="s">
        <v>21</v>
      </c>
      <c r="B77" s="16" t="s">
        <v>58</v>
      </c>
      <c r="C77" s="19" t="s">
        <v>50</v>
      </c>
      <c r="D77" s="15" t="s">
        <v>91</v>
      </c>
      <c r="E77" s="21" t="s">
        <v>24</v>
      </c>
      <c r="F77" s="21" t="s">
        <v>58</v>
      </c>
      <c r="G77" s="22" t="s">
        <v>50</v>
      </c>
      <c r="H77" s="16" t="s">
        <v>58</v>
      </c>
      <c r="I77" s="22" t="s">
        <v>50</v>
      </c>
      <c r="J77" s="27" t="s">
        <v>5</v>
      </c>
      <c r="K77" s="97" t="s">
        <v>9</v>
      </c>
      <c r="L77" s="91">
        <f t="shared" si="14"/>
        <v>0</v>
      </c>
      <c r="M77" s="91">
        <f>M78+M79</f>
        <v>0</v>
      </c>
      <c r="N77" s="91">
        <f t="shared" ref="N77:P77" si="20">N78+N79</f>
        <v>0</v>
      </c>
      <c r="O77" s="91">
        <f t="shared" si="20"/>
        <v>0</v>
      </c>
      <c r="P77" s="91">
        <f t="shared" si="20"/>
        <v>0</v>
      </c>
      <c r="Q77" s="91">
        <f t="shared" si="17"/>
        <v>599.46</v>
      </c>
      <c r="R77" s="91">
        <f t="shared" ref="R77:U77" si="21">R78+R79</f>
        <v>17.46</v>
      </c>
      <c r="S77" s="91">
        <f t="shared" si="21"/>
        <v>0</v>
      </c>
      <c r="T77" s="91">
        <f t="shared" si="21"/>
        <v>582</v>
      </c>
      <c r="U77" s="91">
        <f t="shared" si="21"/>
        <v>0</v>
      </c>
      <c r="V77" s="101">
        <f t="shared" ref="V77:V82" si="22">L77+Q77</f>
        <v>599.46</v>
      </c>
    </row>
    <row r="78" spans="1:22" s="82" customFormat="1" ht="101.25">
      <c r="A78" s="37"/>
      <c r="B78" s="29"/>
      <c r="C78" s="52"/>
      <c r="D78" s="78"/>
      <c r="E78" s="79"/>
      <c r="F78" s="80"/>
      <c r="G78" s="81"/>
      <c r="H78" s="76"/>
      <c r="I78" s="77"/>
      <c r="J78" s="36"/>
      <c r="K78" s="88" t="s">
        <v>235</v>
      </c>
      <c r="L78" s="113">
        <f>SUM(M78:P78)</f>
        <v>0</v>
      </c>
      <c r="M78" s="113"/>
      <c r="N78" s="113"/>
      <c r="O78" s="113"/>
      <c r="P78" s="113"/>
      <c r="Q78" s="113">
        <f>SUM(R78:U78)</f>
        <v>582</v>
      </c>
      <c r="R78" s="113"/>
      <c r="S78" s="113"/>
      <c r="T78" s="113">
        <v>582</v>
      </c>
      <c r="U78" s="113"/>
      <c r="V78" s="114">
        <f t="shared" si="22"/>
        <v>582</v>
      </c>
    </row>
    <row r="79" spans="1:22" s="7" customFormat="1" ht="81">
      <c r="A79" s="37" t="s">
        <v>29</v>
      </c>
      <c r="B79" s="29" t="s">
        <v>7</v>
      </c>
      <c r="C79" s="52" t="s">
        <v>50</v>
      </c>
      <c r="D79" s="30"/>
      <c r="E79" s="89"/>
      <c r="F79" s="90"/>
      <c r="G79" s="77"/>
      <c r="H79" s="76"/>
      <c r="I79" s="77"/>
      <c r="J79" s="36"/>
      <c r="K79" s="112" t="s">
        <v>127</v>
      </c>
      <c r="L79" s="113">
        <f>SUM(M79:P79)</f>
        <v>0</v>
      </c>
      <c r="M79" s="113"/>
      <c r="N79" s="113"/>
      <c r="O79" s="113"/>
      <c r="P79" s="113"/>
      <c r="Q79" s="113">
        <f>SUM(R79:U79)</f>
        <v>17.46</v>
      </c>
      <c r="R79" s="113">
        <v>17.46</v>
      </c>
      <c r="S79" s="113"/>
      <c r="T79" s="113"/>
      <c r="U79" s="113"/>
      <c r="V79" s="114">
        <f>L79+Q79</f>
        <v>17.46</v>
      </c>
    </row>
    <row r="80" spans="1:22" s="82" customFormat="1" ht="180.75" customHeight="1">
      <c r="A80" s="37" t="s">
        <v>29</v>
      </c>
      <c r="B80" s="29" t="s">
        <v>7</v>
      </c>
      <c r="C80" s="52" t="s">
        <v>50</v>
      </c>
      <c r="D80" s="78"/>
      <c r="E80" s="79"/>
      <c r="F80" s="80"/>
      <c r="G80" s="81"/>
      <c r="H80" s="76"/>
      <c r="I80" s="77"/>
      <c r="J80" s="36"/>
      <c r="K80" s="88" t="s">
        <v>217</v>
      </c>
      <c r="L80" s="92">
        <f>SUM(M80:P80)</f>
        <v>0</v>
      </c>
      <c r="M80" s="92"/>
      <c r="N80" s="92"/>
      <c r="O80" s="92"/>
      <c r="P80" s="92"/>
      <c r="Q80" s="92">
        <f>SUM(R80:U80)</f>
        <v>199.82</v>
      </c>
      <c r="R80" s="92">
        <v>5.82</v>
      </c>
      <c r="S80" s="92"/>
      <c r="T80" s="92">
        <v>194</v>
      </c>
      <c r="U80" s="92"/>
      <c r="V80" s="93">
        <f t="shared" si="22"/>
        <v>199.82</v>
      </c>
    </row>
    <row r="81" spans="1:22" s="82" customFormat="1" ht="167.25" customHeight="1">
      <c r="A81" s="37" t="s">
        <v>29</v>
      </c>
      <c r="B81" s="29" t="s">
        <v>7</v>
      </c>
      <c r="C81" s="52" t="s">
        <v>50</v>
      </c>
      <c r="D81" s="78"/>
      <c r="E81" s="79"/>
      <c r="F81" s="80"/>
      <c r="G81" s="81"/>
      <c r="H81" s="76"/>
      <c r="I81" s="77"/>
      <c r="J81" s="36"/>
      <c r="K81" s="88" t="s">
        <v>216</v>
      </c>
      <c r="L81" s="92">
        <f t="shared" ref="L81:L82" si="23">SUM(M81:P81)</f>
        <v>0</v>
      </c>
      <c r="M81" s="92"/>
      <c r="N81" s="92"/>
      <c r="O81" s="92"/>
      <c r="P81" s="92"/>
      <c r="Q81" s="92">
        <f t="shared" ref="Q81:Q82" si="24">SUM(R81:U81)</f>
        <v>199.82</v>
      </c>
      <c r="R81" s="92">
        <v>5.82</v>
      </c>
      <c r="S81" s="92"/>
      <c r="T81" s="92">
        <v>194</v>
      </c>
      <c r="U81" s="92"/>
      <c r="V81" s="93">
        <f t="shared" si="22"/>
        <v>199.82</v>
      </c>
    </row>
    <row r="82" spans="1:22" s="82" customFormat="1" ht="165.75" customHeight="1">
      <c r="A82" s="37" t="s">
        <v>29</v>
      </c>
      <c r="B82" s="29" t="s">
        <v>7</v>
      </c>
      <c r="C82" s="52" t="s">
        <v>50</v>
      </c>
      <c r="D82" s="78"/>
      <c r="E82" s="79"/>
      <c r="F82" s="80"/>
      <c r="G82" s="81"/>
      <c r="H82" s="76"/>
      <c r="I82" s="77"/>
      <c r="J82" s="36"/>
      <c r="K82" s="88" t="s">
        <v>215</v>
      </c>
      <c r="L82" s="92">
        <f t="shared" si="23"/>
        <v>0</v>
      </c>
      <c r="M82" s="92"/>
      <c r="N82" s="92"/>
      <c r="O82" s="92"/>
      <c r="P82" s="92"/>
      <c r="Q82" s="92">
        <f t="shared" si="24"/>
        <v>199.82</v>
      </c>
      <c r="R82" s="92">
        <v>5.82</v>
      </c>
      <c r="S82" s="92"/>
      <c r="T82" s="92">
        <v>194</v>
      </c>
      <c r="U82" s="92"/>
      <c r="V82" s="93">
        <f t="shared" si="22"/>
        <v>199.82</v>
      </c>
    </row>
    <row r="83" spans="1:22" s="9" customFormat="1" ht="21.75">
      <c r="A83" s="50"/>
      <c r="B83" s="49"/>
      <c r="C83" s="51"/>
      <c r="D83" s="31"/>
      <c r="E83" s="124"/>
      <c r="F83" s="124"/>
      <c r="G83" s="48"/>
      <c r="H83" s="49"/>
      <c r="I83" s="48"/>
      <c r="J83" s="25"/>
      <c r="K83" s="128" t="s">
        <v>22</v>
      </c>
      <c r="L83" s="104">
        <f t="shared" ref="L83:U83" si="25">L76</f>
        <v>0</v>
      </c>
      <c r="M83" s="104">
        <f t="shared" si="25"/>
        <v>0</v>
      </c>
      <c r="N83" s="104">
        <f t="shared" si="25"/>
        <v>0</v>
      </c>
      <c r="O83" s="104">
        <f t="shared" ref="O83" si="26">O76</f>
        <v>0</v>
      </c>
      <c r="P83" s="104">
        <f t="shared" si="25"/>
        <v>0</v>
      </c>
      <c r="Q83" s="104">
        <f t="shared" si="25"/>
        <v>599.46</v>
      </c>
      <c r="R83" s="104">
        <f t="shared" si="25"/>
        <v>17.46</v>
      </c>
      <c r="S83" s="104">
        <f t="shared" si="25"/>
        <v>0</v>
      </c>
      <c r="T83" s="104">
        <f t="shared" si="25"/>
        <v>582</v>
      </c>
      <c r="U83" s="104">
        <f t="shared" si="25"/>
        <v>0</v>
      </c>
      <c r="V83" s="104">
        <f>V76</f>
        <v>599.46</v>
      </c>
    </row>
    <row r="84" spans="1:22" s="6" customFormat="1" ht="69.75">
      <c r="A84" s="32" t="s">
        <v>16</v>
      </c>
      <c r="B84" s="16"/>
      <c r="C84" s="19"/>
      <c r="D84" s="119" t="s">
        <v>90</v>
      </c>
      <c r="E84" s="120" t="s">
        <v>50</v>
      </c>
      <c r="F84" s="120" t="s">
        <v>51</v>
      </c>
      <c r="G84" s="121" t="s">
        <v>50</v>
      </c>
      <c r="H84" s="16"/>
      <c r="I84" s="22"/>
      <c r="J84" s="25"/>
      <c r="K84" s="122" t="s">
        <v>44</v>
      </c>
      <c r="L84" s="102">
        <f t="shared" ref="L84:L87" si="27">SUM(M84:P84)</f>
        <v>0</v>
      </c>
      <c r="M84" s="102"/>
      <c r="N84" s="102"/>
      <c r="O84" s="102"/>
      <c r="P84" s="102"/>
      <c r="Q84" s="102">
        <f t="shared" ref="Q84:Q87" si="28">SUM(R84:U84)</f>
        <v>0</v>
      </c>
      <c r="R84" s="102"/>
      <c r="S84" s="102"/>
      <c r="T84" s="102"/>
      <c r="U84" s="102"/>
      <c r="V84" s="94"/>
    </row>
    <row r="85" spans="1:22" s="7" customFormat="1" ht="40.5">
      <c r="A85" s="33"/>
      <c r="B85" s="16" t="s">
        <v>78</v>
      </c>
      <c r="C85" s="19" t="s">
        <v>50</v>
      </c>
      <c r="D85" s="15" t="s">
        <v>90</v>
      </c>
      <c r="E85" s="21" t="s">
        <v>24</v>
      </c>
      <c r="F85" s="21" t="s">
        <v>78</v>
      </c>
      <c r="G85" s="22" t="s">
        <v>50</v>
      </c>
      <c r="H85" s="16" t="s">
        <v>78</v>
      </c>
      <c r="I85" s="22" t="s">
        <v>50</v>
      </c>
      <c r="J85" s="25"/>
      <c r="K85" s="97" t="s">
        <v>79</v>
      </c>
      <c r="L85" s="91">
        <f t="shared" si="27"/>
        <v>0</v>
      </c>
      <c r="M85" s="108">
        <f>M86</f>
        <v>0</v>
      </c>
      <c r="N85" s="108">
        <f t="shared" ref="N85:P85" si="29">N86</f>
        <v>0</v>
      </c>
      <c r="O85" s="108">
        <f t="shared" si="29"/>
        <v>0</v>
      </c>
      <c r="P85" s="108">
        <f t="shared" si="29"/>
        <v>0</v>
      </c>
      <c r="Q85" s="91">
        <f t="shared" si="28"/>
        <v>201.05599999999998</v>
      </c>
      <c r="R85" s="108">
        <f t="shared" ref="R85:U85" si="30">R86</f>
        <v>5.8559999999999999</v>
      </c>
      <c r="S85" s="108">
        <f t="shared" si="30"/>
        <v>0</v>
      </c>
      <c r="T85" s="108">
        <f t="shared" si="30"/>
        <v>195.2</v>
      </c>
      <c r="U85" s="108">
        <f t="shared" si="30"/>
        <v>0</v>
      </c>
      <c r="V85" s="108">
        <f>V86</f>
        <v>201.05599999999998</v>
      </c>
    </row>
    <row r="86" spans="1:22" s="7" customFormat="1" ht="48" customHeight="1">
      <c r="A86" s="33"/>
      <c r="B86" s="23" t="s">
        <v>78</v>
      </c>
      <c r="C86" s="24" t="s">
        <v>24</v>
      </c>
      <c r="D86" s="30" t="s">
        <v>90</v>
      </c>
      <c r="E86" s="23" t="s">
        <v>24</v>
      </c>
      <c r="F86" s="23" t="s">
        <v>78</v>
      </c>
      <c r="G86" s="24" t="s">
        <v>24</v>
      </c>
      <c r="H86" s="23" t="s">
        <v>78</v>
      </c>
      <c r="I86" s="24" t="s">
        <v>24</v>
      </c>
      <c r="J86" s="26" t="s">
        <v>1</v>
      </c>
      <c r="K86" s="87" t="s">
        <v>67</v>
      </c>
      <c r="L86" s="91">
        <f t="shared" si="27"/>
        <v>0</v>
      </c>
      <c r="M86" s="91">
        <f>M87+M88</f>
        <v>0</v>
      </c>
      <c r="N86" s="91">
        <f>N87+N88</f>
        <v>0</v>
      </c>
      <c r="O86" s="91">
        <f>O87+O88</f>
        <v>0</v>
      </c>
      <c r="P86" s="91">
        <f>P87+P88</f>
        <v>0</v>
      </c>
      <c r="Q86" s="91">
        <f t="shared" si="28"/>
        <v>201.05599999999998</v>
      </c>
      <c r="R86" s="91">
        <f>R87+R88</f>
        <v>5.8559999999999999</v>
      </c>
      <c r="S86" s="91">
        <f>S87+S88</f>
        <v>0</v>
      </c>
      <c r="T86" s="91">
        <f>T87+T88</f>
        <v>195.2</v>
      </c>
      <c r="U86" s="91">
        <f>U87+U88</f>
        <v>0</v>
      </c>
      <c r="V86" s="101">
        <f t="shared" ref="V86:V91" si="31">L86+Q86</f>
        <v>201.05599999999998</v>
      </c>
    </row>
    <row r="87" spans="1:22" s="7" customFormat="1" ht="101.25">
      <c r="A87" s="37" t="s">
        <v>29</v>
      </c>
      <c r="B87" s="29" t="s">
        <v>7</v>
      </c>
      <c r="C87" s="52" t="s">
        <v>50</v>
      </c>
      <c r="D87" s="30"/>
      <c r="E87" s="89"/>
      <c r="F87" s="90"/>
      <c r="G87" s="77"/>
      <c r="H87" s="76"/>
      <c r="I87" s="77"/>
      <c r="J87" s="36"/>
      <c r="K87" s="112" t="s">
        <v>234</v>
      </c>
      <c r="L87" s="113">
        <f t="shared" si="27"/>
        <v>0</v>
      </c>
      <c r="M87" s="113"/>
      <c r="N87" s="113"/>
      <c r="O87" s="113"/>
      <c r="P87" s="113"/>
      <c r="Q87" s="113">
        <f t="shared" si="28"/>
        <v>195.2</v>
      </c>
      <c r="R87" s="116"/>
      <c r="S87" s="113"/>
      <c r="T87" s="113">
        <v>195.2</v>
      </c>
      <c r="U87" s="113"/>
      <c r="V87" s="114">
        <f t="shared" si="31"/>
        <v>195.2</v>
      </c>
    </row>
    <row r="88" spans="1:22" s="7" customFormat="1" ht="81">
      <c r="A88" s="37" t="s">
        <v>29</v>
      </c>
      <c r="B88" s="29" t="s">
        <v>7</v>
      </c>
      <c r="C88" s="52" t="s">
        <v>50</v>
      </c>
      <c r="D88" s="30"/>
      <c r="E88" s="89"/>
      <c r="F88" s="90"/>
      <c r="G88" s="77"/>
      <c r="H88" s="76"/>
      <c r="I88" s="77"/>
      <c r="J88" s="36"/>
      <c r="K88" s="112" t="s">
        <v>127</v>
      </c>
      <c r="L88" s="113">
        <f>SUM(M88:P88)</f>
        <v>0</v>
      </c>
      <c r="M88" s="113"/>
      <c r="N88" s="113"/>
      <c r="O88" s="113"/>
      <c r="P88" s="113"/>
      <c r="Q88" s="113">
        <f>SUM(R88:U88)</f>
        <v>5.8559999999999999</v>
      </c>
      <c r="R88" s="113">
        <v>5.8559999999999999</v>
      </c>
      <c r="S88" s="113"/>
      <c r="T88" s="113"/>
      <c r="U88" s="113"/>
      <c r="V88" s="114">
        <f>L88+Q88</f>
        <v>5.8559999999999999</v>
      </c>
    </row>
    <row r="89" spans="1:22" s="82" customFormat="1" ht="60.75">
      <c r="A89" s="37" t="s">
        <v>29</v>
      </c>
      <c r="B89" s="29" t="s">
        <v>7</v>
      </c>
      <c r="C89" s="52" t="s">
        <v>50</v>
      </c>
      <c r="D89" s="78"/>
      <c r="E89" s="79"/>
      <c r="F89" s="80"/>
      <c r="G89" s="81"/>
      <c r="H89" s="76"/>
      <c r="I89" s="77"/>
      <c r="J89" s="36"/>
      <c r="K89" s="88" t="s">
        <v>149</v>
      </c>
      <c r="L89" s="92">
        <f t="shared" ref="L89" si="32">SUM(M89:P89)</f>
        <v>0</v>
      </c>
      <c r="M89" s="92"/>
      <c r="N89" s="92"/>
      <c r="O89" s="92"/>
      <c r="P89" s="92"/>
      <c r="Q89" s="92">
        <f t="shared" ref="Q89" si="33">SUM(R89:U89)</f>
        <v>81.576000000000008</v>
      </c>
      <c r="R89" s="92">
        <v>2.3759999999999999</v>
      </c>
      <c r="S89" s="92"/>
      <c r="T89" s="92">
        <v>79.2</v>
      </c>
      <c r="U89" s="92"/>
      <c r="V89" s="93">
        <f t="shared" si="31"/>
        <v>81.576000000000008</v>
      </c>
    </row>
    <row r="90" spans="1:22" s="82" customFormat="1" ht="60.75">
      <c r="A90" s="37" t="s">
        <v>29</v>
      </c>
      <c r="B90" s="29" t="s">
        <v>7</v>
      </c>
      <c r="C90" s="52" t="s">
        <v>50</v>
      </c>
      <c r="D90" s="78"/>
      <c r="E90" s="79"/>
      <c r="F90" s="80"/>
      <c r="G90" s="81"/>
      <c r="H90" s="76"/>
      <c r="I90" s="77"/>
      <c r="J90" s="36"/>
      <c r="K90" s="88" t="s">
        <v>150</v>
      </c>
      <c r="L90" s="92">
        <f>SUM(M90:P90)</f>
        <v>0</v>
      </c>
      <c r="M90" s="92"/>
      <c r="N90" s="92"/>
      <c r="O90" s="92"/>
      <c r="P90" s="92"/>
      <c r="Q90" s="92">
        <f t="shared" ref="Q90:Q91" si="34">SUM(R90:U90)</f>
        <v>78.28</v>
      </c>
      <c r="R90" s="92">
        <v>2.2799999999999998</v>
      </c>
      <c r="S90" s="92"/>
      <c r="T90" s="92">
        <v>76</v>
      </c>
      <c r="U90" s="92"/>
      <c r="V90" s="93">
        <f t="shared" si="31"/>
        <v>78.28</v>
      </c>
    </row>
    <row r="91" spans="1:22" s="82" customFormat="1" ht="81">
      <c r="A91" s="37" t="s">
        <v>29</v>
      </c>
      <c r="B91" s="29" t="s">
        <v>7</v>
      </c>
      <c r="C91" s="52" t="s">
        <v>50</v>
      </c>
      <c r="D91" s="78"/>
      <c r="E91" s="79"/>
      <c r="F91" s="80"/>
      <c r="G91" s="81"/>
      <c r="H91" s="76"/>
      <c r="I91" s="77"/>
      <c r="J91" s="36"/>
      <c r="K91" s="88" t="s">
        <v>151</v>
      </c>
      <c r="L91" s="92">
        <f>SUM(M91:P91)</f>
        <v>0</v>
      </c>
      <c r="M91" s="92"/>
      <c r="N91" s="92"/>
      <c r="O91" s="92"/>
      <c r="P91" s="92"/>
      <c r="Q91" s="92">
        <f t="shared" si="34"/>
        <v>41.2</v>
      </c>
      <c r="R91" s="92">
        <v>1.2</v>
      </c>
      <c r="S91" s="92"/>
      <c r="T91" s="92">
        <v>40</v>
      </c>
      <c r="U91" s="92"/>
      <c r="V91" s="93">
        <f t="shared" si="31"/>
        <v>41.2</v>
      </c>
    </row>
    <row r="92" spans="1:22" s="9" customFormat="1" ht="21.75">
      <c r="A92" s="50"/>
      <c r="B92" s="49"/>
      <c r="C92" s="51"/>
      <c r="D92" s="31"/>
      <c r="E92" s="124"/>
      <c r="F92" s="124"/>
      <c r="G92" s="48"/>
      <c r="H92" s="49"/>
      <c r="I92" s="48"/>
      <c r="J92" s="25"/>
      <c r="K92" s="125" t="s">
        <v>36</v>
      </c>
      <c r="L92" s="126">
        <f t="shared" ref="L92:U92" si="35">L85</f>
        <v>0</v>
      </c>
      <c r="M92" s="126">
        <f t="shared" si="35"/>
        <v>0</v>
      </c>
      <c r="N92" s="126">
        <f t="shared" si="35"/>
        <v>0</v>
      </c>
      <c r="O92" s="126">
        <f t="shared" ref="O92" si="36">O85</f>
        <v>0</v>
      </c>
      <c r="P92" s="126">
        <f t="shared" si="35"/>
        <v>0</v>
      </c>
      <c r="Q92" s="126">
        <f t="shared" si="35"/>
        <v>201.05599999999998</v>
      </c>
      <c r="R92" s="126">
        <f t="shared" si="35"/>
        <v>5.8559999999999999</v>
      </c>
      <c r="S92" s="126">
        <f t="shared" si="35"/>
        <v>0</v>
      </c>
      <c r="T92" s="126">
        <f t="shared" si="35"/>
        <v>195.2</v>
      </c>
      <c r="U92" s="126">
        <f t="shared" si="35"/>
        <v>0</v>
      </c>
      <c r="V92" s="126">
        <f>V85</f>
        <v>201.05599999999998</v>
      </c>
    </row>
    <row r="93" spans="1:22" s="6" customFormat="1" ht="69.75">
      <c r="A93" s="50" t="s">
        <v>12</v>
      </c>
      <c r="B93" s="49"/>
      <c r="C93" s="51"/>
      <c r="D93" s="119" t="s">
        <v>93</v>
      </c>
      <c r="E93" s="120" t="s">
        <v>50</v>
      </c>
      <c r="F93" s="120" t="s">
        <v>51</v>
      </c>
      <c r="G93" s="121" t="s">
        <v>50</v>
      </c>
      <c r="H93" s="49"/>
      <c r="I93" s="48"/>
      <c r="J93" s="25"/>
      <c r="K93" s="122" t="s">
        <v>47</v>
      </c>
      <c r="L93" s="102">
        <f t="shared" ref="L93:L151" si="37">SUM(M93:P93)</f>
        <v>0</v>
      </c>
      <c r="M93" s="103"/>
      <c r="N93" s="103"/>
      <c r="O93" s="103"/>
      <c r="P93" s="103"/>
      <c r="Q93" s="102">
        <f t="shared" ref="Q93:Q151" si="38">SUM(R93:U93)</f>
        <v>0</v>
      </c>
      <c r="R93" s="103"/>
      <c r="S93" s="103"/>
      <c r="T93" s="103"/>
      <c r="U93" s="103"/>
      <c r="V93" s="94"/>
    </row>
    <row r="94" spans="1:22" s="5" customFormat="1" ht="60.75">
      <c r="A94" s="15"/>
      <c r="B94" s="16"/>
      <c r="C94" s="19"/>
      <c r="D94" s="15" t="s">
        <v>93</v>
      </c>
      <c r="E94" s="21" t="s">
        <v>24</v>
      </c>
      <c r="F94" s="21" t="s">
        <v>59</v>
      </c>
      <c r="G94" s="22" t="s">
        <v>50</v>
      </c>
      <c r="H94" s="16" t="s">
        <v>59</v>
      </c>
      <c r="I94" s="22" t="s">
        <v>50</v>
      </c>
      <c r="J94" s="25"/>
      <c r="K94" s="129" t="s">
        <v>85</v>
      </c>
      <c r="L94" s="91">
        <f t="shared" si="37"/>
        <v>0</v>
      </c>
      <c r="M94" s="108">
        <f>M95+M97</f>
        <v>0</v>
      </c>
      <c r="N94" s="108">
        <f t="shared" ref="N94:P94" si="39">N95</f>
        <v>0</v>
      </c>
      <c r="O94" s="108">
        <f t="shared" si="39"/>
        <v>0</v>
      </c>
      <c r="P94" s="108">
        <f t="shared" si="39"/>
        <v>0</v>
      </c>
      <c r="Q94" s="91">
        <f t="shared" si="38"/>
        <v>5186.3832999999995</v>
      </c>
      <c r="R94" s="108">
        <f t="shared" ref="R94:U94" si="40">R95</f>
        <v>151.05971</v>
      </c>
      <c r="S94" s="108">
        <f t="shared" si="40"/>
        <v>0</v>
      </c>
      <c r="T94" s="108">
        <f t="shared" si="40"/>
        <v>5035.3235899999991</v>
      </c>
      <c r="U94" s="108">
        <f t="shared" si="40"/>
        <v>0</v>
      </c>
      <c r="V94" s="94">
        <f t="shared" ref="V94:V126" si="41">L94+Q94</f>
        <v>5186.3832999999995</v>
      </c>
    </row>
    <row r="95" spans="1:22" s="7" customFormat="1" ht="40.5">
      <c r="A95" s="33" t="s">
        <v>27</v>
      </c>
      <c r="B95" s="17" t="s">
        <v>59</v>
      </c>
      <c r="C95" s="20" t="s">
        <v>50</v>
      </c>
      <c r="D95" s="30" t="s">
        <v>93</v>
      </c>
      <c r="E95" s="23" t="s">
        <v>24</v>
      </c>
      <c r="F95" s="23" t="s">
        <v>59</v>
      </c>
      <c r="G95" s="24" t="s">
        <v>24</v>
      </c>
      <c r="H95" s="17" t="s">
        <v>59</v>
      </c>
      <c r="I95" s="24" t="s">
        <v>24</v>
      </c>
      <c r="J95" s="26" t="s">
        <v>0</v>
      </c>
      <c r="K95" s="98" t="s">
        <v>94</v>
      </c>
      <c r="L95" s="91">
        <f t="shared" si="37"/>
        <v>0</v>
      </c>
      <c r="M95" s="91">
        <f>M96+M97</f>
        <v>0</v>
      </c>
      <c r="N95" s="91">
        <f>N96+N97</f>
        <v>0</v>
      </c>
      <c r="O95" s="91">
        <f>O96+O97</f>
        <v>0</v>
      </c>
      <c r="P95" s="91">
        <f>P96+P97</f>
        <v>0</v>
      </c>
      <c r="Q95" s="91">
        <f t="shared" si="38"/>
        <v>5186.3832999999995</v>
      </c>
      <c r="R95" s="91">
        <f>R96+R97</f>
        <v>151.05971</v>
      </c>
      <c r="S95" s="91">
        <f>S96+S97</f>
        <v>0</v>
      </c>
      <c r="T95" s="91">
        <f>T96+T97</f>
        <v>5035.3235899999991</v>
      </c>
      <c r="U95" s="91">
        <f>U96+U97</f>
        <v>0</v>
      </c>
      <c r="V95" s="101">
        <f t="shared" si="41"/>
        <v>5186.3832999999995</v>
      </c>
    </row>
    <row r="96" spans="1:22" s="7" customFormat="1" ht="40.5">
      <c r="A96" s="37" t="s">
        <v>29</v>
      </c>
      <c r="B96" s="29" t="s">
        <v>7</v>
      </c>
      <c r="C96" s="52" t="s">
        <v>50</v>
      </c>
      <c r="D96" s="30"/>
      <c r="E96" s="89"/>
      <c r="F96" s="90"/>
      <c r="G96" s="77"/>
      <c r="H96" s="76"/>
      <c r="I96" s="77"/>
      <c r="J96" s="36"/>
      <c r="K96" s="112" t="s">
        <v>220</v>
      </c>
      <c r="L96" s="113">
        <f t="shared" si="37"/>
        <v>0</v>
      </c>
      <c r="M96" s="113"/>
      <c r="N96" s="113"/>
      <c r="O96" s="113"/>
      <c r="P96" s="113"/>
      <c r="Q96" s="113">
        <f t="shared" si="38"/>
        <v>5035.3235899999991</v>
      </c>
      <c r="R96" s="113"/>
      <c r="S96" s="113"/>
      <c r="T96" s="113">
        <f>SUM(T98:T150)</f>
        <v>5035.3235899999991</v>
      </c>
      <c r="U96" s="113"/>
      <c r="V96" s="114">
        <f t="shared" si="41"/>
        <v>5035.3235899999991</v>
      </c>
    </row>
    <row r="97" spans="1:22" s="7" customFormat="1" ht="81">
      <c r="A97" s="37" t="s">
        <v>29</v>
      </c>
      <c r="B97" s="29" t="s">
        <v>7</v>
      </c>
      <c r="C97" s="52" t="s">
        <v>50</v>
      </c>
      <c r="D97" s="30"/>
      <c r="E97" s="89"/>
      <c r="F97" s="90"/>
      <c r="G97" s="77"/>
      <c r="H97" s="76"/>
      <c r="I97" s="77"/>
      <c r="J97" s="36"/>
      <c r="K97" s="112" t="s">
        <v>127</v>
      </c>
      <c r="L97" s="113">
        <f>SUM(M97:P97)</f>
        <v>0</v>
      </c>
      <c r="M97" s="113"/>
      <c r="N97" s="113"/>
      <c r="O97" s="113"/>
      <c r="P97" s="113"/>
      <c r="Q97" s="113">
        <f>SUM(R97:U97)</f>
        <v>151.05971</v>
      </c>
      <c r="R97" s="113">
        <f>151.06-0.00029</f>
        <v>151.05971</v>
      </c>
      <c r="S97" s="113"/>
      <c r="T97" s="113"/>
      <c r="U97" s="113"/>
      <c r="V97" s="114">
        <f>L97+Q97</f>
        <v>151.05971</v>
      </c>
    </row>
    <row r="98" spans="1:22" s="82" customFormat="1" ht="60.75">
      <c r="A98" s="37" t="s">
        <v>29</v>
      </c>
      <c r="B98" s="29" t="s">
        <v>7</v>
      </c>
      <c r="C98" s="52" t="s">
        <v>50</v>
      </c>
      <c r="D98" s="78"/>
      <c r="E98" s="79"/>
      <c r="F98" s="80"/>
      <c r="G98" s="81"/>
      <c r="H98" s="76"/>
      <c r="I98" s="77"/>
      <c r="J98" s="36"/>
      <c r="K98" s="88" t="s">
        <v>152</v>
      </c>
      <c r="L98" s="92">
        <f t="shared" ref="L98" si="42">SUM(M98:P98)</f>
        <v>0</v>
      </c>
      <c r="M98" s="92"/>
      <c r="N98" s="92"/>
      <c r="O98" s="92"/>
      <c r="P98" s="92"/>
      <c r="Q98" s="92">
        <f t="shared" ref="Q98" si="43">SUM(R98:U98)</f>
        <v>26.265000000000001</v>
      </c>
      <c r="R98" s="92">
        <v>0.76500000000000001</v>
      </c>
      <c r="S98" s="92"/>
      <c r="T98" s="92">
        <v>25.5</v>
      </c>
      <c r="U98" s="92"/>
      <c r="V98" s="93">
        <f t="shared" si="41"/>
        <v>26.265000000000001</v>
      </c>
    </row>
    <row r="99" spans="1:22" s="82" customFormat="1" ht="60.75">
      <c r="A99" s="37" t="s">
        <v>29</v>
      </c>
      <c r="B99" s="29" t="s">
        <v>7</v>
      </c>
      <c r="C99" s="52" t="s">
        <v>50</v>
      </c>
      <c r="D99" s="78"/>
      <c r="E99" s="79"/>
      <c r="F99" s="80"/>
      <c r="G99" s="81"/>
      <c r="H99" s="76"/>
      <c r="I99" s="77"/>
      <c r="J99" s="36"/>
      <c r="K99" s="88" t="s">
        <v>153</v>
      </c>
      <c r="L99" s="92">
        <f t="shared" ref="L99:L142" si="44">SUM(M99:P99)</f>
        <v>0</v>
      </c>
      <c r="M99" s="92"/>
      <c r="N99" s="92"/>
      <c r="O99" s="92"/>
      <c r="P99" s="92"/>
      <c r="Q99" s="92">
        <f t="shared" ref="Q99:Q142" si="45">SUM(R99:U99)</f>
        <v>39.14</v>
      </c>
      <c r="R99" s="92">
        <v>1.1399999999999999</v>
      </c>
      <c r="S99" s="92"/>
      <c r="T99" s="92">
        <v>38</v>
      </c>
      <c r="U99" s="92"/>
      <c r="V99" s="93">
        <f t="shared" si="41"/>
        <v>39.14</v>
      </c>
    </row>
    <row r="100" spans="1:22" s="82" customFormat="1" ht="60.75">
      <c r="A100" s="37" t="s">
        <v>29</v>
      </c>
      <c r="B100" s="29" t="s">
        <v>7</v>
      </c>
      <c r="C100" s="52" t="s">
        <v>50</v>
      </c>
      <c r="D100" s="78"/>
      <c r="E100" s="79"/>
      <c r="F100" s="80"/>
      <c r="G100" s="81"/>
      <c r="H100" s="76"/>
      <c r="I100" s="77"/>
      <c r="J100" s="36"/>
      <c r="K100" s="88" t="s">
        <v>154</v>
      </c>
      <c r="L100" s="92">
        <f t="shared" si="44"/>
        <v>0</v>
      </c>
      <c r="M100" s="92"/>
      <c r="N100" s="92"/>
      <c r="O100" s="92"/>
      <c r="P100" s="92"/>
      <c r="Q100" s="92">
        <f t="shared" si="45"/>
        <v>26.285599999999999</v>
      </c>
      <c r="R100" s="92">
        <v>0.76559999999999995</v>
      </c>
      <c r="S100" s="92"/>
      <c r="T100" s="92">
        <v>25.52</v>
      </c>
      <c r="U100" s="92"/>
      <c r="V100" s="93">
        <f t="shared" si="41"/>
        <v>26.285599999999999</v>
      </c>
    </row>
    <row r="101" spans="1:22" s="82" customFormat="1" ht="60.75">
      <c r="A101" s="37" t="s">
        <v>29</v>
      </c>
      <c r="B101" s="29" t="s">
        <v>7</v>
      </c>
      <c r="C101" s="52" t="s">
        <v>50</v>
      </c>
      <c r="D101" s="78"/>
      <c r="E101" s="79"/>
      <c r="F101" s="80"/>
      <c r="G101" s="81"/>
      <c r="H101" s="76"/>
      <c r="I101" s="77"/>
      <c r="J101" s="36"/>
      <c r="K101" s="88" t="s">
        <v>155</v>
      </c>
      <c r="L101" s="92">
        <f t="shared" si="44"/>
        <v>0</v>
      </c>
      <c r="M101" s="92"/>
      <c r="N101" s="92"/>
      <c r="O101" s="92"/>
      <c r="P101" s="92"/>
      <c r="Q101" s="92">
        <f t="shared" si="45"/>
        <v>26.2959</v>
      </c>
      <c r="R101" s="92">
        <v>0.76590000000000003</v>
      </c>
      <c r="S101" s="92"/>
      <c r="T101" s="92">
        <v>25.53</v>
      </c>
      <c r="U101" s="92"/>
      <c r="V101" s="93">
        <f t="shared" si="41"/>
        <v>26.2959</v>
      </c>
    </row>
    <row r="102" spans="1:22" s="82" customFormat="1" ht="60.75">
      <c r="A102" s="37" t="s">
        <v>29</v>
      </c>
      <c r="B102" s="29" t="s">
        <v>7</v>
      </c>
      <c r="C102" s="52" t="s">
        <v>50</v>
      </c>
      <c r="D102" s="78"/>
      <c r="E102" s="79"/>
      <c r="F102" s="80"/>
      <c r="G102" s="81"/>
      <c r="H102" s="76"/>
      <c r="I102" s="77"/>
      <c r="J102" s="36"/>
      <c r="K102" s="88" t="s">
        <v>156</v>
      </c>
      <c r="L102" s="92">
        <f t="shared" si="44"/>
        <v>0</v>
      </c>
      <c r="M102" s="92"/>
      <c r="N102" s="92"/>
      <c r="O102" s="92"/>
      <c r="P102" s="92"/>
      <c r="Q102" s="92">
        <f t="shared" si="45"/>
        <v>109.50959999999999</v>
      </c>
      <c r="R102" s="92">
        <v>3.1896</v>
      </c>
      <c r="S102" s="92"/>
      <c r="T102" s="92">
        <v>106.32</v>
      </c>
      <c r="U102" s="92"/>
      <c r="V102" s="93">
        <f t="shared" si="41"/>
        <v>109.50959999999999</v>
      </c>
    </row>
    <row r="103" spans="1:22" s="82" customFormat="1" ht="60.75">
      <c r="A103" s="37" t="s">
        <v>29</v>
      </c>
      <c r="B103" s="29" t="s">
        <v>7</v>
      </c>
      <c r="C103" s="52" t="s">
        <v>50</v>
      </c>
      <c r="D103" s="78"/>
      <c r="E103" s="79"/>
      <c r="F103" s="80"/>
      <c r="G103" s="81"/>
      <c r="H103" s="76"/>
      <c r="I103" s="77"/>
      <c r="J103" s="36"/>
      <c r="K103" s="88" t="s">
        <v>157</v>
      </c>
      <c r="L103" s="92">
        <f t="shared" si="44"/>
        <v>0</v>
      </c>
      <c r="M103" s="92"/>
      <c r="N103" s="92"/>
      <c r="O103" s="92"/>
      <c r="P103" s="92"/>
      <c r="Q103" s="92">
        <f t="shared" si="45"/>
        <v>56.4131</v>
      </c>
      <c r="R103" s="92">
        <v>1.6431</v>
      </c>
      <c r="S103" s="92"/>
      <c r="T103" s="92">
        <v>54.77</v>
      </c>
      <c r="U103" s="92"/>
      <c r="V103" s="93">
        <f t="shared" si="41"/>
        <v>56.4131</v>
      </c>
    </row>
    <row r="104" spans="1:22" s="82" customFormat="1" ht="60.75">
      <c r="A104" s="37" t="s">
        <v>29</v>
      </c>
      <c r="B104" s="29" t="s">
        <v>7</v>
      </c>
      <c r="C104" s="52" t="s">
        <v>50</v>
      </c>
      <c r="D104" s="78"/>
      <c r="E104" s="79"/>
      <c r="F104" s="80"/>
      <c r="G104" s="81"/>
      <c r="H104" s="76"/>
      <c r="I104" s="77"/>
      <c r="J104" s="36"/>
      <c r="K104" s="88" t="s">
        <v>158</v>
      </c>
      <c r="L104" s="92">
        <f t="shared" si="44"/>
        <v>0</v>
      </c>
      <c r="M104" s="92"/>
      <c r="N104" s="92"/>
      <c r="O104" s="92"/>
      <c r="P104" s="92"/>
      <c r="Q104" s="92">
        <f t="shared" si="45"/>
        <v>45.309699999999999</v>
      </c>
      <c r="R104" s="92">
        <v>1.3197000000000001</v>
      </c>
      <c r="S104" s="92"/>
      <c r="T104" s="92">
        <v>43.99</v>
      </c>
      <c r="U104" s="92"/>
      <c r="V104" s="93">
        <f t="shared" si="41"/>
        <v>45.309699999999999</v>
      </c>
    </row>
    <row r="105" spans="1:22" s="82" customFormat="1" ht="60.75">
      <c r="A105" s="37" t="s">
        <v>29</v>
      </c>
      <c r="B105" s="29" t="s">
        <v>7</v>
      </c>
      <c r="C105" s="52" t="s">
        <v>50</v>
      </c>
      <c r="D105" s="78"/>
      <c r="E105" s="79"/>
      <c r="F105" s="80"/>
      <c r="G105" s="81"/>
      <c r="H105" s="76"/>
      <c r="I105" s="77"/>
      <c r="J105" s="36"/>
      <c r="K105" s="88" t="s">
        <v>159</v>
      </c>
      <c r="L105" s="92">
        <f t="shared" si="44"/>
        <v>0</v>
      </c>
      <c r="M105" s="92"/>
      <c r="N105" s="92"/>
      <c r="O105" s="92"/>
      <c r="P105" s="92"/>
      <c r="Q105" s="92">
        <f t="shared" si="45"/>
        <v>45.309699999999999</v>
      </c>
      <c r="R105" s="92">
        <v>1.3197000000000001</v>
      </c>
      <c r="S105" s="92"/>
      <c r="T105" s="92">
        <v>43.99</v>
      </c>
      <c r="U105" s="92"/>
      <c r="V105" s="93">
        <f t="shared" si="41"/>
        <v>45.309699999999999</v>
      </c>
    </row>
    <row r="106" spans="1:22" s="82" customFormat="1" ht="60.75">
      <c r="A106" s="37" t="s">
        <v>29</v>
      </c>
      <c r="B106" s="29" t="s">
        <v>7</v>
      </c>
      <c r="C106" s="52" t="s">
        <v>50</v>
      </c>
      <c r="D106" s="78"/>
      <c r="E106" s="79"/>
      <c r="F106" s="80"/>
      <c r="G106" s="81"/>
      <c r="H106" s="76"/>
      <c r="I106" s="77"/>
      <c r="J106" s="36"/>
      <c r="K106" s="88" t="s">
        <v>160</v>
      </c>
      <c r="L106" s="92">
        <f t="shared" si="44"/>
        <v>0</v>
      </c>
      <c r="M106" s="92"/>
      <c r="N106" s="92"/>
      <c r="O106" s="92"/>
      <c r="P106" s="92"/>
      <c r="Q106" s="92">
        <f t="shared" si="45"/>
        <v>45.309699999999999</v>
      </c>
      <c r="R106" s="92">
        <v>1.3197000000000001</v>
      </c>
      <c r="S106" s="92"/>
      <c r="T106" s="92">
        <v>43.99</v>
      </c>
      <c r="U106" s="92"/>
      <c r="V106" s="93">
        <f t="shared" si="41"/>
        <v>45.309699999999999</v>
      </c>
    </row>
    <row r="107" spans="1:22" s="82" customFormat="1" ht="60.75">
      <c r="A107" s="37" t="s">
        <v>29</v>
      </c>
      <c r="B107" s="29" t="s">
        <v>7</v>
      </c>
      <c r="C107" s="52" t="s">
        <v>50</v>
      </c>
      <c r="D107" s="78"/>
      <c r="E107" s="79"/>
      <c r="F107" s="80"/>
      <c r="G107" s="81"/>
      <c r="H107" s="76"/>
      <c r="I107" s="77"/>
      <c r="J107" s="36"/>
      <c r="K107" s="88" t="s">
        <v>161</v>
      </c>
      <c r="L107" s="92">
        <f t="shared" si="44"/>
        <v>0</v>
      </c>
      <c r="M107" s="92"/>
      <c r="N107" s="92"/>
      <c r="O107" s="92"/>
      <c r="P107" s="92"/>
      <c r="Q107" s="92">
        <f t="shared" si="45"/>
        <v>60.924500000000002</v>
      </c>
      <c r="R107" s="92">
        <v>1.7745</v>
      </c>
      <c r="S107" s="92"/>
      <c r="T107" s="92">
        <v>59.15</v>
      </c>
      <c r="U107" s="92"/>
      <c r="V107" s="93">
        <f t="shared" si="41"/>
        <v>60.924500000000002</v>
      </c>
    </row>
    <row r="108" spans="1:22" s="82" customFormat="1" ht="60.75">
      <c r="A108" s="37" t="s">
        <v>29</v>
      </c>
      <c r="B108" s="29" t="s">
        <v>7</v>
      </c>
      <c r="C108" s="52" t="s">
        <v>50</v>
      </c>
      <c r="D108" s="78"/>
      <c r="E108" s="79"/>
      <c r="F108" s="80"/>
      <c r="G108" s="81"/>
      <c r="H108" s="76"/>
      <c r="I108" s="77"/>
      <c r="J108" s="36"/>
      <c r="K108" s="88" t="s">
        <v>162</v>
      </c>
      <c r="L108" s="92">
        <f t="shared" si="44"/>
        <v>0</v>
      </c>
      <c r="M108" s="92"/>
      <c r="N108" s="92"/>
      <c r="O108" s="92"/>
      <c r="P108" s="92"/>
      <c r="Q108" s="92">
        <f t="shared" si="45"/>
        <v>293.73540000000003</v>
      </c>
      <c r="R108" s="92">
        <v>8.5554000000000006</v>
      </c>
      <c r="S108" s="92"/>
      <c r="T108" s="92">
        <v>285.18</v>
      </c>
      <c r="U108" s="92"/>
      <c r="V108" s="93">
        <f t="shared" si="41"/>
        <v>293.73540000000003</v>
      </c>
    </row>
    <row r="109" spans="1:22" s="82" customFormat="1" ht="60.75">
      <c r="A109" s="37" t="s">
        <v>29</v>
      </c>
      <c r="B109" s="29" t="s">
        <v>7</v>
      </c>
      <c r="C109" s="52" t="s">
        <v>50</v>
      </c>
      <c r="D109" s="78"/>
      <c r="E109" s="79"/>
      <c r="F109" s="80"/>
      <c r="G109" s="81"/>
      <c r="H109" s="76"/>
      <c r="I109" s="77"/>
      <c r="J109" s="36"/>
      <c r="K109" s="88" t="s">
        <v>163</v>
      </c>
      <c r="L109" s="92">
        <f t="shared" si="44"/>
        <v>0</v>
      </c>
      <c r="M109" s="92"/>
      <c r="N109" s="92"/>
      <c r="O109" s="92"/>
      <c r="P109" s="92"/>
      <c r="Q109" s="92">
        <f t="shared" si="45"/>
        <v>44.310600000000001</v>
      </c>
      <c r="R109" s="92">
        <v>1.2906</v>
      </c>
      <c r="S109" s="92"/>
      <c r="T109" s="92">
        <v>43.02</v>
      </c>
      <c r="U109" s="92"/>
      <c r="V109" s="93">
        <f t="shared" si="41"/>
        <v>44.310600000000001</v>
      </c>
    </row>
    <row r="110" spans="1:22" s="82" customFormat="1" ht="60.75">
      <c r="A110" s="37" t="s">
        <v>29</v>
      </c>
      <c r="B110" s="29" t="s">
        <v>7</v>
      </c>
      <c r="C110" s="52" t="s">
        <v>50</v>
      </c>
      <c r="D110" s="78"/>
      <c r="E110" s="79"/>
      <c r="F110" s="80"/>
      <c r="G110" s="81"/>
      <c r="H110" s="76"/>
      <c r="I110" s="77"/>
      <c r="J110" s="36"/>
      <c r="K110" s="88" t="s">
        <v>164</v>
      </c>
      <c r="L110" s="92">
        <f t="shared" si="44"/>
        <v>0</v>
      </c>
      <c r="M110" s="92"/>
      <c r="N110" s="92"/>
      <c r="O110" s="92"/>
      <c r="P110" s="92"/>
      <c r="Q110" s="92">
        <f t="shared" si="45"/>
        <v>41.436899999999994</v>
      </c>
      <c r="R110" s="92">
        <v>1.2069000000000001</v>
      </c>
      <c r="S110" s="92"/>
      <c r="T110" s="92">
        <v>40.229999999999997</v>
      </c>
      <c r="U110" s="92"/>
      <c r="V110" s="93">
        <f t="shared" si="41"/>
        <v>41.436899999999994</v>
      </c>
    </row>
    <row r="111" spans="1:22" s="82" customFormat="1" ht="60.75">
      <c r="A111" s="37" t="s">
        <v>29</v>
      </c>
      <c r="B111" s="29" t="s">
        <v>7</v>
      </c>
      <c r="C111" s="52" t="s">
        <v>50</v>
      </c>
      <c r="D111" s="78"/>
      <c r="E111" s="79"/>
      <c r="F111" s="80"/>
      <c r="G111" s="81"/>
      <c r="H111" s="76"/>
      <c r="I111" s="77"/>
      <c r="J111" s="36"/>
      <c r="K111" s="88" t="s">
        <v>165</v>
      </c>
      <c r="L111" s="92">
        <f t="shared" si="44"/>
        <v>0</v>
      </c>
      <c r="M111" s="92"/>
      <c r="N111" s="92"/>
      <c r="O111" s="92"/>
      <c r="P111" s="92"/>
      <c r="Q111" s="92">
        <f t="shared" si="45"/>
        <v>107.63500000000001</v>
      </c>
      <c r="R111" s="92">
        <v>3.1349999999999998</v>
      </c>
      <c r="S111" s="92"/>
      <c r="T111" s="92">
        <v>104.5</v>
      </c>
      <c r="U111" s="92"/>
      <c r="V111" s="93">
        <f t="shared" si="41"/>
        <v>107.63500000000001</v>
      </c>
    </row>
    <row r="112" spans="1:22" s="82" customFormat="1" ht="60.75">
      <c r="A112" s="37" t="s">
        <v>29</v>
      </c>
      <c r="B112" s="29" t="s">
        <v>7</v>
      </c>
      <c r="C112" s="52" t="s">
        <v>50</v>
      </c>
      <c r="D112" s="78"/>
      <c r="E112" s="79"/>
      <c r="F112" s="80"/>
      <c r="G112" s="81"/>
      <c r="H112" s="76"/>
      <c r="I112" s="77"/>
      <c r="J112" s="36"/>
      <c r="K112" s="88" t="s">
        <v>166</v>
      </c>
      <c r="L112" s="92">
        <f t="shared" si="44"/>
        <v>0</v>
      </c>
      <c r="M112" s="92"/>
      <c r="N112" s="92"/>
      <c r="O112" s="92"/>
      <c r="P112" s="92"/>
      <c r="Q112" s="92">
        <f t="shared" si="45"/>
        <v>48.327600000000004</v>
      </c>
      <c r="R112" s="92">
        <v>1.4076</v>
      </c>
      <c r="S112" s="92"/>
      <c r="T112" s="92">
        <v>46.92</v>
      </c>
      <c r="U112" s="92"/>
      <c r="V112" s="93">
        <f t="shared" si="41"/>
        <v>48.327600000000004</v>
      </c>
    </row>
    <row r="113" spans="1:22" s="82" customFormat="1" ht="60.75">
      <c r="A113" s="37" t="s">
        <v>29</v>
      </c>
      <c r="B113" s="29" t="s">
        <v>7</v>
      </c>
      <c r="C113" s="52" t="s">
        <v>50</v>
      </c>
      <c r="D113" s="78"/>
      <c r="E113" s="79"/>
      <c r="F113" s="80"/>
      <c r="G113" s="81"/>
      <c r="H113" s="76"/>
      <c r="I113" s="77"/>
      <c r="J113" s="36"/>
      <c r="K113" s="88" t="s">
        <v>167</v>
      </c>
      <c r="L113" s="92">
        <f t="shared" si="44"/>
        <v>0</v>
      </c>
      <c r="M113" s="92"/>
      <c r="N113" s="92"/>
      <c r="O113" s="92"/>
      <c r="P113" s="92"/>
      <c r="Q113" s="92">
        <f t="shared" si="45"/>
        <v>189.7878</v>
      </c>
      <c r="R113" s="92">
        <v>5.5278</v>
      </c>
      <c r="S113" s="92"/>
      <c r="T113" s="92">
        <v>184.26</v>
      </c>
      <c r="U113" s="92"/>
      <c r="V113" s="93">
        <f t="shared" si="41"/>
        <v>189.7878</v>
      </c>
    </row>
    <row r="114" spans="1:22" s="82" customFormat="1" ht="60.75">
      <c r="A114" s="37" t="s">
        <v>29</v>
      </c>
      <c r="B114" s="29" t="s">
        <v>7</v>
      </c>
      <c r="C114" s="52" t="s">
        <v>50</v>
      </c>
      <c r="D114" s="78"/>
      <c r="E114" s="79"/>
      <c r="F114" s="80"/>
      <c r="G114" s="81"/>
      <c r="H114" s="76"/>
      <c r="I114" s="77"/>
      <c r="J114" s="36"/>
      <c r="K114" s="88" t="s">
        <v>168</v>
      </c>
      <c r="L114" s="92">
        <f t="shared" si="44"/>
        <v>0</v>
      </c>
      <c r="M114" s="92"/>
      <c r="N114" s="92"/>
      <c r="O114" s="92"/>
      <c r="P114" s="92"/>
      <c r="Q114" s="92">
        <f t="shared" si="45"/>
        <v>39.933100000000003</v>
      </c>
      <c r="R114" s="92">
        <v>1.1631</v>
      </c>
      <c r="S114" s="92"/>
      <c r="T114" s="92">
        <v>38.770000000000003</v>
      </c>
      <c r="U114" s="92"/>
      <c r="V114" s="93">
        <f t="shared" si="41"/>
        <v>39.933100000000003</v>
      </c>
    </row>
    <row r="115" spans="1:22" s="82" customFormat="1" ht="60.75">
      <c r="A115" s="37" t="s">
        <v>29</v>
      </c>
      <c r="B115" s="29" t="s">
        <v>7</v>
      </c>
      <c r="C115" s="52" t="s">
        <v>50</v>
      </c>
      <c r="D115" s="78"/>
      <c r="E115" s="79"/>
      <c r="F115" s="80"/>
      <c r="G115" s="81"/>
      <c r="H115" s="76"/>
      <c r="I115" s="77"/>
      <c r="J115" s="36"/>
      <c r="K115" s="88" t="s">
        <v>169</v>
      </c>
      <c r="L115" s="92">
        <f t="shared" si="44"/>
        <v>0</v>
      </c>
      <c r="M115" s="92"/>
      <c r="N115" s="92"/>
      <c r="O115" s="92"/>
      <c r="P115" s="92"/>
      <c r="Q115" s="92">
        <f t="shared" si="45"/>
        <v>91.525800000000004</v>
      </c>
      <c r="R115" s="92">
        <v>2.6657999999999999</v>
      </c>
      <c r="S115" s="92"/>
      <c r="T115" s="92">
        <v>88.86</v>
      </c>
      <c r="U115" s="92"/>
      <c r="V115" s="93">
        <f t="shared" si="41"/>
        <v>91.525800000000004</v>
      </c>
    </row>
    <row r="116" spans="1:22" s="82" customFormat="1" ht="60.75">
      <c r="A116" s="37" t="s">
        <v>29</v>
      </c>
      <c r="B116" s="29" t="s">
        <v>7</v>
      </c>
      <c r="C116" s="52" t="s">
        <v>50</v>
      </c>
      <c r="D116" s="78"/>
      <c r="E116" s="79"/>
      <c r="F116" s="80"/>
      <c r="G116" s="81"/>
      <c r="H116" s="76"/>
      <c r="I116" s="77"/>
      <c r="J116" s="36"/>
      <c r="K116" s="88" t="s">
        <v>170</v>
      </c>
      <c r="L116" s="92">
        <f t="shared" si="44"/>
        <v>0</v>
      </c>
      <c r="M116" s="92"/>
      <c r="N116" s="92"/>
      <c r="O116" s="92"/>
      <c r="P116" s="92"/>
      <c r="Q116" s="92">
        <f t="shared" si="45"/>
        <v>277.65710000000001</v>
      </c>
      <c r="R116" s="92">
        <v>8.0870999999999995</v>
      </c>
      <c r="S116" s="92"/>
      <c r="T116" s="92">
        <v>269.57</v>
      </c>
      <c r="U116" s="92"/>
      <c r="V116" s="93">
        <f t="shared" si="41"/>
        <v>277.65710000000001</v>
      </c>
    </row>
    <row r="117" spans="1:22" s="82" customFormat="1" ht="60.75">
      <c r="A117" s="37" t="s">
        <v>29</v>
      </c>
      <c r="B117" s="29" t="s">
        <v>7</v>
      </c>
      <c r="C117" s="52" t="s">
        <v>50</v>
      </c>
      <c r="D117" s="78"/>
      <c r="E117" s="79"/>
      <c r="F117" s="80"/>
      <c r="G117" s="81"/>
      <c r="H117" s="76"/>
      <c r="I117" s="77"/>
      <c r="J117" s="36"/>
      <c r="K117" s="88" t="s">
        <v>171</v>
      </c>
      <c r="L117" s="92">
        <f t="shared" si="44"/>
        <v>0</v>
      </c>
      <c r="M117" s="92"/>
      <c r="N117" s="92"/>
      <c r="O117" s="92"/>
      <c r="P117" s="92"/>
      <c r="Q117" s="92">
        <f t="shared" si="45"/>
        <v>91.845100000000002</v>
      </c>
      <c r="R117" s="92">
        <v>2.6751</v>
      </c>
      <c r="S117" s="92"/>
      <c r="T117" s="92">
        <v>89.17</v>
      </c>
      <c r="U117" s="92"/>
      <c r="V117" s="93">
        <f t="shared" si="41"/>
        <v>91.845100000000002</v>
      </c>
    </row>
    <row r="118" spans="1:22" s="82" customFormat="1" ht="60.75">
      <c r="A118" s="37" t="s">
        <v>29</v>
      </c>
      <c r="B118" s="29" t="s">
        <v>7</v>
      </c>
      <c r="C118" s="52" t="s">
        <v>50</v>
      </c>
      <c r="D118" s="78"/>
      <c r="E118" s="79"/>
      <c r="F118" s="80"/>
      <c r="G118" s="81"/>
      <c r="H118" s="76"/>
      <c r="I118" s="77"/>
      <c r="J118" s="36"/>
      <c r="K118" s="88" t="s">
        <v>172</v>
      </c>
      <c r="L118" s="92">
        <f t="shared" si="44"/>
        <v>0</v>
      </c>
      <c r="M118" s="92"/>
      <c r="N118" s="92"/>
      <c r="O118" s="92"/>
      <c r="P118" s="92"/>
      <c r="Q118" s="92">
        <f t="shared" si="45"/>
        <v>91.845100000000002</v>
      </c>
      <c r="R118" s="92">
        <v>2.6751</v>
      </c>
      <c r="S118" s="92"/>
      <c r="T118" s="92">
        <v>89.17</v>
      </c>
      <c r="U118" s="92"/>
      <c r="V118" s="93">
        <f t="shared" si="41"/>
        <v>91.845100000000002</v>
      </c>
    </row>
    <row r="119" spans="1:22" s="82" customFormat="1" ht="60.75">
      <c r="A119" s="37" t="s">
        <v>29</v>
      </c>
      <c r="B119" s="29" t="s">
        <v>7</v>
      </c>
      <c r="C119" s="52" t="s">
        <v>50</v>
      </c>
      <c r="D119" s="78"/>
      <c r="E119" s="79"/>
      <c r="F119" s="80"/>
      <c r="G119" s="81"/>
      <c r="H119" s="76"/>
      <c r="I119" s="77"/>
      <c r="J119" s="36"/>
      <c r="K119" s="88" t="s">
        <v>173</v>
      </c>
      <c r="L119" s="92">
        <f t="shared" si="44"/>
        <v>0</v>
      </c>
      <c r="M119" s="92"/>
      <c r="N119" s="92"/>
      <c r="O119" s="92"/>
      <c r="P119" s="92"/>
      <c r="Q119" s="92">
        <f t="shared" si="45"/>
        <v>91.845100000000002</v>
      </c>
      <c r="R119" s="92">
        <v>2.6751</v>
      </c>
      <c r="S119" s="92"/>
      <c r="T119" s="92">
        <v>89.17</v>
      </c>
      <c r="U119" s="92"/>
      <c r="V119" s="93">
        <f t="shared" si="41"/>
        <v>91.845100000000002</v>
      </c>
    </row>
    <row r="120" spans="1:22" s="82" customFormat="1" ht="60.75">
      <c r="A120" s="37" t="s">
        <v>29</v>
      </c>
      <c r="B120" s="29" t="s">
        <v>7</v>
      </c>
      <c r="C120" s="52" t="s">
        <v>50</v>
      </c>
      <c r="D120" s="78"/>
      <c r="E120" s="79"/>
      <c r="F120" s="80"/>
      <c r="G120" s="81"/>
      <c r="H120" s="76"/>
      <c r="I120" s="77"/>
      <c r="J120" s="36"/>
      <c r="K120" s="88" t="s">
        <v>174</v>
      </c>
      <c r="L120" s="92">
        <f t="shared" si="44"/>
        <v>0</v>
      </c>
      <c r="M120" s="92"/>
      <c r="N120" s="92"/>
      <c r="O120" s="92"/>
      <c r="P120" s="92"/>
      <c r="Q120" s="92">
        <f t="shared" si="45"/>
        <v>91.845100000000002</v>
      </c>
      <c r="R120" s="92">
        <v>2.6751</v>
      </c>
      <c r="S120" s="92"/>
      <c r="T120" s="92">
        <v>89.17</v>
      </c>
      <c r="U120" s="92"/>
      <c r="V120" s="93">
        <f t="shared" si="41"/>
        <v>91.845100000000002</v>
      </c>
    </row>
    <row r="121" spans="1:22" s="82" customFormat="1" ht="60.75">
      <c r="A121" s="37" t="s">
        <v>29</v>
      </c>
      <c r="B121" s="29" t="s">
        <v>7</v>
      </c>
      <c r="C121" s="52" t="s">
        <v>50</v>
      </c>
      <c r="D121" s="78"/>
      <c r="E121" s="79"/>
      <c r="F121" s="80"/>
      <c r="G121" s="81"/>
      <c r="H121" s="76"/>
      <c r="I121" s="77"/>
      <c r="J121" s="36"/>
      <c r="K121" s="88" t="s">
        <v>175</v>
      </c>
      <c r="L121" s="92">
        <f t="shared" si="44"/>
        <v>0</v>
      </c>
      <c r="M121" s="92"/>
      <c r="N121" s="92"/>
      <c r="O121" s="92"/>
      <c r="P121" s="92"/>
      <c r="Q121" s="92">
        <f t="shared" si="45"/>
        <v>91.845100000000002</v>
      </c>
      <c r="R121" s="92">
        <v>2.6751</v>
      </c>
      <c r="S121" s="92"/>
      <c r="T121" s="92">
        <v>89.17</v>
      </c>
      <c r="U121" s="92"/>
      <c r="V121" s="93">
        <f t="shared" si="41"/>
        <v>91.845100000000002</v>
      </c>
    </row>
    <row r="122" spans="1:22" s="82" customFormat="1" ht="60.75">
      <c r="A122" s="37" t="s">
        <v>29</v>
      </c>
      <c r="B122" s="29" t="s">
        <v>7</v>
      </c>
      <c r="C122" s="52" t="s">
        <v>50</v>
      </c>
      <c r="D122" s="78"/>
      <c r="E122" s="79"/>
      <c r="F122" s="80"/>
      <c r="G122" s="81"/>
      <c r="H122" s="76"/>
      <c r="I122" s="77"/>
      <c r="J122" s="36"/>
      <c r="K122" s="88" t="s">
        <v>176</v>
      </c>
      <c r="L122" s="92">
        <f t="shared" si="44"/>
        <v>0</v>
      </c>
      <c r="M122" s="92"/>
      <c r="N122" s="92"/>
      <c r="O122" s="92"/>
      <c r="P122" s="92"/>
      <c r="Q122" s="92">
        <f t="shared" si="45"/>
        <v>91.845100000000002</v>
      </c>
      <c r="R122" s="92">
        <v>2.6751</v>
      </c>
      <c r="S122" s="92"/>
      <c r="T122" s="92">
        <v>89.17</v>
      </c>
      <c r="U122" s="92"/>
      <c r="V122" s="93">
        <f t="shared" si="41"/>
        <v>91.845100000000002</v>
      </c>
    </row>
    <row r="123" spans="1:22" s="82" customFormat="1" ht="60.75">
      <c r="A123" s="37" t="s">
        <v>29</v>
      </c>
      <c r="B123" s="29" t="s">
        <v>7</v>
      </c>
      <c r="C123" s="52" t="s">
        <v>50</v>
      </c>
      <c r="D123" s="78"/>
      <c r="E123" s="79"/>
      <c r="F123" s="80"/>
      <c r="G123" s="81"/>
      <c r="H123" s="76"/>
      <c r="I123" s="77"/>
      <c r="J123" s="36"/>
      <c r="K123" s="88" t="s">
        <v>177</v>
      </c>
      <c r="L123" s="92">
        <f t="shared" si="44"/>
        <v>0</v>
      </c>
      <c r="M123" s="92"/>
      <c r="N123" s="92"/>
      <c r="O123" s="92"/>
      <c r="P123" s="92"/>
      <c r="Q123" s="92">
        <f t="shared" si="45"/>
        <v>91.845100000000002</v>
      </c>
      <c r="R123" s="92">
        <v>2.6751</v>
      </c>
      <c r="S123" s="92"/>
      <c r="T123" s="92">
        <v>89.17</v>
      </c>
      <c r="U123" s="92"/>
      <c r="V123" s="93">
        <f t="shared" si="41"/>
        <v>91.845100000000002</v>
      </c>
    </row>
    <row r="124" spans="1:22" s="82" customFormat="1" ht="60.75">
      <c r="A124" s="37" t="s">
        <v>29</v>
      </c>
      <c r="B124" s="29" t="s">
        <v>7</v>
      </c>
      <c r="C124" s="52" t="s">
        <v>50</v>
      </c>
      <c r="D124" s="78"/>
      <c r="E124" s="79"/>
      <c r="F124" s="80"/>
      <c r="G124" s="81"/>
      <c r="H124" s="76"/>
      <c r="I124" s="77"/>
      <c r="J124" s="36"/>
      <c r="K124" s="88" t="s">
        <v>178</v>
      </c>
      <c r="L124" s="92">
        <f t="shared" si="44"/>
        <v>0</v>
      </c>
      <c r="M124" s="92"/>
      <c r="N124" s="92"/>
      <c r="O124" s="92"/>
      <c r="P124" s="92"/>
      <c r="Q124" s="92">
        <f t="shared" si="45"/>
        <v>62.644599999999997</v>
      </c>
      <c r="R124" s="92">
        <v>1.8246</v>
      </c>
      <c r="S124" s="92"/>
      <c r="T124" s="92">
        <v>60.82</v>
      </c>
      <c r="U124" s="92"/>
      <c r="V124" s="93">
        <f t="shared" si="41"/>
        <v>62.644599999999997</v>
      </c>
    </row>
    <row r="125" spans="1:22" s="82" customFormat="1" ht="60.75">
      <c r="A125" s="37" t="s">
        <v>29</v>
      </c>
      <c r="B125" s="29" t="s">
        <v>7</v>
      </c>
      <c r="C125" s="52" t="s">
        <v>50</v>
      </c>
      <c r="D125" s="78"/>
      <c r="E125" s="79"/>
      <c r="F125" s="80"/>
      <c r="G125" s="81"/>
      <c r="H125" s="76"/>
      <c r="I125" s="77"/>
      <c r="J125" s="36"/>
      <c r="K125" s="88" t="s">
        <v>179</v>
      </c>
      <c r="L125" s="92">
        <f t="shared" si="44"/>
        <v>0</v>
      </c>
      <c r="M125" s="92"/>
      <c r="N125" s="92"/>
      <c r="O125" s="92"/>
      <c r="P125" s="92"/>
      <c r="Q125" s="92">
        <f t="shared" si="45"/>
        <v>7.3850999999999996</v>
      </c>
      <c r="R125" s="92">
        <v>0.21510000000000001</v>
      </c>
      <c r="S125" s="92"/>
      <c r="T125" s="92">
        <v>7.17</v>
      </c>
      <c r="U125" s="92"/>
      <c r="V125" s="93">
        <f t="shared" si="41"/>
        <v>7.3850999999999996</v>
      </c>
    </row>
    <row r="126" spans="1:22" s="82" customFormat="1" ht="60.75">
      <c r="A126" s="37" t="s">
        <v>29</v>
      </c>
      <c r="B126" s="29" t="s">
        <v>7</v>
      </c>
      <c r="C126" s="52" t="s">
        <v>50</v>
      </c>
      <c r="D126" s="78"/>
      <c r="E126" s="79"/>
      <c r="F126" s="80"/>
      <c r="G126" s="81"/>
      <c r="H126" s="76"/>
      <c r="I126" s="77"/>
      <c r="J126" s="36"/>
      <c r="K126" s="88" t="s">
        <v>180</v>
      </c>
      <c r="L126" s="92">
        <f t="shared" si="44"/>
        <v>0</v>
      </c>
      <c r="M126" s="92"/>
      <c r="N126" s="92"/>
      <c r="O126" s="92"/>
      <c r="P126" s="92"/>
      <c r="Q126" s="92">
        <f t="shared" si="45"/>
        <v>103.74160000000001</v>
      </c>
      <c r="R126" s="92">
        <v>3.0215999999999998</v>
      </c>
      <c r="S126" s="92"/>
      <c r="T126" s="92">
        <v>100.72</v>
      </c>
      <c r="U126" s="92"/>
      <c r="V126" s="93">
        <f t="shared" si="41"/>
        <v>103.74160000000001</v>
      </c>
    </row>
    <row r="127" spans="1:22" s="82" customFormat="1" ht="60.75">
      <c r="A127" s="37" t="s">
        <v>29</v>
      </c>
      <c r="B127" s="29" t="s">
        <v>7</v>
      </c>
      <c r="C127" s="52" t="s">
        <v>50</v>
      </c>
      <c r="D127" s="78"/>
      <c r="E127" s="79"/>
      <c r="F127" s="80"/>
      <c r="G127" s="81"/>
      <c r="H127" s="76"/>
      <c r="I127" s="77"/>
      <c r="J127" s="36"/>
      <c r="K127" s="88" t="s">
        <v>181</v>
      </c>
      <c r="L127" s="92">
        <f t="shared" si="44"/>
        <v>0</v>
      </c>
      <c r="M127" s="92"/>
      <c r="N127" s="92"/>
      <c r="O127" s="92"/>
      <c r="P127" s="92"/>
      <c r="Q127" s="92">
        <f t="shared" si="45"/>
        <v>103.74160000000001</v>
      </c>
      <c r="R127" s="92">
        <v>3.0215999999999998</v>
      </c>
      <c r="S127" s="92"/>
      <c r="T127" s="92">
        <v>100.72</v>
      </c>
      <c r="U127" s="92"/>
      <c r="V127" s="93">
        <f t="shared" ref="V127:V142" si="46">L127+Q127</f>
        <v>103.74160000000001</v>
      </c>
    </row>
    <row r="128" spans="1:22" s="82" customFormat="1" ht="60.75">
      <c r="A128" s="37" t="s">
        <v>29</v>
      </c>
      <c r="B128" s="29" t="s">
        <v>7</v>
      </c>
      <c r="C128" s="52" t="s">
        <v>50</v>
      </c>
      <c r="D128" s="78"/>
      <c r="E128" s="79"/>
      <c r="F128" s="80"/>
      <c r="G128" s="81"/>
      <c r="H128" s="76"/>
      <c r="I128" s="77"/>
      <c r="J128" s="36"/>
      <c r="K128" s="88" t="s">
        <v>182</v>
      </c>
      <c r="L128" s="92">
        <f t="shared" si="44"/>
        <v>0</v>
      </c>
      <c r="M128" s="92"/>
      <c r="N128" s="92"/>
      <c r="O128" s="92"/>
      <c r="P128" s="92"/>
      <c r="Q128" s="92">
        <f t="shared" si="45"/>
        <v>43.651400000000002</v>
      </c>
      <c r="R128" s="92">
        <v>1.2714000000000001</v>
      </c>
      <c r="S128" s="92"/>
      <c r="T128" s="92">
        <v>42.38</v>
      </c>
      <c r="U128" s="92"/>
      <c r="V128" s="93">
        <f t="shared" si="46"/>
        <v>43.651400000000002</v>
      </c>
    </row>
    <row r="129" spans="1:22" s="82" customFormat="1" ht="60.75">
      <c r="A129" s="37" t="s">
        <v>29</v>
      </c>
      <c r="B129" s="29" t="s">
        <v>7</v>
      </c>
      <c r="C129" s="52" t="s">
        <v>50</v>
      </c>
      <c r="D129" s="78"/>
      <c r="E129" s="79"/>
      <c r="F129" s="80"/>
      <c r="G129" s="81"/>
      <c r="H129" s="76"/>
      <c r="I129" s="77"/>
      <c r="J129" s="36"/>
      <c r="K129" s="88" t="s">
        <v>183</v>
      </c>
      <c r="L129" s="92">
        <f t="shared" si="44"/>
        <v>0</v>
      </c>
      <c r="M129" s="92"/>
      <c r="N129" s="92"/>
      <c r="O129" s="92"/>
      <c r="P129" s="92"/>
      <c r="Q129" s="92">
        <f t="shared" si="45"/>
        <v>47.153399999999998</v>
      </c>
      <c r="R129" s="92">
        <v>1.3734</v>
      </c>
      <c r="S129" s="92"/>
      <c r="T129" s="92">
        <v>45.78</v>
      </c>
      <c r="U129" s="92"/>
      <c r="V129" s="93">
        <f t="shared" si="46"/>
        <v>47.153399999999998</v>
      </c>
    </row>
    <row r="130" spans="1:22" s="82" customFormat="1" ht="60.75">
      <c r="A130" s="37" t="s">
        <v>29</v>
      </c>
      <c r="B130" s="29" t="s">
        <v>7</v>
      </c>
      <c r="C130" s="52" t="s">
        <v>50</v>
      </c>
      <c r="D130" s="78"/>
      <c r="E130" s="79"/>
      <c r="F130" s="80"/>
      <c r="G130" s="81"/>
      <c r="H130" s="76"/>
      <c r="I130" s="77"/>
      <c r="J130" s="36"/>
      <c r="K130" s="88" t="s">
        <v>184</v>
      </c>
      <c r="L130" s="92">
        <f t="shared" si="44"/>
        <v>0</v>
      </c>
      <c r="M130" s="92"/>
      <c r="N130" s="92"/>
      <c r="O130" s="92"/>
      <c r="P130" s="92"/>
      <c r="Q130" s="92">
        <f t="shared" si="45"/>
        <v>67.063299999999998</v>
      </c>
      <c r="R130" s="92">
        <v>1.9533</v>
      </c>
      <c r="S130" s="92"/>
      <c r="T130" s="92">
        <v>65.11</v>
      </c>
      <c r="U130" s="92"/>
      <c r="V130" s="93">
        <f t="shared" si="46"/>
        <v>67.063299999999998</v>
      </c>
    </row>
    <row r="131" spans="1:22" s="82" customFormat="1" ht="60.75">
      <c r="A131" s="37" t="s">
        <v>29</v>
      </c>
      <c r="B131" s="29" t="s">
        <v>7</v>
      </c>
      <c r="C131" s="52" t="s">
        <v>50</v>
      </c>
      <c r="D131" s="78"/>
      <c r="E131" s="79"/>
      <c r="F131" s="80"/>
      <c r="G131" s="81"/>
      <c r="H131" s="76"/>
      <c r="I131" s="77"/>
      <c r="J131" s="36"/>
      <c r="K131" s="88" t="s">
        <v>185</v>
      </c>
      <c r="L131" s="92">
        <f t="shared" si="44"/>
        <v>0</v>
      </c>
      <c r="M131" s="92"/>
      <c r="N131" s="92"/>
      <c r="O131" s="92"/>
      <c r="P131" s="92"/>
      <c r="Q131" s="92">
        <f t="shared" si="45"/>
        <v>106.0282</v>
      </c>
      <c r="R131" s="92">
        <v>3.0882000000000001</v>
      </c>
      <c r="S131" s="92"/>
      <c r="T131" s="92">
        <v>102.94</v>
      </c>
      <c r="U131" s="92"/>
      <c r="V131" s="93">
        <f t="shared" si="46"/>
        <v>106.0282</v>
      </c>
    </row>
    <row r="132" spans="1:22" s="82" customFormat="1" ht="60.75">
      <c r="A132" s="37" t="s">
        <v>29</v>
      </c>
      <c r="B132" s="29" t="s">
        <v>7</v>
      </c>
      <c r="C132" s="52" t="s">
        <v>50</v>
      </c>
      <c r="D132" s="78"/>
      <c r="E132" s="79"/>
      <c r="F132" s="80"/>
      <c r="G132" s="81"/>
      <c r="H132" s="76"/>
      <c r="I132" s="77"/>
      <c r="J132" s="36"/>
      <c r="K132" s="88" t="s">
        <v>186</v>
      </c>
      <c r="L132" s="92">
        <f t="shared" si="44"/>
        <v>0</v>
      </c>
      <c r="M132" s="92"/>
      <c r="N132" s="92"/>
      <c r="O132" s="92"/>
      <c r="P132" s="92"/>
      <c r="Q132" s="92">
        <f t="shared" si="45"/>
        <v>52.035600000000002</v>
      </c>
      <c r="R132" s="92">
        <v>1.5156000000000001</v>
      </c>
      <c r="S132" s="92"/>
      <c r="T132" s="92">
        <v>50.52</v>
      </c>
      <c r="U132" s="92"/>
      <c r="V132" s="93">
        <f t="shared" si="46"/>
        <v>52.035600000000002</v>
      </c>
    </row>
    <row r="133" spans="1:22" s="82" customFormat="1" ht="60.75">
      <c r="A133" s="37" t="s">
        <v>29</v>
      </c>
      <c r="B133" s="29" t="s">
        <v>7</v>
      </c>
      <c r="C133" s="52" t="s">
        <v>50</v>
      </c>
      <c r="D133" s="78"/>
      <c r="E133" s="79"/>
      <c r="F133" s="80"/>
      <c r="G133" s="81"/>
      <c r="H133" s="76"/>
      <c r="I133" s="77"/>
      <c r="J133" s="36"/>
      <c r="K133" s="88" t="s">
        <v>187</v>
      </c>
      <c r="L133" s="92">
        <f t="shared" si="44"/>
        <v>0</v>
      </c>
      <c r="M133" s="92"/>
      <c r="N133" s="92"/>
      <c r="O133" s="92"/>
      <c r="P133" s="92"/>
      <c r="Q133" s="92">
        <f t="shared" si="45"/>
        <v>127.87450000000001</v>
      </c>
      <c r="R133" s="92">
        <v>3.7244999999999999</v>
      </c>
      <c r="S133" s="92"/>
      <c r="T133" s="92">
        <v>124.15</v>
      </c>
      <c r="U133" s="92"/>
      <c r="V133" s="93">
        <f t="shared" si="46"/>
        <v>127.87450000000001</v>
      </c>
    </row>
    <row r="134" spans="1:22" s="82" customFormat="1" ht="60.75">
      <c r="A134" s="37" t="s">
        <v>29</v>
      </c>
      <c r="B134" s="29" t="s">
        <v>7</v>
      </c>
      <c r="C134" s="52" t="s">
        <v>50</v>
      </c>
      <c r="D134" s="78"/>
      <c r="E134" s="79"/>
      <c r="F134" s="80"/>
      <c r="G134" s="81"/>
      <c r="H134" s="76"/>
      <c r="I134" s="77"/>
      <c r="J134" s="36"/>
      <c r="K134" s="88" t="s">
        <v>188</v>
      </c>
      <c r="L134" s="92">
        <f t="shared" si="44"/>
        <v>0</v>
      </c>
      <c r="M134" s="92"/>
      <c r="N134" s="92"/>
      <c r="O134" s="92"/>
      <c r="P134" s="92"/>
      <c r="Q134" s="92">
        <f t="shared" si="45"/>
        <v>103.9991</v>
      </c>
      <c r="R134" s="92">
        <v>3.0291000000000001</v>
      </c>
      <c r="S134" s="92"/>
      <c r="T134" s="92">
        <v>100.97</v>
      </c>
      <c r="U134" s="92"/>
      <c r="V134" s="93">
        <f t="shared" si="46"/>
        <v>103.9991</v>
      </c>
    </row>
    <row r="135" spans="1:22" s="82" customFormat="1" ht="60.75">
      <c r="A135" s="37" t="s">
        <v>29</v>
      </c>
      <c r="B135" s="29" t="s">
        <v>7</v>
      </c>
      <c r="C135" s="52" t="s">
        <v>50</v>
      </c>
      <c r="D135" s="78"/>
      <c r="E135" s="79"/>
      <c r="F135" s="80"/>
      <c r="G135" s="81"/>
      <c r="H135" s="76"/>
      <c r="I135" s="77"/>
      <c r="J135" s="36"/>
      <c r="K135" s="88" t="s">
        <v>189</v>
      </c>
      <c r="L135" s="92">
        <f t="shared" si="44"/>
        <v>0</v>
      </c>
      <c r="M135" s="92"/>
      <c r="N135" s="92"/>
      <c r="O135" s="92"/>
      <c r="P135" s="92"/>
      <c r="Q135" s="92">
        <f t="shared" si="45"/>
        <v>100.116</v>
      </c>
      <c r="R135" s="92">
        <v>2.9159999999999999</v>
      </c>
      <c r="S135" s="92"/>
      <c r="T135" s="92">
        <v>97.2</v>
      </c>
      <c r="U135" s="92"/>
      <c r="V135" s="93">
        <f t="shared" si="46"/>
        <v>100.116</v>
      </c>
    </row>
    <row r="136" spans="1:22" s="82" customFormat="1" ht="60.75">
      <c r="A136" s="37" t="s">
        <v>29</v>
      </c>
      <c r="B136" s="29" t="s">
        <v>7</v>
      </c>
      <c r="C136" s="52" t="s">
        <v>50</v>
      </c>
      <c r="D136" s="78"/>
      <c r="E136" s="79"/>
      <c r="F136" s="80"/>
      <c r="G136" s="81"/>
      <c r="H136" s="76"/>
      <c r="I136" s="77"/>
      <c r="J136" s="36"/>
      <c r="K136" s="88" t="s">
        <v>190</v>
      </c>
      <c r="L136" s="92">
        <f t="shared" si="44"/>
        <v>0</v>
      </c>
      <c r="M136" s="92"/>
      <c r="N136" s="92"/>
      <c r="O136" s="92"/>
      <c r="P136" s="92"/>
      <c r="Q136" s="92">
        <f t="shared" si="45"/>
        <v>116.68870000000001</v>
      </c>
      <c r="R136" s="92">
        <v>3.3986999999999998</v>
      </c>
      <c r="S136" s="92"/>
      <c r="T136" s="92">
        <v>113.29</v>
      </c>
      <c r="U136" s="92"/>
      <c r="V136" s="93">
        <f t="shared" si="46"/>
        <v>116.68870000000001</v>
      </c>
    </row>
    <row r="137" spans="1:22" s="82" customFormat="1" ht="60.75">
      <c r="A137" s="37" t="s">
        <v>29</v>
      </c>
      <c r="B137" s="29" t="s">
        <v>7</v>
      </c>
      <c r="C137" s="52" t="s">
        <v>50</v>
      </c>
      <c r="D137" s="78"/>
      <c r="E137" s="79"/>
      <c r="F137" s="80"/>
      <c r="G137" s="81"/>
      <c r="H137" s="76"/>
      <c r="I137" s="77"/>
      <c r="J137" s="36"/>
      <c r="K137" s="88" t="s">
        <v>191</v>
      </c>
      <c r="L137" s="92">
        <f t="shared" si="44"/>
        <v>0</v>
      </c>
      <c r="M137" s="92"/>
      <c r="N137" s="92"/>
      <c r="O137" s="92"/>
      <c r="P137" s="92"/>
      <c r="Q137" s="92">
        <f t="shared" si="45"/>
        <v>101.66718</v>
      </c>
      <c r="R137" s="92">
        <v>2.9611800000000001</v>
      </c>
      <c r="S137" s="92"/>
      <c r="T137" s="92">
        <v>98.706000000000003</v>
      </c>
      <c r="U137" s="92"/>
      <c r="V137" s="93">
        <f t="shared" si="46"/>
        <v>101.66718</v>
      </c>
    </row>
    <row r="138" spans="1:22" s="82" customFormat="1" ht="60.75">
      <c r="A138" s="37" t="s">
        <v>29</v>
      </c>
      <c r="B138" s="29" t="s">
        <v>7</v>
      </c>
      <c r="C138" s="52" t="s">
        <v>50</v>
      </c>
      <c r="D138" s="78"/>
      <c r="E138" s="79"/>
      <c r="F138" s="80"/>
      <c r="G138" s="81"/>
      <c r="H138" s="76"/>
      <c r="I138" s="77"/>
      <c r="J138" s="36"/>
      <c r="K138" s="88" t="s">
        <v>192</v>
      </c>
      <c r="L138" s="92">
        <f t="shared" si="44"/>
        <v>0</v>
      </c>
      <c r="M138" s="92"/>
      <c r="N138" s="92"/>
      <c r="O138" s="92"/>
      <c r="P138" s="92"/>
      <c r="Q138" s="92">
        <f t="shared" si="45"/>
        <v>101.66718</v>
      </c>
      <c r="R138" s="92">
        <v>2.9611800000000001</v>
      </c>
      <c r="S138" s="92"/>
      <c r="T138" s="92">
        <v>98.706000000000003</v>
      </c>
      <c r="U138" s="92"/>
      <c r="V138" s="93">
        <f t="shared" si="46"/>
        <v>101.66718</v>
      </c>
    </row>
    <row r="139" spans="1:22" s="82" customFormat="1" ht="60.75">
      <c r="A139" s="37" t="s">
        <v>29</v>
      </c>
      <c r="B139" s="29" t="s">
        <v>7</v>
      </c>
      <c r="C139" s="52" t="s">
        <v>50</v>
      </c>
      <c r="D139" s="78"/>
      <c r="E139" s="79"/>
      <c r="F139" s="80"/>
      <c r="G139" s="81"/>
      <c r="H139" s="76"/>
      <c r="I139" s="77"/>
      <c r="J139" s="36"/>
      <c r="K139" s="88" t="s">
        <v>193</v>
      </c>
      <c r="L139" s="92">
        <f t="shared" si="44"/>
        <v>0</v>
      </c>
      <c r="M139" s="92"/>
      <c r="N139" s="92"/>
      <c r="O139" s="92"/>
      <c r="P139" s="92"/>
      <c r="Q139" s="92">
        <f t="shared" si="45"/>
        <v>86.643600000000006</v>
      </c>
      <c r="R139" s="92">
        <v>2.5236000000000001</v>
      </c>
      <c r="S139" s="92"/>
      <c r="T139" s="92">
        <v>84.12</v>
      </c>
      <c r="U139" s="92"/>
      <c r="V139" s="93">
        <f t="shared" si="46"/>
        <v>86.643600000000006</v>
      </c>
    </row>
    <row r="140" spans="1:22" s="82" customFormat="1" ht="60.75">
      <c r="A140" s="37" t="s">
        <v>29</v>
      </c>
      <c r="B140" s="29" t="s">
        <v>7</v>
      </c>
      <c r="C140" s="52" t="s">
        <v>50</v>
      </c>
      <c r="D140" s="78"/>
      <c r="E140" s="79"/>
      <c r="F140" s="80"/>
      <c r="G140" s="81"/>
      <c r="H140" s="76"/>
      <c r="I140" s="77"/>
      <c r="J140" s="36"/>
      <c r="K140" s="88" t="s">
        <v>194</v>
      </c>
      <c r="L140" s="92">
        <f t="shared" si="44"/>
        <v>0</v>
      </c>
      <c r="M140" s="92"/>
      <c r="N140" s="92"/>
      <c r="O140" s="92"/>
      <c r="P140" s="92"/>
      <c r="Q140" s="92">
        <f t="shared" si="45"/>
        <v>101.6816</v>
      </c>
      <c r="R140" s="92">
        <v>2.9615999999999998</v>
      </c>
      <c r="S140" s="92"/>
      <c r="T140" s="92">
        <v>98.72</v>
      </c>
      <c r="U140" s="92"/>
      <c r="V140" s="93">
        <f t="shared" si="46"/>
        <v>101.6816</v>
      </c>
    </row>
    <row r="141" spans="1:22" s="82" customFormat="1" ht="60.75">
      <c r="A141" s="37" t="s">
        <v>29</v>
      </c>
      <c r="B141" s="29" t="s">
        <v>7</v>
      </c>
      <c r="C141" s="52" t="s">
        <v>50</v>
      </c>
      <c r="D141" s="78"/>
      <c r="E141" s="79"/>
      <c r="F141" s="80"/>
      <c r="G141" s="81"/>
      <c r="H141" s="76"/>
      <c r="I141" s="77"/>
      <c r="J141" s="36"/>
      <c r="K141" s="88" t="s">
        <v>195</v>
      </c>
      <c r="L141" s="92">
        <f t="shared" si="44"/>
        <v>0</v>
      </c>
      <c r="M141" s="92"/>
      <c r="N141" s="92"/>
      <c r="O141" s="92"/>
      <c r="P141" s="92"/>
      <c r="Q141" s="92">
        <f t="shared" si="45"/>
        <v>296.31040000000002</v>
      </c>
      <c r="R141" s="92">
        <v>8.6303999999999998</v>
      </c>
      <c r="S141" s="92"/>
      <c r="T141" s="92">
        <v>287.68</v>
      </c>
      <c r="U141" s="92"/>
      <c r="V141" s="93">
        <f t="shared" si="46"/>
        <v>296.31040000000002</v>
      </c>
    </row>
    <row r="142" spans="1:22" s="82" customFormat="1" ht="60.75">
      <c r="A142" s="37" t="s">
        <v>29</v>
      </c>
      <c r="B142" s="29" t="s">
        <v>7</v>
      </c>
      <c r="C142" s="52" t="s">
        <v>50</v>
      </c>
      <c r="D142" s="78"/>
      <c r="E142" s="79"/>
      <c r="F142" s="80"/>
      <c r="G142" s="81"/>
      <c r="H142" s="76"/>
      <c r="I142" s="77"/>
      <c r="J142" s="36"/>
      <c r="K142" s="88" t="s">
        <v>196</v>
      </c>
      <c r="L142" s="92">
        <f t="shared" si="44"/>
        <v>0</v>
      </c>
      <c r="M142" s="92"/>
      <c r="N142" s="92"/>
      <c r="O142" s="92"/>
      <c r="P142" s="92"/>
      <c r="Q142" s="92">
        <f t="shared" si="45"/>
        <v>85.862440000000007</v>
      </c>
      <c r="R142" s="92">
        <v>2.5008499999999998</v>
      </c>
      <c r="S142" s="92"/>
      <c r="T142" s="92">
        <v>83.361590000000007</v>
      </c>
      <c r="U142" s="92"/>
      <c r="V142" s="93">
        <f t="shared" si="46"/>
        <v>85.862440000000007</v>
      </c>
    </row>
    <row r="143" spans="1:22" s="82" customFormat="1" ht="60.75">
      <c r="A143" s="37" t="s">
        <v>29</v>
      </c>
      <c r="B143" s="29" t="s">
        <v>7</v>
      </c>
      <c r="C143" s="52" t="s">
        <v>50</v>
      </c>
      <c r="D143" s="78"/>
      <c r="E143" s="79"/>
      <c r="F143" s="80"/>
      <c r="G143" s="81"/>
      <c r="H143" s="76"/>
      <c r="I143" s="77"/>
      <c r="J143" s="36"/>
      <c r="K143" s="88" t="s">
        <v>197</v>
      </c>
      <c r="L143" s="92">
        <f t="shared" ref="L143:L148" si="47">SUM(M143:P143)</f>
        <v>0</v>
      </c>
      <c r="M143" s="92"/>
      <c r="N143" s="92"/>
      <c r="O143" s="92"/>
      <c r="P143" s="92"/>
      <c r="Q143" s="92">
        <f t="shared" ref="Q143:Q148" si="48">SUM(R143:U143)</f>
        <v>144.09803000000002</v>
      </c>
      <c r="R143" s="92">
        <v>4.1970299999999998</v>
      </c>
      <c r="S143" s="92"/>
      <c r="T143" s="92">
        <v>139.90100000000001</v>
      </c>
      <c r="U143" s="92"/>
      <c r="V143" s="93">
        <f t="shared" ref="V143:V150" si="49">L143+Q143</f>
        <v>144.09803000000002</v>
      </c>
    </row>
    <row r="144" spans="1:22" s="82" customFormat="1" ht="60.75">
      <c r="A144" s="37" t="s">
        <v>29</v>
      </c>
      <c r="B144" s="29" t="s">
        <v>7</v>
      </c>
      <c r="C144" s="52" t="s">
        <v>50</v>
      </c>
      <c r="D144" s="78"/>
      <c r="E144" s="79"/>
      <c r="F144" s="80"/>
      <c r="G144" s="81"/>
      <c r="H144" s="76"/>
      <c r="I144" s="77"/>
      <c r="J144" s="36"/>
      <c r="K144" s="88" t="s">
        <v>198</v>
      </c>
      <c r="L144" s="92">
        <f t="shared" si="47"/>
        <v>0</v>
      </c>
      <c r="M144" s="92"/>
      <c r="N144" s="92"/>
      <c r="O144" s="92"/>
      <c r="P144" s="92"/>
      <c r="Q144" s="92">
        <f t="shared" si="48"/>
        <v>143.33686</v>
      </c>
      <c r="R144" s="92">
        <v>4.1748599999999998</v>
      </c>
      <c r="S144" s="92"/>
      <c r="T144" s="92">
        <v>139.16200000000001</v>
      </c>
      <c r="U144" s="92"/>
      <c r="V144" s="93">
        <f t="shared" si="49"/>
        <v>143.33686</v>
      </c>
    </row>
    <row r="145" spans="1:22" s="82" customFormat="1" ht="60.75">
      <c r="A145" s="37" t="s">
        <v>29</v>
      </c>
      <c r="B145" s="29" t="s">
        <v>7</v>
      </c>
      <c r="C145" s="52" t="s">
        <v>50</v>
      </c>
      <c r="D145" s="78"/>
      <c r="E145" s="79"/>
      <c r="F145" s="80"/>
      <c r="G145" s="81"/>
      <c r="H145" s="76"/>
      <c r="I145" s="77"/>
      <c r="J145" s="36"/>
      <c r="K145" s="88" t="s">
        <v>199</v>
      </c>
      <c r="L145" s="92">
        <f t="shared" si="47"/>
        <v>0</v>
      </c>
      <c r="M145" s="92"/>
      <c r="N145" s="92"/>
      <c r="O145" s="92"/>
      <c r="P145" s="92"/>
      <c r="Q145" s="92">
        <f t="shared" si="48"/>
        <v>268.19448999999997</v>
      </c>
      <c r="R145" s="92">
        <v>7.81149</v>
      </c>
      <c r="S145" s="92"/>
      <c r="T145" s="92">
        <v>260.38299999999998</v>
      </c>
      <c r="U145" s="92"/>
      <c r="V145" s="93">
        <f t="shared" si="49"/>
        <v>268.19448999999997</v>
      </c>
    </row>
    <row r="146" spans="1:22" s="82" customFormat="1" ht="60.75">
      <c r="A146" s="37" t="s">
        <v>29</v>
      </c>
      <c r="B146" s="29" t="s">
        <v>7</v>
      </c>
      <c r="C146" s="52" t="s">
        <v>50</v>
      </c>
      <c r="D146" s="78"/>
      <c r="E146" s="79"/>
      <c r="F146" s="80"/>
      <c r="G146" s="81"/>
      <c r="H146" s="76"/>
      <c r="I146" s="77"/>
      <c r="J146" s="36"/>
      <c r="K146" s="88" t="s">
        <v>200</v>
      </c>
      <c r="L146" s="92">
        <f t="shared" si="47"/>
        <v>0</v>
      </c>
      <c r="M146" s="92"/>
      <c r="N146" s="92"/>
      <c r="O146" s="92"/>
      <c r="P146" s="92"/>
      <c r="Q146" s="92">
        <f t="shared" si="48"/>
        <v>117.99783000000001</v>
      </c>
      <c r="R146" s="92">
        <v>3.4368300000000001</v>
      </c>
      <c r="S146" s="92"/>
      <c r="T146" s="92">
        <v>114.56100000000001</v>
      </c>
      <c r="U146" s="92"/>
      <c r="V146" s="93">
        <f t="shared" si="49"/>
        <v>117.99783000000001</v>
      </c>
    </row>
    <row r="147" spans="1:22" s="82" customFormat="1" ht="60.75">
      <c r="A147" s="37" t="s">
        <v>29</v>
      </c>
      <c r="B147" s="29" t="s">
        <v>7</v>
      </c>
      <c r="C147" s="52" t="s">
        <v>50</v>
      </c>
      <c r="D147" s="78"/>
      <c r="E147" s="79"/>
      <c r="F147" s="80"/>
      <c r="G147" s="81"/>
      <c r="H147" s="76"/>
      <c r="I147" s="77"/>
      <c r="J147" s="36"/>
      <c r="K147" s="88" t="s">
        <v>201</v>
      </c>
      <c r="L147" s="92">
        <f t="shared" si="47"/>
        <v>0</v>
      </c>
      <c r="M147" s="92"/>
      <c r="N147" s="92"/>
      <c r="O147" s="92"/>
      <c r="P147" s="92"/>
      <c r="Q147" s="92">
        <f t="shared" si="48"/>
        <v>106.66886</v>
      </c>
      <c r="R147" s="92">
        <v>3.1068600000000002</v>
      </c>
      <c r="S147" s="92"/>
      <c r="T147" s="92">
        <v>103.562</v>
      </c>
      <c r="U147" s="92"/>
      <c r="V147" s="93">
        <f t="shared" si="49"/>
        <v>106.66886</v>
      </c>
    </row>
    <row r="148" spans="1:22" s="82" customFormat="1" ht="60.75">
      <c r="A148" s="37" t="s">
        <v>29</v>
      </c>
      <c r="B148" s="29" t="s">
        <v>7</v>
      </c>
      <c r="C148" s="52" t="s">
        <v>50</v>
      </c>
      <c r="D148" s="78"/>
      <c r="E148" s="79"/>
      <c r="F148" s="80"/>
      <c r="G148" s="81"/>
      <c r="H148" s="76"/>
      <c r="I148" s="77"/>
      <c r="J148" s="36"/>
      <c r="K148" s="88" t="s">
        <v>202</v>
      </c>
      <c r="L148" s="92">
        <f t="shared" si="47"/>
        <v>0</v>
      </c>
      <c r="M148" s="92"/>
      <c r="N148" s="92"/>
      <c r="O148" s="92"/>
      <c r="P148" s="92"/>
      <c r="Q148" s="92">
        <f t="shared" si="48"/>
        <v>105.59148</v>
      </c>
      <c r="R148" s="92">
        <v>3.0754800000000002</v>
      </c>
      <c r="S148" s="92"/>
      <c r="T148" s="92">
        <v>102.51600000000001</v>
      </c>
      <c r="U148" s="92"/>
      <c r="V148" s="93">
        <f t="shared" si="49"/>
        <v>105.59148</v>
      </c>
    </row>
    <row r="149" spans="1:22" s="82" customFormat="1" ht="60.75">
      <c r="A149" s="37" t="s">
        <v>29</v>
      </c>
      <c r="B149" s="29" t="s">
        <v>7</v>
      </c>
      <c r="C149" s="52" t="s">
        <v>50</v>
      </c>
      <c r="D149" s="78"/>
      <c r="E149" s="79"/>
      <c r="F149" s="80"/>
      <c r="G149" s="81"/>
      <c r="H149" s="76"/>
      <c r="I149" s="77"/>
      <c r="J149" s="36"/>
      <c r="K149" s="88" t="s">
        <v>203</v>
      </c>
      <c r="L149" s="92">
        <f>SUM(M149:P149)</f>
        <v>0</v>
      </c>
      <c r="M149" s="92"/>
      <c r="N149" s="92"/>
      <c r="O149" s="92"/>
      <c r="P149" s="92"/>
      <c r="Q149" s="92">
        <f>SUM(R149:U149)</f>
        <v>113.61208999999999</v>
      </c>
      <c r="R149" s="92">
        <v>3.3090899999999999</v>
      </c>
      <c r="S149" s="92"/>
      <c r="T149" s="92">
        <v>110.303</v>
      </c>
      <c r="U149" s="92"/>
      <c r="V149" s="93">
        <f t="shared" si="49"/>
        <v>113.61208999999999</v>
      </c>
    </row>
    <row r="150" spans="1:22" s="82" customFormat="1" ht="60.75">
      <c r="A150" s="37" t="s">
        <v>29</v>
      </c>
      <c r="B150" s="29" t="s">
        <v>7</v>
      </c>
      <c r="C150" s="52" t="s">
        <v>50</v>
      </c>
      <c r="D150" s="78"/>
      <c r="E150" s="79"/>
      <c r="F150" s="80"/>
      <c r="G150" s="81"/>
      <c r="H150" s="76"/>
      <c r="I150" s="77"/>
      <c r="J150" s="36"/>
      <c r="K150" s="88" t="s">
        <v>204</v>
      </c>
      <c r="L150" s="92">
        <f>SUM(M150:P150)</f>
        <v>0</v>
      </c>
      <c r="M150" s="92"/>
      <c r="N150" s="92"/>
      <c r="O150" s="92"/>
      <c r="P150" s="92"/>
      <c r="Q150" s="92">
        <f>SUM(R150:U150)</f>
        <v>112.90035999999999</v>
      </c>
      <c r="R150" s="92">
        <v>3.2883599999999999</v>
      </c>
      <c r="S150" s="92"/>
      <c r="T150" s="92">
        <v>109.61199999999999</v>
      </c>
      <c r="U150" s="92"/>
      <c r="V150" s="93">
        <f t="shared" si="49"/>
        <v>112.90035999999999</v>
      </c>
    </row>
    <row r="151" spans="1:22" s="5" customFormat="1" ht="81">
      <c r="A151" s="34" t="s">
        <v>37</v>
      </c>
      <c r="B151" s="16" t="s">
        <v>63</v>
      </c>
      <c r="C151" s="19" t="s">
        <v>50</v>
      </c>
      <c r="D151" s="15" t="s">
        <v>93</v>
      </c>
      <c r="E151" s="21" t="s">
        <v>24</v>
      </c>
      <c r="F151" s="21" t="s">
        <v>60</v>
      </c>
      <c r="G151" s="22" t="s">
        <v>50</v>
      </c>
      <c r="H151" s="16" t="s">
        <v>60</v>
      </c>
      <c r="I151" s="22" t="s">
        <v>50</v>
      </c>
      <c r="J151" s="25" t="s">
        <v>0</v>
      </c>
      <c r="K151" s="130" t="s">
        <v>87</v>
      </c>
      <c r="L151" s="91">
        <f t="shared" si="37"/>
        <v>0</v>
      </c>
      <c r="M151" s="91">
        <f>SUM(M152:M152)</f>
        <v>0</v>
      </c>
      <c r="N151" s="91">
        <f>SUM(N152:N152)</f>
        <v>0</v>
      </c>
      <c r="O151" s="91">
        <f>SUM(O152:O152)</f>
        <v>0</v>
      </c>
      <c r="P151" s="91">
        <f>SUM(P152:P152)</f>
        <v>0</v>
      </c>
      <c r="Q151" s="91">
        <f t="shared" si="38"/>
        <v>319.3</v>
      </c>
      <c r="R151" s="91">
        <f>SUM(R152:R152)</f>
        <v>9.3000000000000007</v>
      </c>
      <c r="S151" s="91">
        <f>SUM(S152:S152)</f>
        <v>124</v>
      </c>
      <c r="T151" s="91">
        <f>SUM(T152:T152)</f>
        <v>186</v>
      </c>
      <c r="U151" s="91">
        <f>SUM(U152:U152)</f>
        <v>0</v>
      </c>
      <c r="V151" s="101">
        <f t="shared" ref="V151:V166" si="50">L151+Q151</f>
        <v>319.3</v>
      </c>
    </row>
    <row r="152" spans="1:22" s="7" customFormat="1" ht="81">
      <c r="A152" s="37" t="s">
        <v>29</v>
      </c>
      <c r="B152" s="29" t="s">
        <v>7</v>
      </c>
      <c r="C152" s="52" t="s">
        <v>50</v>
      </c>
      <c r="D152" s="30"/>
      <c r="E152" s="89"/>
      <c r="F152" s="90"/>
      <c r="G152" s="77"/>
      <c r="H152" s="76"/>
      <c r="I152" s="77"/>
      <c r="J152" s="36"/>
      <c r="K152" s="112" t="s">
        <v>205</v>
      </c>
      <c r="L152" s="113">
        <f t="shared" ref="L152:L158" si="51">SUM(M152:P152)</f>
        <v>0</v>
      </c>
      <c r="M152" s="113"/>
      <c r="N152" s="113"/>
      <c r="O152" s="113"/>
      <c r="P152" s="113"/>
      <c r="Q152" s="113">
        <f>SUM(R152:U152)</f>
        <v>319.3</v>
      </c>
      <c r="R152" s="113">
        <f>5.58+3.72</f>
        <v>9.3000000000000007</v>
      </c>
      <c r="S152" s="113">
        <v>124</v>
      </c>
      <c r="T152" s="113">
        <v>186</v>
      </c>
      <c r="U152" s="113"/>
      <c r="V152" s="114">
        <f t="shared" si="50"/>
        <v>319.3</v>
      </c>
    </row>
    <row r="153" spans="1:22" s="4" customFormat="1">
      <c r="A153" s="32" t="s">
        <v>34</v>
      </c>
      <c r="B153" s="16" t="s">
        <v>52</v>
      </c>
      <c r="C153" s="19" t="s">
        <v>50</v>
      </c>
      <c r="D153" s="15" t="s">
        <v>93</v>
      </c>
      <c r="E153" s="21" t="s">
        <v>24</v>
      </c>
      <c r="F153" s="21" t="s">
        <v>61</v>
      </c>
      <c r="G153" s="22" t="s">
        <v>50</v>
      </c>
      <c r="H153" s="16" t="s">
        <v>61</v>
      </c>
      <c r="I153" s="22" t="s">
        <v>50</v>
      </c>
      <c r="J153" s="25" t="s">
        <v>0</v>
      </c>
      <c r="K153" s="129" t="s">
        <v>86</v>
      </c>
      <c r="L153" s="91">
        <f t="shared" si="51"/>
        <v>0</v>
      </c>
      <c r="M153" s="91">
        <f>SUM(M154:M154)</f>
        <v>0</v>
      </c>
      <c r="N153" s="91">
        <f>SUM(N154:N154)</f>
        <v>0</v>
      </c>
      <c r="O153" s="91">
        <f>SUM(O154:O154)</f>
        <v>0</v>
      </c>
      <c r="P153" s="91">
        <f>SUM(P154:P154)</f>
        <v>0</v>
      </c>
      <c r="Q153" s="91">
        <f t="shared" ref="Q153:Q158" si="52">SUM(R153:U153)</f>
        <v>126.47370000000001</v>
      </c>
      <c r="R153" s="91">
        <f>SUM(R154:R154)</f>
        <v>3.6837</v>
      </c>
      <c r="S153" s="91">
        <f>SUM(S154:S154)</f>
        <v>0</v>
      </c>
      <c r="T153" s="91">
        <f>SUM(T154:T154)</f>
        <v>122.79</v>
      </c>
      <c r="U153" s="91">
        <f>SUM(U154:U154)</f>
        <v>0</v>
      </c>
      <c r="V153" s="101">
        <f t="shared" si="50"/>
        <v>126.47370000000001</v>
      </c>
    </row>
    <row r="154" spans="1:22" s="82" customFormat="1">
      <c r="A154" s="37"/>
      <c r="B154" s="29"/>
      <c r="C154" s="52"/>
      <c r="D154" s="78"/>
      <c r="E154" s="79"/>
      <c r="F154" s="80"/>
      <c r="G154" s="81"/>
      <c r="H154" s="76"/>
      <c r="I154" s="77"/>
      <c r="J154" s="36"/>
      <c r="K154" s="88" t="s">
        <v>206</v>
      </c>
      <c r="L154" s="92">
        <f t="shared" si="51"/>
        <v>0</v>
      </c>
      <c r="M154" s="92"/>
      <c r="N154" s="92"/>
      <c r="O154" s="100"/>
      <c r="P154" s="100"/>
      <c r="Q154" s="92">
        <f t="shared" si="52"/>
        <v>126.47370000000001</v>
      </c>
      <c r="R154" s="92">
        <f>3.684-0.0003</f>
        <v>3.6837</v>
      </c>
      <c r="S154" s="92"/>
      <c r="T154" s="92">
        <v>122.79</v>
      </c>
      <c r="U154" s="92"/>
      <c r="V154" s="93">
        <f t="shared" si="50"/>
        <v>126.47370000000001</v>
      </c>
    </row>
    <row r="155" spans="1:22" s="4" customFormat="1" ht="40.5">
      <c r="A155" s="32" t="s">
        <v>35</v>
      </c>
      <c r="B155" s="16" t="s">
        <v>53</v>
      </c>
      <c r="C155" s="19" t="s">
        <v>50</v>
      </c>
      <c r="D155" s="15" t="s">
        <v>93</v>
      </c>
      <c r="E155" s="21" t="s">
        <v>24</v>
      </c>
      <c r="F155" s="21" t="s">
        <v>65</v>
      </c>
      <c r="G155" s="22" t="s">
        <v>50</v>
      </c>
      <c r="H155" s="16" t="s">
        <v>65</v>
      </c>
      <c r="I155" s="22" t="s">
        <v>50</v>
      </c>
      <c r="J155" s="25" t="s">
        <v>6</v>
      </c>
      <c r="K155" s="130" t="s">
        <v>88</v>
      </c>
      <c r="L155" s="91">
        <f t="shared" si="51"/>
        <v>0</v>
      </c>
      <c r="M155" s="91">
        <f>SUM(M156:M156)</f>
        <v>0</v>
      </c>
      <c r="N155" s="91">
        <f>SUM(N156:N156)</f>
        <v>0</v>
      </c>
      <c r="O155" s="91">
        <f>SUM(O156:O156)</f>
        <v>0</v>
      </c>
      <c r="P155" s="91">
        <f>SUM(P156:P156)</f>
        <v>0</v>
      </c>
      <c r="Q155" s="91">
        <f t="shared" si="52"/>
        <v>80</v>
      </c>
      <c r="R155" s="91">
        <f>SUM(R156:R156)</f>
        <v>0</v>
      </c>
      <c r="S155" s="91">
        <f>SUM(S156:S156)</f>
        <v>32</v>
      </c>
      <c r="T155" s="91">
        <f>SUM(T156:T156)</f>
        <v>48</v>
      </c>
      <c r="U155" s="91">
        <f>SUM(U156:U156)</f>
        <v>0</v>
      </c>
      <c r="V155" s="101">
        <f t="shared" si="50"/>
        <v>80</v>
      </c>
    </row>
    <row r="156" spans="1:22" s="82" customFormat="1" ht="141.75">
      <c r="A156" s="37" t="s">
        <v>29</v>
      </c>
      <c r="B156" s="29" t="s">
        <v>7</v>
      </c>
      <c r="C156" s="52" t="s">
        <v>50</v>
      </c>
      <c r="D156" s="78"/>
      <c r="E156" s="79"/>
      <c r="F156" s="80"/>
      <c r="G156" s="81"/>
      <c r="H156" s="76"/>
      <c r="I156" s="77"/>
      <c r="J156" s="36"/>
      <c r="K156" s="88" t="s">
        <v>104</v>
      </c>
      <c r="L156" s="92">
        <f t="shared" si="51"/>
        <v>0</v>
      </c>
      <c r="M156" s="92"/>
      <c r="N156" s="92"/>
      <c r="O156" s="92"/>
      <c r="P156" s="92"/>
      <c r="Q156" s="92">
        <f t="shared" si="52"/>
        <v>80</v>
      </c>
      <c r="R156" s="92"/>
      <c r="S156" s="92">
        <v>32</v>
      </c>
      <c r="T156" s="92">
        <f>32+16</f>
        <v>48</v>
      </c>
      <c r="U156" s="92"/>
      <c r="V156" s="93">
        <f t="shared" si="50"/>
        <v>80</v>
      </c>
    </row>
    <row r="157" spans="1:22" s="4" customFormat="1">
      <c r="A157" s="34">
        <v>180107</v>
      </c>
      <c r="B157" s="16" t="s">
        <v>72</v>
      </c>
      <c r="C157" s="19" t="s">
        <v>50</v>
      </c>
      <c r="D157" s="15" t="s">
        <v>93</v>
      </c>
      <c r="E157" s="21" t="s">
        <v>24</v>
      </c>
      <c r="F157" s="21" t="s">
        <v>92</v>
      </c>
      <c r="G157" s="22" t="s">
        <v>50</v>
      </c>
      <c r="H157" s="16" t="s">
        <v>92</v>
      </c>
      <c r="I157" s="22" t="s">
        <v>50</v>
      </c>
      <c r="J157" s="25" t="s">
        <v>70</v>
      </c>
      <c r="K157" s="130" t="s">
        <v>71</v>
      </c>
      <c r="L157" s="91">
        <f t="shared" si="51"/>
        <v>0</v>
      </c>
      <c r="M157" s="91">
        <f>SUM(M158:M158)</f>
        <v>0</v>
      </c>
      <c r="N157" s="91">
        <f>SUM(N158:N158)</f>
        <v>0</v>
      </c>
      <c r="O157" s="91">
        <f>SUM(O158:O158)</f>
        <v>0</v>
      </c>
      <c r="P157" s="91">
        <f>SUM(P158:P158)</f>
        <v>0</v>
      </c>
      <c r="Q157" s="91">
        <f t="shared" si="52"/>
        <v>10337.228799999999</v>
      </c>
      <c r="R157" s="91">
        <f>SUM(R158:R158)</f>
        <v>0</v>
      </c>
      <c r="S157" s="91">
        <f>SUM(S158:S158)</f>
        <v>7696.9</v>
      </c>
      <c r="T157" s="91">
        <f>SUM(T158:T158)</f>
        <v>2640.3287999999998</v>
      </c>
      <c r="U157" s="91">
        <f>SUM(U158:U158)</f>
        <v>0</v>
      </c>
      <c r="V157" s="101">
        <f t="shared" si="50"/>
        <v>10337.228799999999</v>
      </c>
    </row>
    <row r="158" spans="1:22" s="7" customFormat="1" ht="60.75">
      <c r="A158" s="37" t="s">
        <v>29</v>
      </c>
      <c r="B158" s="29" t="s">
        <v>7</v>
      </c>
      <c r="C158" s="52" t="s">
        <v>50</v>
      </c>
      <c r="D158" s="30"/>
      <c r="E158" s="89"/>
      <c r="F158" s="90"/>
      <c r="G158" s="77"/>
      <c r="H158" s="76"/>
      <c r="I158" s="77"/>
      <c r="J158" s="36"/>
      <c r="K158" s="112" t="s">
        <v>210</v>
      </c>
      <c r="L158" s="113">
        <f t="shared" si="51"/>
        <v>0</v>
      </c>
      <c r="M158" s="113"/>
      <c r="N158" s="113"/>
      <c r="O158" s="113"/>
      <c r="P158" s="113"/>
      <c r="Q158" s="113">
        <f t="shared" si="52"/>
        <v>10337.228799999999</v>
      </c>
      <c r="R158" s="113"/>
      <c r="S158" s="113">
        <v>7696.9</v>
      </c>
      <c r="T158" s="113">
        <v>2640.3287999999998</v>
      </c>
      <c r="U158" s="113"/>
      <c r="V158" s="114">
        <f t="shared" si="50"/>
        <v>10337.228799999999</v>
      </c>
    </row>
    <row r="159" spans="1:22" s="82" customFormat="1" ht="101.25">
      <c r="A159" s="37" t="s">
        <v>29</v>
      </c>
      <c r="B159" s="29" t="s">
        <v>7</v>
      </c>
      <c r="C159" s="52" t="s">
        <v>50</v>
      </c>
      <c r="D159" s="78"/>
      <c r="E159" s="79"/>
      <c r="F159" s="80"/>
      <c r="G159" s="81"/>
      <c r="H159" s="76"/>
      <c r="I159" s="77"/>
      <c r="J159" s="36"/>
      <c r="K159" s="88" t="s">
        <v>207</v>
      </c>
      <c r="L159" s="92">
        <f t="shared" ref="L159" si="53">SUM(M159:P159)</f>
        <v>0</v>
      </c>
      <c r="M159" s="92"/>
      <c r="N159" s="92"/>
      <c r="O159" s="92"/>
      <c r="P159" s="92"/>
      <c r="Q159" s="92">
        <f t="shared" ref="Q159" si="54">SUM(R159:U159)</f>
        <v>2115.08815</v>
      </c>
      <c r="R159" s="92"/>
      <c r="S159" s="92"/>
      <c r="T159" s="92">
        <v>2115.08815</v>
      </c>
      <c r="U159" s="92"/>
      <c r="V159" s="93">
        <f t="shared" si="50"/>
        <v>2115.08815</v>
      </c>
    </row>
    <row r="160" spans="1:22" s="82" customFormat="1" ht="101.25">
      <c r="A160" s="37" t="s">
        <v>29</v>
      </c>
      <c r="B160" s="29" t="s">
        <v>7</v>
      </c>
      <c r="C160" s="52" t="s">
        <v>50</v>
      </c>
      <c r="D160" s="78"/>
      <c r="E160" s="79"/>
      <c r="F160" s="80"/>
      <c r="G160" s="81"/>
      <c r="H160" s="76"/>
      <c r="I160" s="77"/>
      <c r="J160" s="36"/>
      <c r="K160" s="88" t="s">
        <v>208</v>
      </c>
      <c r="L160" s="92">
        <f>SUM(M160:P160)</f>
        <v>0</v>
      </c>
      <c r="M160" s="92"/>
      <c r="N160" s="92"/>
      <c r="O160" s="92"/>
      <c r="P160" s="92"/>
      <c r="Q160" s="92">
        <f>SUM(R160:U160)</f>
        <v>319.80065000000002</v>
      </c>
      <c r="R160" s="92"/>
      <c r="S160" s="92"/>
      <c r="T160" s="92">
        <v>319.80065000000002</v>
      </c>
      <c r="U160" s="92"/>
      <c r="V160" s="93">
        <f t="shared" si="50"/>
        <v>319.80065000000002</v>
      </c>
    </row>
    <row r="161" spans="1:22" s="82" customFormat="1" ht="162">
      <c r="A161" s="37" t="s">
        <v>29</v>
      </c>
      <c r="B161" s="29" t="s">
        <v>7</v>
      </c>
      <c r="C161" s="52" t="s">
        <v>50</v>
      </c>
      <c r="D161" s="78"/>
      <c r="E161" s="79"/>
      <c r="F161" s="80"/>
      <c r="G161" s="81"/>
      <c r="H161" s="76"/>
      <c r="I161" s="77"/>
      <c r="J161" s="36"/>
      <c r="K161" s="88" t="s">
        <v>209</v>
      </c>
      <c r="L161" s="92">
        <f>SUM(M161:P161)</f>
        <v>0</v>
      </c>
      <c r="M161" s="92"/>
      <c r="N161" s="92"/>
      <c r="O161" s="92"/>
      <c r="P161" s="92"/>
      <c r="Q161" s="92">
        <f>SUM(R161:U161)</f>
        <v>68.44</v>
      </c>
      <c r="R161" s="92"/>
      <c r="S161" s="92"/>
      <c r="T161" s="92">
        <v>68.44</v>
      </c>
      <c r="U161" s="92"/>
      <c r="V161" s="93">
        <f t="shared" si="50"/>
        <v>68.44</v>
      </c>
    </row>
    <row r="162" spans="1:22" s="82" customFormat="1" ht="162">
      <c r="A162" s="37" t="s">
        <v>29</v>
      </c>
      <c r="B162" s="29" t="s">
        <v>7</v>
      </c>
      <c r="C162" s="52" t="s">
        <v>50</v>
      </c>
      <c r="D162" s="78"/>
      <c r="E162" s="79"/>
      <c r="F162" s="80"/>
      <c r="G162" s="81"/>
      <c r="H162" s="76"/>
      <c r="I162" s="77"/>
      <c r="J162" s="36"/>
      <c r="K162" s="88" t="s">
        <v>209</v>
      </c>
      <c r="L162" s="92">
        <f>SUM(M162:P162)</f>
        <v>0</v>
      </c>
      <c r="M162" s="92"/>
      <c r="N162" s="92"/>
      <c r="O162" s="92"/>
      <c r="P162" s="92"/>
      <c r="Q162" s="92">
        <f>SUM(R162:U162)</f>
        <v>137</v>
      </c>
      <c r="R162" s="92"/>
      <c r="S162" s="92"/>
      <c r="T162" s="92">
        <v>137</v>
      </c>
      <c r="U162" s="92"/>
      <c r="V162" s="93">
        <f t="shared" si="50"/>
        <v>137</v>
      </c>
    </row>
    <row r="163" spans="1:22" s="82" customFormat="1" ht="101.25">
      <c r="A163" s="37" t="s">
        <v>29</v>
      </c>
      <c r="B163" s="29" t="s">
        <v>7</v>
      </c>
      <c r="C163" s="52" t="s">
        <v>50</v>
      </c>
      <c r="D163" s="78"/>
      <c r="E163" s="79"/>
      <c r="F163" s="80"/>
      <c r="G163" s="81"/>
      <c r="H163" s="76"/>
      <c r="I163" s="77"/>
      <c r="J163" s="36"/>
      <c r="K163" s="88" t="s">
        <v>211</v>
      </c>
      <c r="L163" s="92">
        <f>SUM(M163:P163)</f>
        <v>0</v>
      </c>
      <c r="M163" s="92"/>
      <c r="N163" s="92"/>
      <c r="O163" s="92"/>
      <c r="P163" s="92"/>
      <c r="Q163" s="92">
        <f>SUM(R163:U163)</f>
        <v>7560</v>
      </c>
      <c r="R163" s="92"/>
      <c r="S163" s="92">
        <v>7560</v>
      </c>
      <c r="T163" s="92"/>
      <c r="U163" s="92"/>
      <c r="V163" s="93">
        <f t="shared" si="50"/>
        <v>7560</v>
      </c>
    </row>
    <row r="164" spans="1:22" s="82" customFormat="1" ht="162">
      <c r="A164" s="37" t="s">
        <v>29</v>
      </c>
      <c r="B164" s="29" t="s">
        <v>7</v>
      </c>
      <c r="C164" s="52" t="s">
        <v>50</v>
      </c>
      <c r="D164" s="78"/>
      <c r="E164" s="79"/>
      <c r="F164" s="80"/>
      <c r="G164" s="81"/>
      <c r="H164" s="76"/>
      <c r="I164" s="77"/>
      <c r="J164" s="36"/>
      <c r="K164" s="88" t="s">
        <v>212</v>
      </c>
      <c r="L164" s="92">
        <f>SUM(M164:P164)</f>
        <v>0</v>
      </c>
      <c r="M164" s="92"/>
      <c r="N164" s="92"/>
      <c r="O164" s="92"/>
      <c r="P164" s="92"/>
      <c r="Q164" s="92">
        <f>SUM(R164:U164)</f>
        <v>136.9</v>
      </c>
      <c r="R164" s="92"/>
      <c r="S164" s="92">
        <v>136.9</v>
      </c>
      <c r="T164" s="92"/>
      <c r="U164" s="92"/>
      <c r="V164" s="93">
        <f t="shared" si="50"/>
        <v>136.9</v>
      </c>
    </row>
    <row r="165" spans="1:22" s="12" customFormat="1" ht="40.5">
      <c r="A165" s="34" t="s">
        <v>39</v>
      </c>
      <c r="B165" s="16" t="s">
        <v>64</v>
      </c>
      <c r="C165" s="19" t="s">
        <v>50</v>
      </c>
      <c r="D165" s="15" t="s">
        <v>93</v>
      </c>
      <c r="E165" s="21" t="s">
        <v>24</v>
      </c>
      <c r="F165" s="21" t="s">
        <v>98</v>
      </c>
      <c r="G165" s="22" t="s">
        <v>50</v>
      </c>
      <c r="H165" s="16" t="s">
        <v>98</v>
      </c>
      <c r="I165" s="22" t="s">
        <v>50</v>
      </c>
      <c r="J165" s="25" t="s">
        <v>100</v>
      </c>
      <c r="K165" s="130" t="s">
        <v>99</v>
      </c>
      <c r="L165" s="91">
        <f t="shared" ref="L165:L167" si="55">SUM(M165:P165)</f>
        <v>0</v>
      </c>
      <c r="M165" s="91">
        <f>SUM(M166:M166)</f>
        <v>0</v>
      </c>
      <c r="N165" s="91">
        <f>SUM(N166:N166)</f>
        <v>0</v>
      </c>
      <c r="O165" s="91">
        <f>SUM(O166:O166)</f>
        <v>0</v>
      </c>
      <c r="P165" s="91">
        <f>SUM(P166:P166)</f>
        <v>0</v>
      </c>
      <c r="Q165" s="91">
        <f t="shared" ref="Q165:Q166" si="56">SUM(R165:U165)</f>
        <v>3</v>
      </c>
      <c r="R165" s="91">
        <f>SUM(R166:R166)</f>
        <v>3</v>
      </c>
      <c r="S165" s="91">
        <f>SUM(S166:S166)</f>
        <v>0</v>
      </c>
      <c r="T165" s="91">
        <f>SUM(T166:T166)</f>
        <v>0</v>
      </c>
      <c r="U165" s="91">
        <f>SUM(U166:U166)</f>
        <v>0</v>
      </c>
      <c r="V165" s="101">
        <f t="shared" si="50"/>
        <v>3</v>
      </c>
    </row>
    <row r="166" spans="1:22" s="82" customFormat="1" ht="243">
      <c r="A166" s="37" t="s">
        <v>29</v>
      </c>
      <c r="B166" s="29" t="s">
        <v>7</v>
      </c>
      <c r="C166" s="52" t="s">
        <v>50</v>
      </c>
      <c r="D166" s="78"/>
      <c r="E166" s="79"/>
      <c r="F166" s="80"/>
      <c r="G166" s="81"/>
      <c r="H166" s="76"/>
      <c r="I166" s="77"/>
      <c r="J166" s="36"/>
      <c r="K166" s="88" t="s">
        <v>245</v>
      </c>
      <c r="L166" s="92">
        <f t="shared" si="55"/>
        <v>0</v>
      </c>
      <c r="M166" s="92"/>
      <c r="N166" s="92"/>
      <c r="O166" s="92"/>
      <c r="P166" s="92"/>
      <c r="Q166" s="92">
        <f t="shared" si="56"/>
        <v>3</v>
      </c>
      <c r="R166" s="92">
        <v>3</v>
      </c>
      <c r="S166" s="92"/>
      <c r="T166" s="92"/>
      <c r="U166" s="92"/>
      <c r="V166" s="93">
        <f t="shared" si="50"/>
        <v>3</v>
      </c>
    </row>
    <row r="167" spans="1:22" s="9" customFormat="1" ht="21.75">
      <c r="A167" s="50"/>
      <c r="B167" s="49"/>
      <c r="C167" s="51"/>
      <c r="D167" s="31"/>
      <c r="E167" s="124"/>
      <c r="F167" s="124"/>
      <c r="G167" s="48"/>
      <c r="H167" s="49"/>
      <c r="I167" s="48"/>
      <c r="J167" s="25"/>
      <c r="K167" s="125" t="s">
        <v>36</v>
      </c>
      <c r="L167" s="94">
        <f t="shared" si="55"/>
        <v>0</v>
      </c>
      <c r="M167" s="126">
        <f t="shared" ref="M167:V167" si="57">+M94+M153+M151+M155+M157+M165</f>
        <v>0</v>
      </c>
      <c r="N167" s="126">
        <f t="shared" si="57"/>
        <v>0</v>
      </c>
      <c r="O167" s="126">
        <f t="shared" si="57"/>
        <v>0</v>
      </c>
      <c r="P167" s="126">
        <f t="shared" si="57"/>
        <v>0</v>
      </c>
      <c r="Q167" s="126">
        <f t="shared" si="57"/>
        <v>16052.3858</v>
      </c>
      <c r="R167" s="126">
        <f t="shared" si="57"/>
        <v>167.04340999999999</v>
      </c>
      <c r="S167" s="126">
        <f t="shared" si="57"/>
        <v>7852.9</v>
      </c>
      <c r="T167" s="126">
        <f t="shared" si="57"/>
        <v>8032.4423899999983</v>
      </c>
      <c r="U167" s="126">
        <f t="shared" si="57"/>
        <v>0</v>
      </c>
      <c r="V167" s="126">
        <f t="shared" si="57"/>
        <v>16052.3858</v>
      </c>
    </row>
    <row r="168" spans="1:22" s="6" customFormat="1" ht="69.75">
      <c r="A168" s="50" t="s">
        <v>80</v>
      </c>
      <c r="B168" s="49"/>
      <c r="C168" s="51"/>
      <c r="D168" s="119" t="s">
        <v>10</v>
      </c>
      <c r="E168" s="120" t="s">
        <v>50</v>
      </c>
      <c r="F168" s="120" t="s">
        <v>51</v>
      </c>
      <c r="G168" s="121" t="s">
        <v>50</v>
      </c>
      <c r="H168" s="49"/>
      <c r="I168" s="48"/>
      <c r="J168" s="25"/>
      <c r="K168" s="122" t="s">
        <v>81</v>
      </c>
      <c r="L168" s="102">
        <f t="shared" ref="L168:L170" si="58">SUM(M168:P168)</f>
        <v>0</v>
      </c>
      <c r="M168" s="103"/>
      <c r="N168" s="103"/>
      <c r="O168" s="103"/>
      <c r="P168" s="103"/>
      <c r="Q168" s="102">
        <f t="shared" ref="Q168:Q170" si="59">SUM(R168:U168)</f>
        <v>0</v>
      </c>
      <c r="R168" s="103"/>
      <c r="S168" s="103"/>
      <c r="T168" s="103"/>
      <c r="U168" s="103"/>
      <c r="V168" s="94"/>
    </row>
    <row r="169" spans="1:22" s="4" customFormat="1" ht="21.75">
      <c r="A169" s="32"/>
      <c r="B169" s="16" t="s">
        <v>53</v>
      </c>
      <c r="C169" s="19" t="s">
        <v>50</v>
      </c>
      <c r="D169" s="31" t="s">
        <v>10</v>
      </c>
      <c r="E169" s="21" t="s">
        <v>24</v>
      </c>
      <c r="F169" s="21" t="s">
        <v>54</v>
      </c>
      <c r="G169" s="22" t="s">
        <v>50</v>
      </c>
      <c r="H169" s="16" t="s">
        <v>54</v>
      </c>
      <c r="I169" s="22" t="s">
        <v>50</v>
      </c>
      <c r="J169" s="38" t="s">
        <v>2</v>
      </c>
      <c r="K169" s="97" t="s">
        <v>82</v>
      </c>
      <c r="L169" s="91">
        <f t="shared" si="58"/>
        <v>0</v>
      </c>
      <c r="M169" s="91">
        <f>M170+M171</f>
        <v>0</v>
      </c>
      <c r="N169" s="91">
        <f>N170+N171</f>
        <v>0</v>
      </c>
      <c r="O169" s="91">
        <f>O170+O171</f>
        <v>0</v>
      </c>
      <c r="P169" s="91">
        <f>P170+P171</f>
        <v>0</v>
      </c>
      <c r="Q169" s="91">
        <f t="shared" si="59"/>
        <v>288.39999999999998</v>
      </c>
      <c r="R169" s="91">
        <f>R170+R171</f>
        <v>0</v>
      </c>
      <c r="S169" s="91">
        <f>S170+S171</f>
        <v>140</v>
      </c>
      <c r="T169" s="91">
        <f>T170+T171</f>
        <v>140</v>
      </c>
      <c r="U169" s="91">
        <f>U170+U171</f>
        <v>8.4</v>
      </c>
      <c r="V169" s="101">
        <f>L169+Q169</f>
        <v>288.39999999999998</v>
      </c>
    </row>
    <row r="170" spans="1:22" s="7" customFormat="1" ht="101.25">
      <c r="A170" s="37" t="s">
        <v>29</v>
      </c>
      <c r="B170" s="29" t="s">
        <v>7</v>
      </c>
      <c r="C170" s="52" t="s">
        <v>50</v>
      </c>
      <c r="D170" s="30"/>
      <c r="E170" s="89"/>
      <c r="F170" s="90"/>
      <c r="G170" s="77"/>
      <c r="H170" s="76"/>
      <c r="I170" s="77"/>
      <c r="J170" s="36"/>
      <c r="K170" s="112" t="s">
        <v>234</v>
      </c>
      <c r="L170" s="113">
        <f t="shared" si="58"/>
        <v>0</v>
      </c>
      <c r="M170" s="113"/>
      <c r="N170" s="113"/>
      <c r="O170" s="113"/>
      <c r="P170" s="113"/>
      <c r="Q170" s="113">
        <f t="shared" si="59"/>
        <v>280</v>
      </c>
      <c r="R170" s="113"/>
      <c r="S170" s="131">
        <v>140</v>
      </c>
      <c r="T170" s="113">
        <v>140</v>
      </c>
      <c r="U170" s="132"/>
      <c r="V170" s="114">
        <f>L170+Q170</f>
        <v>280</v>
      </c>
    </row>
    <row r="171" spans="1:22" s="7" customFormat="1" ht="81">
      <c r="A171" s="37" t="s">
        <v>29</v>
      </c>
      <c r="B171" s="29" t="s">
        <v>7</v>
      </c>
      <c r="C171" s="52" t="s">
        <v>50</v>
      </c>
      <c r="D171" s="30"/>
      <c r="E171" s="89"/>
      <c r="F171" s="90"/>
      <c r="G171" s="77"/>
      <c r="H171" s="76"/>
      <c r="I171" s="77"/>
      <c r="J171" s="36"/>
      <c r="K171" s="112" t="s">
        <v>127</v>
      </c>
      <c r="L171" s="113">
        <f>SUM(M171:P171)</f>
        <v>0</v>
      </c>
      <c r="M171" s="113"/>
      <c r="N171" s="113"/>
      <c r="O171" s="113"/>
      <c r="P171" s="113"/>
      <c r="Q171" s="113">
        <f>SUM(R171:U171)</f>
        <v>8.4</v>
      </c>
      <c r="R171" s="113"/>
      <c r="S171" s="113"/>
      <c r="T171" s="113"/>
      <c r="U171" s="132">
        <v>8.4</v>
      </c>
      <c r="V171" s="114">
        <f>L171+Q171</f>
        <v>8.4</v>
      </c>
    </row>
    <row r="172" spans="1:22" s="82" customFormat="1" ht="81">
      <c r="A172" s="37" t="s">
        <v>29</v>
      </c>
      <c r="B172" s="29" t="s">
        <v>7</v>
      </c>
      <c r="C172" s="52" t="s">
        <v>50</v>
      </c>
      <c r="D172" s="78"/>
      <c r="E172" s="79"/>
      <c r="F172" s="80"/>
      <c r="G172" s="81"/>
      <c r="H172" s="76"/>
      <c r="I172" s="77"/>
      <c r="J172" s="36"/>
      <c r="K172" s="88" t="s">
        <v>122</v>
      </c>
      <c r="L172" s="92">
        <f t="shared" ref="L172:L173" si="60">SUM(M172:P172)</f>
        <v>0</v>
      </c>
      <c r="M172" s="92"/>
      <c r="N172" s="92"/>
      <c r="O172" s="92"/>
      <c r="P172" s="92"/>
      <c r="Q172" s="92">
        <f t="shared" ref="Q172:Q173" si="61">SUM(R172:U172)</f>
        <v>144.19999999999999</v>
      </c>
      <c r="R172" s="92"/>
      <c r="S172" s="92"/>
      <c r="T172" s="92">
        <v>140</v>
      </c>
      <c r="U172" s="118">
        <v>4.2</v>
      </c>
      <c r="V172" s="93">
        <f>L172+Q172</f>
        <v>144.19999999999999</v>
      </c>
    </row>
    <row r="173" spans="1:22" s="82" customFormat="1" ht="81">
      <c r="A173" s="37" t="s">
        <v>29</v>
      </c>
      <c r="B173" s="29" t="s">
        <v>7</v>
      </c>
      <c r="C173" s="52" t="s">
        <v>50</v>
      </c>
      <c r="D173" s="78"/>
      <c r="E173" s="79"/>
      <c r="F173" s="80"/>
      <c r="G173" s="81"/>
      <c r="H173" s="76"/>
      <c r="I173" s="77"/>
      <c r="J173" s="36"/>
      <c r="K173" s="88" t="s">
        <v>122</v>
      </c>
      <c r="L173" s="92">
        <f t="shared" si="60"/>
        <v>0</v>
      </c>
      <c r="M173" s="92"/>
      <c r="N173" s="92"/>
      <c r="O173" s="92"/>
      <c r="P173" s="92"/>
      <c r="Q173" s="92">
        <f t="shared" si="61"/>
        <v>144.19999999999999</v>
      </c>
      <c r="R173" s="92"/>
      <c r="S173" s="92">
        <v>140</v>
      </c>
      <c r="T173" s="92"/>
      <c r="U173" s="118">
        <v>4.2</v>
      </c>
      <c r="V173" s="93">
        <f>L173+Q173</f>
        <v>144.19999999999999</v>
      </c>
    </row>
    <row r="174" spans="1:22" s="2" customFormat="1" ht="21.75">
      <c r="A174" s="50"/>
      <c r="B174" s="49"/>
      <c r="C174" s="51"/>
      <c r="D174" s="15"/>
      <c r="E174" s="21"/>
      <c r="F174" s="21"/>
      <c r="G174" s="22"/>
      <c r="H174" s="49"/>
      <c r="I174" s="48"/>
      <c r="J174" s="25"/>
      <c r="K174" s="133" t="s">
        <v>22</v>
      </c>
      <c r="L174" s="94">
        <f t="shared" ref="L174" si="62">SUM(M174:P174)</f>
        <v>0</v>
      </c>
      <c r="M174" s="94">
        <f>M169</f>
        <v>0</v>
      </c>
      <c r="N174" s="94">
        <f t="shared" ref="N174:V174" si="63">N169</f>
        <v>0</v>
      </c>
      <c r="O174" s="94">
        <f t="shared" ref="O174" si="64">O169</f>
        <v>0</v>
      </c>
      <c r="P174" s="94">
        <f t="shared" si="63"/>
        <v>0</v>
      </c>
      <c r="Q174" s="94">
        <f t="shared" si="63"/>
        <v>288.39999999999998</v>
      </c>
      <c r="R174" s="94">
        <f t="shared" si="63"/>
        <v>0</v>
      </c>
      <c r="S174" s="94">
        <f t="shared" si="63"/>
        <v>140</v>
      </c>
      <c r="T174" s="94">
        <f t="shared" si="63"/>
        <v>140</v>
      </c>
      <c r="U174" s="94">
        <f t="shared" si="63"/>
        <v>8.4</v>
      </c>
      <c r="V174" s="94">
        <f t="shared" si="63"/>
        <v>288.39999999999998</v>
      </c>
    </row>
    <row r="175" spans="1:22" s="6" customFormat="1" ht="46.5">
      <c r="A175" s="50" t="s">
        <v>15</v>
      </c>
      <c r="B175" s="49"/>
      <c r="C175" s="51"/>
      <c r="D175" s="119" t="s">
        <v>95</v>
      </c>
      <c r="E175" s="120" t="s">
        <v>50</v>
      </c>
      <c r="F175" s="120" t="s">
        <v>51</v>
      </c>
      <c r="G175" s="121" t="s">
        <v>50</v>
      </c>
      <c r="H175" s="49"/>
      <c r="I175" s="48"/>
      <c r="J175" s="25"/>
      <c r="K175" s="122" t="s">
        <v>43</v>
      </c>
      <c r="L175" s="102">
        <f t="shared" ref="L175" si="65">SUM(M175:P175)</f>
        <v>0</v>
      </c>
      <c r="M175" s="103"/>
      <c r="N175" s="103"/>
      <c r="O175" s="103"/>
      <c r="P175" s="103"/>
      <c r="Q175" s="102">
        <f t="shared" ref="Q175" si="66">SUM(R175:U175)</f>
        <v>0</v>
      </c>
      <c r="R175" s="103"/>
      <c r="S175" s="103"/>
      <c r="T175" s="103"/>
      <c r="U175" s="103"/>
      <c r="V175" s="94"/>
    </row>
    <row r="176" spans="1:22" s="5" customFormat="1" ht="60.75">
      <c r="A176" s="15" t="s">
        <v>27</v>
      </c>
      <c r="B176" s="16" t="s">
        <v>59</v>
      </c>
      <c r="C176" s="19" t="s">
        <v>50</v>
      </c>
      <c r="D176" s="15" t="s">
        <v>95</v>
      </c>
      <c r="E176" s="21" t="s">
        <v>24</v>
      </c>
      <c r="F176" s="21" t="s">
        <v>59</v>
      </c>
      <c r="G176" s="22" t="s">
        <v>50</v>
      </c>
      <c r="H176" s="16" t="s">
        <v>59</v>
      </c>
      <c r="I176" s="22" t="s">
        <v>50</v>
      </c>
      <c r="J176" s="25"/>
      <c r="K176" s="129" t="s">
        <v>85</v>
      </c>
      <c r="L176" s="91">
        <f t="shared" ref="L176:L180" si="67">SUM(M176:P176)</f>
        <v>0</v>
      </c>
      <c r="M176" s="108">
        <f>M177</f>
        <v>0</v>
      </c>
      <c r="N176" s="108">
        <f t="shared" ref="N176:P176" si="68">N177</f>
        <v>0</v>
      </c>
      <c r="O176" s="108">
        <f t="shared" si="68"/>
        <v>0</v>
      </c>
      <c r="P176" s="108">
        <f t="shared" si="68"/>
        <v>0</v>
      </c>
      <c r="Q176" s="91">
        <f t="shared" ref="Q176:Q180" si="69">SUM(R176:U176)</f>
        <v>76.5</v>
      </c>
      <c r="R176" s="108">
        <f t="shared" ref="R176:U176" si="70">R177</f>
        <v>2.5</v>
      </c>
      <c r="S176" s="108">
        <f t="shared" si="70"/>
        <v>0</v>
      </c>
      <c r="T176" s="108">
        <f t="shared" si="70"/>
        <v>74</v>
      </c>
      <c r="U176" s="108">
        <f t="shared" si="70"/>
        <v>0</v>
      </c>
      <c r="V176" s="108">
        <f>V177</f>
        <v>76.5</v>
      </c>
    </row>
    <row r="177" spans="1:22" s="14" customFormat="1" ht="40.5">
      <c r="A177" s="35"/>
      <c r="B177" s="17" t="s">
        <v>62</v>
      </c>
      <c r="C177" s="20" t="s">
        <v>50</v>
      </c>
      <c r="D177" s="30" t="s">
        <v>95</v>
      </c>
      <c r="E177" s="23" t="s">
        <v>24</v>
      </c>
      <c r="F177" s="23" t="s">
        <v>59</v>
      </c>
      <c r="G177" s="24" t="s">
        <v>24</v>
      </c>
      <c r="H177" s="17" t="s">
        <v>59</v>
      </c>
      <c r="I177" s="24" t="s">
        <v>24</v>
      </c>
      <c r="J177" s="26" t="s">
        <v>0</v>
      </c>
      <c r="K177" s="98" t="s">
        <v>94</v>
      </c>
      <c r="L177" s="91">
        <f t="shared" si="67"/>
        <v>0</v>
      </c>
      <c r="M177" s="91">
        <f>M178</f>
        <v>0</v>
      </c>
      <c r="N177" s="91">
        <f>N178</f>
        <v>0</v>
      </c>
      <c r="O177" s="91">
        <f>O178</f>
        <v>0</v>
      </c>
      <c r="P177" s="91">
        <f>P178</f>
        <v>0</v>
      </c>
      <c r="Q177" s="91">
        <f t="shared" si="69"/>
        <v>76.5</v>
      </c>
      <c r="R177" s="91">
        <f>R178</f>
        <v>2.5</v>
      </c>
      <c r="S177" s="91">
        <f>S178</f>
        <v>0</v>
      </c>
      <c r="T177" s="91">
        <f>T178</f>
        <v>74</v>
      </c>
      <c r="U177" s="91">
        <f>U178</f>
        <v>0</v>
      </c>
      <c r="V177" s="101">
        <f t="shared" ref="V177:V180" si="71">L177+Q177</f>
        <v>76.5</v>
      </c>
    </row>
    <row r="178" spans="1:22" s="82" customFormat="1" ht="60.75">
      <c r="A178" s="37" t="s">
        <v>29</v>
      </c>
      <c r="B178" s="29" t="s">
        <v>7</v>
      </c>
      <c r="C178" s="52" t="s">
        <v>50</v>
      </c>
      <c r="D178" s="78"/>
      <c r="E178" s="79"/>
      <c r="F178" s="80"/>
      <c r="G178" s="81"/>
      <c r="H178" s="76"/>
      <c r="I178" s="77"/>
      <c r="J178" s="36"/>
      <c r="K178" s="88" t="s">
        <v>105</v>
      </c>
      <c r="L178" s="92">
        <f t="shared" si="67"/>
        <v>0</v>
      </c>
      <c r="M178" s="92"/>
      <c r="N178" s="92"/>
      <c r="O178" s="92"/>
      <c r="P178" s="92"/>
      <c r="Q178" s="92">
        <f t="shared" si="69"/>
        <v>76.5</v>
      </c>
      <c r="R178" s="92">
        <v>2.5</v>
      </c>
      <c r="S178" s="92"/>
      <c r="T178" s="92">
        <v>74</v>
      </c>
      <c r="U178" s="92"/>
      <c r="V178" s="93">
        <f t="shared" si="71"/>
        <v>76.5</v>
      </c>
    </row>
    <row r="179" spans="1:22" s="4" customFormat="1">
      <c r="A179" s="32" t="s">
        <v>34</v>
      </c>
      <c r="B179" s="16" t="s">
        <v>52</v>
      </c>
      <c r="C179" s="19" t="s">
        <v>50</v>
      </c>
      <c r="D179" s="15" t="s">
        <v>95</v>
      </c>
      <c r="E179" s="21" t="s">
        <v>24</v>
      </c>
      <c r="F179" s="21" t="s">
        <v>61</v>
      </c>
      <c r="G179" s="22" t="s">
        <v>50</v>
      </c>
      <c r="H179" s="16" t="s">
        <v>61</v>
      </c>
      <c r="I179" s="22" t="s">
        <v>50</v>
      </c>
      <c r="J179" s="25" t="s">
        <v>0</v>
      </c>
      <c r="K179" s="129" t="s">
        <v>86</v>
      </c>
      <c r="L179" s="91">
        <f t="shared" si="67"/>
        <v>0</v>
      </c>
      <c r="M179" s="91">
        <f>M180</f>
        <v>0</v>
      </c>
      <c r="N179" s="91">
        <f>N180</f>
        <v>0</v>
      </c>
      <c r="O179" s="91">
        <f>O180</f>
        <v>0</v>
      </c>
      <c r="P179" s="91">
        <f>P180</f>
        <v>0</v>
      </c>
      <c r="Q179" s="91">
        <f t="shared" si="69"/>
        <v>206</v>
      </c>
      <c r="R179" s="91">
        <f>R180</f>
        <v>6</v>
      </c>
      <c r="S179" s="91">
        <f>S180</f>
        <v>0</v>
      </c>
      <c r="T179" s="91">
        <f>T180</f>
        <v>200</v>
      </c>
      <c r="U179" s="91">
        <f>U180</f>
        <v>0</v>
      </c>
      <c r="V179" s="101">
        <f t="shared" si="71"/>
        <v>206</v>
      </c>
    </row>
    <row r="180" spans="1:22" s="82" customFormat="1" ht="60.75">
      <c r="A180" s="37" t="s">
        <v>29</v>
      </c>
      <c r="B180" s="29" t="s">
        <v>7</v>
      </c>
      <c r="C180" s="52" t="s">
        <v>50</v>
      </c>
      <c r="D180" s="78"/>
      <c r="E180" s="79"/>
      <c r="F180" s="80"/>
      <c r="G180" s="81"/>
      <c r="H180" s="76"/>
      <c r="I180" s="77"/>
      <c r="J180" s="36"/>
      <c r="K180" s="88" t="s">
        <v>106</v>
      </c>
      <c r="L180" s="92">
        <f t="shared" si="67"/>
        <v>0</v>
      </c>
      <c r="M180" s="92"/>
      <c r="N180" s="92"/>
      <c r="O180" s="92"/>
      <c r="P180" s="92"/>
      <c r="Q180" s="92">
        <f t="shared" si="69"/>
        <v>206</v>
      </c>
      <c r="R180" s="92">
        <v>6</v>
      </c>
      <c r="S180" s="92"/>
      <c r="T180" s="92">
        <v>200</v>
      </c>
      <c r="U180" s="92"/>
      <c r="V180" s="93">
        <f t="shared" si="71"/>
        <v>206</v>
      </c>
    </row>
    <row r="181" spans="1:22" s="2" customFormat="1" ht="21.75">
      <c r="A181" s="50"/>
      <c r="B181" s="49"/>
      <c r="C181" s="51"/>
      <c r="D181" s="15"/>
      <c r="E181" s="21"/>
      <c r="F181" s="21"/>
      <c r="G181" s="22"/>
      <c r="H181" s="49"/>
      <c r="I181" s="48"/>
      <c r="J181" s="25"/>
      <c r="K181" s="129" t="s">
        <v>36</v>
      </c>
      <c r="L181" s="94">
        <f t="shared" ref="L181:V181" si="72">L176+L179</f>
        <v>0</v>
      </c>
      <c r="M181" s="94">
        <f t="shared" si="72"/>
        <v>0</v>
      </c>
      <c r="N181" s="94">
        <f t="shared" si="72"/>
        <v>0</v>
      </c>
      <c r="O181" s="94">
        <f t="shared" si="72"/>
        <v>0</v>
      </c>
      <c r="P181" s="94">
        <f t="shared" si="72"/>
        <v>0</v>
      </c>
      <c r="Q181" s="94">
        <f t="shared" si="72"/>
        <v>282.5</v>
      </c>
      <c r="R181" s="94">
        <f t="shared" si="72"/>
        <v>8.5</v>
      </c>
      <c r="S181" s="94">
        <f t="shared" si="72"/>
        <v>0</v>
      </c>
      <c r="T181" s="94">
        <f t="shared" si="72"/>
        <v>274</v>
      </c>
      <c r="U181" s="94">
        <f t="shared" si="72"/>
        <v>0</v>
      </c>
      <c r="V181" s="94">
        <f t="shared" si="72"/>
        <v>282.5</v>
      </c>
    </row>
    <row r="182" spans="1:22" s="6" customFormat="1" ht="46.5">
      <c r="A182" s="50" t="s">
        <v>14</v>
      </c>
      <c r="B182" s="49"/>
      <c r="C182" s="51"/>
      <c r="D182" s="119" t="s">
        <v>96</v>
      </c>
      <c r="E182" s="120" t="s">
        <v>50</v>
      </c>
      <c r="F182" s="120" t="s">
        <v>51</v>
      </c>
      <c r="G182" s="121" t="s">
        <v>50</v>
      </c>
      <c r="H182" s="49"/>
      <c r="I182" s="48"/>
      <c r="J182" s="25"/>
      <c r="K182" s="122" t="s">
        <v>49</v>
      </c>
      <c r="L182" s="102">
        <f t="shared" ref="L182" si="73">SUM(M182:P182)</f>
        <v>0</v>
      </c>
      <c r="M182" s="103"/>
      <c r="N182" s="103"/>
      <c r="O182" s="103"/>
      <c r="P182" s="103"/>
      <c r="Q182" s="102">
        <f t="shared" ref="Q182" si="74">SUM(R182:U182)</f>
        <v>0</v>
      </c>
      <c r="R182" s="103"/>
      <c r="S182" s="103"/>
      <c r="T182" s="103"/>
      <c r="U182" s="103"/>
      <c r="V182" s="94"/>
    </row>
    <row r="183" spans="1:22" s="4" customFormat="1" ht="40.5">
      <c r="A183" s="32" t="s">
        <v>35</v>
      </c>
      <c r="B183" s="16" t="s">
        <v>53</v>
      </c>
      <c r="C183" s="19" t="s">
        <v>50</v>
      </c>
      <c r="D183" s="15" t="s">
        <v>96</v>
      </c>
      <c r="E183" s="21" t="s">
        <v>24</v>
      </c>
      <c r="F183" s="21" t="s">
        <v>65</v>
      </c>
      <c r="G183" s="22" t="s">
        <v>50</v>
      </c>
      <c r="H183" s="16" t="s">
        <v>65</v>
      </c>
      <c r="I183" s="22" t="s">
        <v>50</v>
      </c>
      <c r="J183" s="25" t="s">
        <v>6</v>
      </c>
      <c r="K183" s="130" t="s">
        <v>88</v>
      </c>
      <c r="L183" s="91">
        <f t="shared" ref="L183:L186" si="75">SUM(M183:P183)</f>
        <v>0</v>
      </c>
      <c r="M183" s="91">
        <f>M184</f>
        <v>0</v>
      </c>
      <c r="N183" s="91">
        <f>N184</f>
        <v>0</v>
      </c>
      <c r="O183" s="91">
        <f>O184</f>
        <v>0</v>
      </c>
      <c r="P183" s="91">
        <f>P184</f>
        <v>0</v>
      </c>
      <c r="Q183" s="91">
        <f t="shared" ref="Q183:Q186" si="76">SUM(R183:U183)</f>
        <v>12.4</v>
      </c>
      <c r="R183" s="91">
        <f>R184</f>
        <v>0.4</v>
      </c>
      <c r="S183" s="91">
        <f>S184</f>
        <v>0</v>
      </c>
      <c r="T183" s="91">
        <f>T184</f>
        <v>12</v>
      </c>
      <c r="U183" s="91">
        <f>U184</f>
        <v>0</v>
      </c>
      <c r="V183" s="101">
        <f>L183+Q183</f>
        <v>12.4</v>
      </c>
    </row>
    <row r="184" spans="1:22" s="82" customFormat="1" ht="121.5">
      <c r="A184" s="37" t="s">
        <v>29</v>
      </c>
      <c r="B184" s="29" t="s">
        <v>7</v>
      </c>
      <c r="C184" s="52" t="s">
        <v>50</v>
      </c>
      <c r="D184" s="78"/>
      <c r="E184" s="79"/>
      <c r="F184" s="80"/>
      <c r="G184" s="81"/>
      <c r="H184" s="76"/>
      <c r="I184" s="77"/>
      <c r="J184" s="36"/>
      <c r="K184" s="88" t="s">
        <v>244</v>
      </c>
      <c r="L184" s="92">
        <f t="shared" si="75"/>
        <v>0</v>
      </c>
      <c r="M184" s="92"/>
      <c r="N184" s="109"/>
      <c r="O184" s="92"/>
      <c r="P184" s="92"/>
      <c r="Q184" s="92">
        <f t="shared" si="76"/>
        <v>12.4</v>
      </c>
      <c r="R184" s="92">
        <v>0.4</v>
      </c>
      <c r="S184" s="92"/>
      <c r="T184" s="92">
        <v>12</v>
      </c>
      <c r="U184" s="92"/>
      <c r="V184" s="93">
        <f>L184+Q184</f>
        <v>12.4</v>
      </c>
    </row>
    <row r="185" spans="1:22" s="2" customFormat="1" ht="21.75">
      <c r="A185" s="50"/>
      <c r="B185" s="49"/>
      <c r="C185" s="51"/>
      <c r="D185" s="15"/>
      <c r="E185" s="21"/>
      <c r="F185" s="21"/>
      <c r="G185" s="22"/>
      <c r="H185" s="49"/>
      <c r="I185" s="48"/>
      <c r="J185" s="25"/>
      <c r="K185" s="129" t="s">
        <v>36</v>
      </c>
      <c r="L185" s="94">
        <f t="shared" si="75"/>
        <v>0</v>
      </c>
      <c r="M185" s="94">
        <f>M183</f>
        <v>0</v>
      </c>
      <c r="N185" s="94">
        <f t="shared" ref="N185:V185" si="77">N183</f>
        <v>0</v>
      </c>
      <c r="O185" s="94">
        <f t="shared" ref="O185" si="78">O183</f>
        <v>0</v>
      </c>
      <c r="P185" s="94">
        <f t="shared" si="77"/>
        <v>0</v>
      </c>
      <c r="Q185" s="94">
        <f t="shared" si="77"/>
        <v>12.4</v>
      </c>
      <c r="R185" s="94">
        <f t="shared" si="77"/>
        <v>0.4</v>
      </c>
      <c r="S185" s="94">
        <f t="shared" si="77"/>
        <v>0</v>
      </c>
      <c r="T185" s="94">
        <f t="shared" si="77"/>
        <v>12</v>
      </c>
      <c r="U185" s="94">
        <f t="shared" si="77"/>
        <v>0</v>
      </c>
      <c r="V185" s="94">
        <f t="shared" si="77"/>
        <v>12.4</v>
      </c>
    </row>
    <row r="186" spans="1:22" s="6" customFormat="1" ht="46.5">
      <c r="A186" s="50" t="s">
        <v>13</v>
      </c>
      <c r="B186" s="49"/>
      <c r="C186" s="51"/>
      <c r="D186" s="119" t="s">
        <v>97</v>
      </c>
      <c r="E186" s="120" t="s">
        <v>50</v>
      </c>
      <c r="F186" s="120" t="s">
        <v>51</v>
      </c>
      <c r="G186" s="121" t="s">
        <v>50</v>
      </c>
      <c r="H186" s="49"/>
      <c r="I186" s="48"/>
      <c r="J186" s="25"/>
      <c r="K186" s="122" t="s">
        <v>42</v>
      </c>
      <c r="L186" s="102">
        <f t="shared" si="75"/>
        <v>0</v>
      </c>
      <c r="M186" s="103"/>
      <c r="N186" s="103"/>
      <c r="O186" s="103"/>
      <c r="P186" s="103"/>
      <c r="Q186" s="102">
        <f t="shared" si="76"/>
        <v>0</v>
      </c>
      <c r="R186" s="103"/>
      <c r="S186" s="103"/>
      <c r="T186" s="103"/>
      <c r="U186" s="103"/>
      <c r="V186" s="94"/>
    </row>
    <row r="187" spans="1:22" s="5" customFormat="1" ht="60.75">
      <c r="A187" s="15" t="s">
        <v>27</v>
      </c>
      <c r="B187" s="16" t="s">
        <v>59</v>
      </c>
      <c r="C187" s="19" t="s">
        <v>50</v>
      </c>
      <c r="D187" s="15" t="s">
        <v>97</v>
      </c>
      <c r="E187" s="21" t="s">
        <v>24</v>
      </c>
      <c r="F187" s="21" t="s">
        <v>59</v>
      </c>
      <c r="G187" s="22" t="s">
        <v>50</v>
      </c>
      <c r="H187" s="16" t="s">
        <v>59</v>
      </c>
      <c r="I187" s="22" t="s">
        <v>50</v>
      </c>
      <c r="J187" s="25"/>
      <c r="K187" s="129" t="s">
        <v>85</v>
      </c>
      <c r="L187" s="91">
        <f t="shared" ref="L187:L192" si="79">SUM(M187:P187)</f>
        <v>0</v>
      </c>
      <c r="M187" s="108">
        <f>M188</f>
        <v>0</v>
      </c>
      <c r="N187" s="108">
        <f t="shared" ref="N187:P187" si="80">N188</f>
        <v>0</v>
      </c>
      <c r="O187" s="108">
        <f t="shared" si="80"/>
        <v>0</v>
      </c>
      <c r="P187" s="108">
        <f t="shared" si="80"/>
        <v>0</v>
      </c>
      <c r="Q187" s="91">
        <f t="shared" ref="Q187:Q192" si="81">SUM(R187:U187)</f>
        <v>1409.6988499999998</v>
      </c>
      <c r="R187" s="108">
        <f t="shared" ref="R187:U187" si="82">R188</f>
        <v>41.059190000000001</v>
      </c>
      <c r="S187" s="108">
        <f t="shared" si="82"/>
        <v>1368.6396599999998</v>
      </c>
      <c r="T187" s="108">
        <f t="shared" si="82"/>
        <v>0</v>
      </c>
      <c r="U187" s="108">
        <f t="shared" si="82"/>
        <v>0</v>
      </c>
      <c r="V187" s="108">
        <f>V188</f>
        <v>1409.6988499999998</v>
      </c>
    </row>
    <row r="188" spans="1:22" s="14" customFormat="1" ht="40.5">
      <c r="A188" s="35"/>
      <c r="B188" s="17" t="s">
        <v>62</v>
      </c>
      <c r="C188" s="20" t="s">
        <v>50</v>
      </c>
      <c r="D188" s="30" t="s">
        <v>97</v>
      </c>
      <c r="E188" s="23" t="s">
        <v>24</v>
      </c>
      <c r="F188" s="23" t="s">
        <v>59</v>
      </c>
      <c r="G188" s="24" t="s">
        <v>24</v>
      </c>
      <c r="H188" s="17" t="s">
        <v>59</v>
      </c>
      <c r="I188" s="24" t="s">
        <v>24</v>
      </c>
      <c r="J188" s="26" t="s">
        <v>0</v>
      </c>
      <c r="K188" s="98" t="s">
        <v>94</v>
      </c>
      <c r="L188" s="91">
        <f t="shared" si="79"/>
        <v>0</v>
      </c>
      <c r="M188" s="91">
        <f t="shared" ref="M188:P188" si="83">SUM(M189:M192)</f>
        <v>0</v>
      </c>
      <c r="N188" s="91">
        <f t="shared" si="83"/>
        <v>0</v>
      </c>
      <c r="O188" s="91">
        <f t="shared" si="83"/>
        <v>0</v>
      </c>
      <c r="P188" s="91">
        <f t="shared" si="83"/>
        <v>0</v>
      </c>
      <c r="Q188" s="91">
        <f t="shared" si="81"/>
        <v>1409.6988499999998</v>
      </c>
      <c r="R188" s="91">
        <f t="shared" ref="R188" si="84">SUM(R189:R192)</f>
        <v>41.059190000000001</v>
      </c>
      <c r="S188" s="91">
        <f>SUM(S189:S192)</f>
        <v>1368.6396599999998</v>
      </c>
      <c r="T188" s="91">
        <f t="shared" ref="T188:U188" si="85">SUM(T189:T192)</f>
        <v>0</v>
      </c>
      <c r="U188" s="91">
        <f t="shared" si="85"/>
        <v>0</v>
      </c>
      <c r="V188" s="101">
        <f t="shared" ref="V188:V192" si="86">L188+Q188</f>
        <v>1409.6988499999998</v>
      </c>
    </row>
    <row r="189" spans="1:22" s="82" customFormat="1" ht="60.75">
      <c r="A189" s="37"/>
      <c r="B189" s="29"/>
      <c r="C189" s="52"/>
      <c r="D189" s="78"/>
      <c r="E189" s="79"/>
      <c r="F189" s="80"/>
      <c r="G189" s="81"/>
      <c r="H189" s="76"/>
      <c r="I189" s="77"/>
      <c r="J189" s="36"/>
      <c r="K189" s="88" t="s">
        <v>107</v>
      </c>
      <c r="L189" s="92">
        <f t="shared" si="79"/>
        <v>0</v>
      </c>
      <c r="M189" s="92"/>
      <c r="N189" s="92"/>
      <c r="O189" s="92"/>
      <c r="P189" s="92"/>
      <c r="Q189" s="92">
        <f t="shared" si="81"/>
        <v>330.95429999999999</v>
      </c>
      <c r="R189" s="92">
        <v>9.6394400000000005</v>
      </c>
      <c r="S189" s="92">
        <v>321.31486000000001</v>
      </c>
      <c r="T189" s="92"/>
      <c r="U189" s="92"/>
      <c r="V189" s="93">
        <f t="shared" si="86"/>
        <v>330.95429999999999</v>
      </c>
    </row>
    <row r="190" spans="1:22" s="82" customFormat="1" ht="81">
      <c r="A190" s="37"/>
      <c r="B190" s="29"/>
      <c r="C190" s="52"/>
      <c r="D190" s="78"/>
      <c r="E190" s="79"/>
      <c r="F190" s="80"/>
      <c r="G190" s="81"/>
      <c r="H190" s="76"/>
      <c r="I190" s="77"/>
      <c r="J190" s="36"/>
      <c r="K190" s="88" t="s">
        <v>108</v>
      </c>
      <c r="L190" s="92">
        <f t="shared" si="79"/>
        <v>0</v>
      </c>
      <c r="M190" s="92"/>
      <c r="N190" s="92"/>
      <c r="O190" s="92"/>
      <c r="P190" s="92"/>
      <c r="Q190" s="92">
        <f t="shared" si="81"/>
        <v>210.12056000000001</v>
      </c>
      <c r="R190" s="92">
        <v>6.1200200000000002</v>
      </c>
      <c r="S190" s="92">
        <v>204.00054</v>
      </c>
      <c r="T190" s="92"/>
      <c r="U190" s="92"/>
      <c r="V190" s="93">
        <f t="shared" si="86"/>
        <v>210.12056000000001</v>
      </c>
    </row>
    <row r="191" spans="1:22" s="82" customFormat="1" ht="81">
      <c r="A191" s="37"/>
      <c r="B191" s="29"/>
      <c r="C191" s="52"/>
      <c r="D191" s="78"/>
      <c r="E191" s="79"/>
      <c r="F191" s="80"/>
      <c r="G191" s="81"/>
      <c r="H191" s="76"/>
      <c r="I191" s="77"/>
      <c r="J191" s="36"/>
      <c r="K191" s="88" t="s">
        <v>109</v>
      </c>
      <c r="L191" s="92">
        <f t="shared" si="79"/>
        <v>0</v>
      </c>
      <c r="M191" s="92"/>
      <c r="N191" s="92"/>
      <c r="O191" s="92"/>
      <c r="P191" s="92"/>
      <c r="Q191" s="92">
        <f t="shared" si="81"/>
        <v>662.53602000000001</v>
      </c>
      <c r="R191" s="92">
        <v>19.297170000000001</v>
      </c>
      <c r="S191" s="92">
        <v>643.23884999999996</v>
      </c>
      <c r="T191" s="92"/>
      <c r="U191" s="92"/>
      <c r="V191" s="93">
        <f t="shared" si="86"/>
        <v>662.53602000000001</v>
      </c>
    </row>
    <row r="192" spans="1:22" s="82" customFormat="1" ht="81">
      <c r="A192" s="37" t="s">
        <v>29</v>
      </c>
      <c r="B192" s="29" t="s">
        <v>7</v>
      </c>
      <c r="C192" s="52" t="s">
        <v>50</v>
      </c>
      <c r="D192" s="78"/>
      <c r="E192" s="79"/>
      <c r="F192" s="80"/>
      <c r="G192" s="81"/>
      <c r="H192" s="76"/>
      <c r="I192" s="77"/>
      <c r="J192" s="36"/>
      <c r="K192" s="88" t="s">
        <v>110</v>
      </c>
      <c r="L192" s="92">
        <f t="shared" si="79"/>
        <v>0</v>
      </c>
      <c r="M192" s="92"/>
      <c r="N192" s="92"/>
      <c r="O192" s="92"/>
      <c r="P192" s="92"/>
      <c r="Q192" s="92">
        <f t="shared" si="81"/>
        <v>206.08796999999998</v>
      </c>
      <c r="R192" s="92">
        <v>6.0025599999999999</v>
      </c>
      <c r="S192" s="92">
        <v>200.08541</v>
      </c>
      <c r="T192" s="92"/>
      <c r="U192" s="92"/>
      <c r="V192" s="93">
        <f t="shared" si="86"/>
        <v>206.08796999999998</v>
      </c>
    </row>
    <row r="193" spans="1:22" s="2" customFormat="1" ht="21.75">
      <c r="A193" s="50"/>
      <c r="B193" s="49"/>
      <c r="C193" s="51"/>
      <c r="D193" s="15"/>
      <c r="E193" s="21"/>
      <c r="F193" s="21"/>
      <c r="G193" s="22"/>
      <c r="H193" s="49"/>
      <c r="I193" s="48"/>
      <c r="J193" s="60"/>
      <c r="K193" s="129" t="s">
        <v>36</v>
      </c>
      <c r="L193" s="91">
        <f t="shared" ref="L193:L195" si="87">SUM(M193:P193)</f>
        <v>0</v>
      </c>
      <c r="M193" s="94">
        <f>M187</f>
        <v>0</v>
      </c>
      <c r="N193" s="94">
        <f t="shared" ref="N193:V193" si="88">N187</f>
        <v>0</v>
      </c>
      <c r="O193" s="94">
        <f t="shared" ref="O193" si="89">O187</f>
        <v>0</v>
      </c>
      <c r="P193" s="94">
        <f t="shared" si="88"/>
        <v>0</v>
      </c>
      <c r="Q193" s="94">
        <f t="shared" si="88"/>
        <v>1409.6988499999998</v>
      </c>
      <c r="R193" s="94">
        <f t="shared" si="88"/>
        <v>41.059190000000001</v>
      </c>
      <c r="S193" s="94">
        <f t="shared" si="88"/>
        <v>1368.6396599999998</v>
      </c>
      <c r="T193" s="94">
        <f t="shared" si="88"/>
        <v>0</v>
      </c>
      <c r="U193" s="94">
        <f t="shared" si="88"/>
        <v>0</v>
      </c>
      <c r="V193" s="94">
        <f t="shared" si="88"/>
        <v>1409.6988499999998</v>
      </c>
    </row>
    <row r="194" spans="1:22" s="83" customFormat="1">
      <c r="A194" s="56"/>
      <c r="B194" s="61"/>
      <c r="C194" s="58"/>
      <c r="D194" s="84"/>
      <c r="E194" s="85"/>
      <c r="F194" s="85"/>
      <c r="G194" s="86"/>
      <c r="H194" s="61"/>
      <c r="I194" s="59"/>
      <c r="J194" s="62"/>
      <c r="K194" s="99"/>
      <c r="L194" s="110">
        <f t="shared" si="87"/>
        <v>0</v>
      </c>
      <c r="M194" s="111"/>
      <c r="N194" s="111"/>
      <c r="O194" s="111"/>
      <c r="P194" s="111"/>
      <c r="Q194" s="110">
        <f t="shared" ref="Q194" si="90">SUM(R194:U194)</f>
        <v>0</v>
      </c>
      <c r="R194" s="111"/>
      <c r="S194" s="111"/>
      <c r="T194" s="111"/>
      <c r="U194" s="111"/>
      <c r="V194" s="106"/>
    </row>
    <row r="195" spans="1:22" s="66" customFormat="1" ht="23.25">
      <c r="A195" s="32"/>
      <c r="B195" s="17"/>
      <c r="C195" s="20"/>
      <c r="D195" s="134"/>
      <c r="E195" s="135"/>
      <c r="F195" s="135"/>
      <c r="G195" s="136"/>
      <c r="H195" s="17"/>
      <c r="I195" s="24"/>
      <c r="J195" s="26"/>
      <c r="K195" s="97" t="s">
        <v>28</v>
      </c>
      <c r="L195" s="137">
        <f t="shared" si="87"/>
        <v>21846.953669999995</v>
      </c>
      <c r="M195" s="138">
        <f t="shared" ref="M195:V195" si="91">+M185+M193+M181+M92+M73+M83+M167+M174</f>
        <v>20184.162999999997</v>
      </c>
      <c r="N195" s="138">
        <f t="shared" si="91"/>
        <v>1711.7206699999999</v>
      </c>
      <c r="O195" s="138">
        <f t="shared" si="91"/>
        <v>0</v>
      </c>
      <c r="P195" s="138">
        <f t="shared" si="91"/>
        <v>-48.93</v>
      </c>
      <c r="Q195" s="138">
        <f t="shared" si="91"/>
        <v>20260.18808</v>
      </c>
      <c r="R195" s="138">
        <f t="shared" si="91"/>
        <v>240.3186</v>
      </c>
      <c r="S195" s="138">
        <f t="shared" si="91"/>
        <v>9599.4881999999998</v>
      </c>
      <c r="T195" s="138">
        <f t="shared" si="91"/>
        <v>10371.451279999997</v>
      </c>
      <c r="U195" s="138">
        <f t="shared" si="91"/>
        <v>48.93</v>
      </c>
      <c r="V195" s="138">
        <f t="shared" si="91"/>
        <v>42107.141749999995</v>
      </c>
    </row>
    <row r="196" spans="1:22" s="1" customFormat="1">
      <c r="A196" s="63"/>
      <c r="B196" s="63"/>
      <c r="C196" s="63"/>
      <c r="D196" s="63"/>
      <c r="E196" s="64"/>
      <c r="F196" s="64"/>
      <c r="G196" s="64"/>
      <c r="H196" s="63"/>
      <c r="I196" s="64"/>
      <c r="J196" s="65"/>
      <c r="K196" s="53"/>
      <c r="L196" s="72"/>
      <c r="M196" s="47"/>
      <c r="N196" s="47"/>
      <c r="O196" s="47"/>
      <c r="P196" s="47"/>
      <c r="Q196" s="72"/>
      <c r="R196" s="47"/>
      <c r="S196" s="47"/>
      <c r="T196" s="47"/>
      <c r="U196" s="47"/>
      <c r="V196" s="72"/>
    </row>
    <row r="197" spans="1:22" s="1" customFormat="1" ht="22.5" hidden="1">
      <c r="A197" s="63"/>
      <c r="B197" s="63"/>
      <c r="C197" s="63"/>
      <c r="D197" s="63"/>
      <c r="E197" s="64"/>
      <c r="F197" s="64"/>
      <c r="G197" s="64"/>
      <c r="H197" s="63"/>
      <c r="I197" s="64"/>
      <c r="J197" s="65"/>
      <c r="K197" s="53"/>
      <c r="L197" s="72"/>
      <c r="M197" s="47"/>
      <c r="N197" s="47"/>
      <c r="O197" s="47"/>
      <c r="P197" s="47"/>
      <c r="Q197" s="72" t="s">
        <v>228</v>
      </c>
      <c r="R197" s="138">
        <v>237.3186</v>
      </c>
      <c r="S197" s="47"/>
      <c r="T197" s="47"/>
      <c r="U197" s="47"/>
      <c r="V197" s="115"/>
    </row>
    <row r="198" spans="1:22" s="1" customFormat="1" ht="22.5" hidden="1">
      <c r="A198" s="63"/>
      <c r="B198" s="63"/>
      <c r="C198" s="63"/>
      <c r="D198" s="63"/>
      <c r="E198" s="64"/>
      <c r="F198" s="64"/>
      <c r="G198" s="64"/>
      <c r="H198" s="63"/>
      <c r="I198" s="64"/>
      <c r="J198" s="65"/>
      <c r="K198" s="53"/>
      <c r="L198" s="72"/>
      <c r="M198" s="47"/>
      <c r="N198" s="47"/>
      <c r="O198" s="47"/>
      <c r="P198" s="47"/>
      <c r="Q198" s="72" t="s">
        <v>227</v>
      </c>
      <c r="R198" s="138">
        <v>3</v>
      </c>
      <c r="S198" s="47"/>
      <c r="T198" s="47"/>
      <c r="U198" s="47"/>
      <c r="V198" s="72"/>
    </row>
    <row r="199" spans="1:22" s="10" customFormat="1" hidden="1">
      <c r="A199" s="67"/>
      <c r="B199" s="67"/>
      <c r="C199" s="67"/>
      <c r="D199" s="67"/>
      <c r="E199" s="68"/>
      <c r="F199" s="68"/>
      <c r="G199" s="68"/>
      <c r="H199" s="67"/>
      <c r="I199" s="68"/>
      <c r="J199" s="69"/>
      <c r="K199" s="11"/>
      <c r="L199" s="13"/>
      <c r="M199" s="47"/>
      <c r="N199" s="47"/>
      <c r="O199" s="47"/>
      <c r="P199" s="47"/>
      <c r="Q199" s="72"/>
      <c r="R199" s="47"/>
      <c r="S199" s="47"/>
      <c r="T199" s="47"/>
      <c r="U199" s="13"/>
      <c r="V199" s="13"/>
    </row>
    <row r="200" spans="1:22" s="10" customFormat="1" hidden="1">
      <c r="A200" s="67"/>
      <c r="B200" s="67"/>
      <c r="C200" s="67"/>
      <c r="D200" s="67"/>
      <c r="E200" s="68"/>
      <c r="F200" s="68"/>
      <c r="G200" s="68"/>
      <c r="H200" s="67"/>
      <c r="I200" s="68"/>
      <c r="J200" s="69"/>
      <c r="K200" s="11"/>
      <c r="L200" s="13"/>
      <c r="M200" s="13"/>
      <c r="N200" s="13"/>
      <c r="O200" s="13"/>
      <c r="P200" s="13"/>
      <c r="Q200" s="13"/>
      <c r="R200" s="13"/>
      <c r="S200" s="13"/>
      <c r="T200" s="13"/>
      <c r="U200" s="13"/>
      <c r="V200" s="13"/>
    </row>
    <row r="201" spans="1:22" s="10" customFormat="1" hidden="1">
      <c r="A201" s="67"/>
      <c r="B201" s="67"/>
      <c r="C201" s="67"/>
      <c r="D201" s="67"/>
      <c r="E201" s="68"/>
      <c r="F201" s="68"/>
      <c r="G201" s="68"/>
      <c r="H201" s="67"/>
      <c r="I201" s="68"/>
      <c r="J201" s="69"/>
      <c r="K201" s="53" t="s">
        <v>221</v>
      </c>
      <c r="L201" s="13">
        <f>M195+N195+R197+T195</f>
        <v>32504.653549999992</v>
      </c>
      <c r="M201" s="13">
        <f>S195+R198</f>
        <v>9602.4881999999998</v>
      </c>
      <c r="N201" s="13">
        <f>L201+M201</f>
        <v>42107.141749999995</v>
      </c>
      <c r="O201" s="13">
        <f>N201-V195</f>
        <v>0</v>
      </c>
      <c r="P201" s="13"/>
      <c r="Q201" s="13"/>
      <c r="R201" s="13"/>
      <c r="S201" s="13"/>
      <c r="T201" s="13"/>
      <c r="U201" s="13"/>
      <c r="V201" s="13"/>
    </row>
    <row r="202" spans="1:22" s="10" customFormat="1" hidden="1">
      <c r="A202" s="67"/>
      <c r="B202" s="67"/>
      <c r="C202" s="67"/>
      <c r="D202" s="67"/>
      <c r="E202" s="68"/>
      <c r="F202" s="68"/>
      <c r="G202" s="68"/>
      <c r="H202" s="67"/>
      <c r="I202" s="68"/>
      <c r="J202" s="69"/>
      <c r="K202" s="53" t="s">
        <v>222</v>
      </c>
      <c r="L202" s="13"/>
      <c r="M202" s="13">
        <f>S195</f>
        <v>9599.4881999999998</v>
      </c>
      <c r="N202" s="13">
        <f>M202</f>
        <v>9599.4881999999998</v>
      </c>
      <c r="O202" s="13">
        <f>N202-S195</f>
        <v>0</v>
      </c>
      <c r="P202" s="13"/>
      <c r="Q202" s="13"/>
      <c r="R202" s="13"/>
      <c r="S202" s="13"/>
      <c r="T202" s="13"/>
      <c r="U202" s="13"/>
      <c r="V202" s="13"/>
    </row>
    <row r="203" spans="1:22" s="10" customFormat="1" hidden="1">
      <c r="A203" s="67"/>
      <c r="B203" s="67"/>
      <c r="C203" s="67"/>
      <c r="D203" s="67"/>
      <c r="E203" s="68"/>
      <c r="F203" s="68"/>
      <c r="G203" s="68"/>
      <c r="H203" s="67"/>
      <c r="I203" s="68"/>
      <c r="J203" s="69"/>
      <c r="K203" s="53" t="s">
        <v>223</v>
      </c>
      <c r="L203" s="18">
        <f>N195</f>
        <v>1711.7206699999999</v>
      </c>
      <c r="M203" s="13"/>
      <c r="N203" s="13">
        <f t="shared" ref="N203:N206" si="92">L203+M203</f>
        <v>1711.7206699999999</v>
      </c>
      <c r="O203" s="13">
        <f>N203-N195</f>
        <v>0</v>
      </c>
      <c r="P203" s="13"/>
      <c r="Q203" s="13"/>
      <c r="R203" s="13"/>
      <c r="S203" s="13"/>
      <c r="T203" s="13"/>
      <c r="U203" s="13"/>
      <c r="V203" s="13"/>
    </row>
    <row r="204" spans="1:22" s="10" customFormat="1" hidden="1">
      <c r="A204" s="67"/>
      <c r="B204" s="67"/>
      <c r="C204" s="67"/>
      <c r="D204" s="67"/>
      <c r="E204" s="68"/>
      <c r="F204" s="68"/>
      <c r="G204" s="68"/>
      <c r="H204" s="67"/>
      <c r="I204" s="68"/>
      <c r="J204" s="69"/>
      <c r="K204" s="11" t="s">
        <v>224</v>
      </c>
      <c r="L204" s="18">
        <f>T195</f>
        <v>10371.451279999997</v>
      </c>
      <c r="M204" s="13">
        <f>S195</f>
        <v>9599.4881999999998</v>
      </c>
      <c r="N204" s="13">
        <f t="shared" si="92"/>
        <v>19970.939479999997</v>
      </c>
      <c r="O204" s="13">
        <f>S195+T195-N204</f>
        <v>0</v>
      </c>
      <c r="P204" s="13"/>
      <c r="Q204" s="13"/>
      <c r="R204" s="13"/>
      <c r="S204" s="13"/>
      <c r="T204" s="13"/>
      <c r="U204" s="13"/>
      <c r="V204" s="13"/>
    </row>
    <row r="205" spans="1:22" s="10" customFormat="1" hidden="1">
      <c r="A205" s="67"/>
      <c r="B205" s="67"/>
      <c r="C205" s="67"/>
      <c r="D205" s="67"/>
      <c r="E205" s="68"/>
      <c r="F205" s="68"/>
      <c r="G205" s="68"/>
      <c r="H205" s="67"/>
      <c r="I205" s="68"/>
      <c r="J205" s="69"/>
      <c r="K205" s="11" t="s">
        <v>225</v>
      </c>
      <c r="L205" s="18">
        <f>P195-T195-R195+3</f>
        <v>-10657.699879999998</v>
      </c>
      <c r="M205" s="13">
        <f>R195-3+T195+U195</f>
        <v>10657.699879999998</v>
      </c>
      <c r="N205" s="13">
        <f t="shared" si="92"/>
        <v>0</v>
      </c>
      <c r="O205" s="13">
        <f>P195-L204+T195+U195</f>
        <v>-2.9132252166164108E-13</v>
      </c>
      <c r="P205" s="13"/>
      <c r="Q205" s="13"/>
      <c r="R205" s="13"/>
      <c r="S205" s="13"/>
      <c r="T205" s="13"/>
      <c r="U205" s="13"/>
      <c r="V205" s="13"/>
    </row>
    <row r="206" spans="1:22" s="10" customFormat="1" hidden="1">
      <c r="A206" s="67"/>
      <c r="B206" s="67"/>
      <c r="C206" s="67"/>
      <c r="D206" s="67"/>
      <c r="E206" s="68"/>
      <c r="F206" s="68"/>
      <c r="G206" s="68"/>
      <c r="H206" s="67"/>
      <c r="I206" s="68"/>
      <c r="J206" s="69"/>
      <c r="K206" s="11" t="s">
        <v>226</v>
      </c>
      <c r="L206" s="18">
        <f>-T195</f>
        <v>-10371.451279999997</v>
      </c>
      <c r="M206" s="13">
        <f>T195</f>
        <v>10371.451279999997</v>
      </c>
      <c r="N206" s="13">
        <f t="shared" si="92"/>
        <v>0</v>
      </c>
      <c r="O206" s="13">
        <f>-L204+T195</f>
        <v>0</v>
      </c>
      <c r="P206" s="13"/>
      <c r="Q206" s="13"/>
      <c r="R206" s="13"/>
      <c r="S206" s="13"/>
      <c r="T206" s="13"/>
      <c r="U206" s="13"/>
      <c r="V206" s="13"/>
    </row>
    <row r="207" spans="1:22" s="10" customFormat="1" hidden="1">
      <c r="A207" s="67"/>
      <c r="B207" s="67"/>
      <c r="C207" s="67"/>
      <c r="D207" s="67"/>
      <c r="E207" s="68"/>
      <c r="F207" s="68"/>
      <c r="G207" s="68"/>
      <c r="H207" s="67"/>
      <c r="I207" s="68"/>
      <c r="J207" s="69"/>
      <c r="K207" s="11"/>
      <c r="L207" s="18"/>
      <c r="M207" s="13"/>
      <c r="N207" s="13"/>
      <c r="O207" s="13"/>
      <c r="P207" s="13"/>
      <c r="Q207" s="13"/>
      <c r="R207" s="13"/>
      <c r="S207" s="13"/>
      <c r="T207" s="13"/>
      <c r="U207" s="13"/>
      <c r="V207" s="13"/>
    </row>
    <row r="208" spans="1:22" s="10" customFormat="1" hidden="1">
      <c r="A208" s="67"/>
      <c r="B208" s="67"/>
      <c r="C208" s="67"/>
      <c r="D208" s="67"/>
      <c r="E208" s="68"/>
      <c r="F208" s="68"/>
      <c r="G208" s="68"/>
      <c r="H208" s="67"/>
      <c r="I208" s="68"/>
      <c r="J208" s="69"/>
      <c r="K208" s="11"/>
      <c r="L208" s="18"/>
      <c r="M208" s="13"/>
      <c r="N208" s="13"/>
      <c r="O208" s="13"/>
      <c r="P208" s="13"/>
      <c r="Q208" s="13"/>
      <c r="R208" s="13"/>
      <c r="S208" s="13"/>
      <c r="T208" s="13"/>
      <c r="U208" s="13"/>
      <c r="V208" s="13"/>
    </row>
    <row r="209" spans="1:22" s="10" customFormat="1" hidden="1">
      <c r="A209" s="67"/>
      <c r="B209" s="67"/>
      <c r="C209" s="67"/>
      <c r="D209" s="67"/>
      <c r="E209" s="68"/>
      <c r="F209" s="68"/>
      <c r="G209" s="68"/>
      <c r="H209" s="67"/>
      <c r="I209" s="68"/>
      <c r="J209" s="69"/>
      <c r="K209" s="11"/>
      <c r="L209" s="18"/>
      <c r="M209" s="13"/>
      <c r="N209" s="13"/>
      <c r="O209" s="13"/>
      <c r="P209" s="13"/>
      <c r="Q209" s="18"/>
      <c r="R209" s="13"/>
      <c r="S209" s="13"/>
      <c r="T209" s="13"/>
      <c r="U209" s="13"/>
      <c r="V209" s="13"/>
    </row>
    <row r="210" spans="1:22" s="10" customFormat="1">
      <c r="A210" s="67"/>
      <c r="B210" s="67"/>
      <c r="C210" s="67"/>
      <c r="D210" s="67"/>
      <c r="E210" s="68"/>
      <c r="F210" s="68"/>
      <c r="G210" s="68"/>
      <c r="H210" s="67"/>
      <c r="I210" s="68"/>
      <c r="J210" s="69"/>
      <c r="K210" s="11"/>
      <c r="L210" s="18"/>
      <c r="M210" s="13"/>
      <c r="N210" s="13"/>
      <c r="O210" s="13"/>
      <c r="P210" s="13"/>
      <c r="Q210" s="18"/>
      <c r="R210" s="13"/>
      <c r="S210" s="13"/>
      <c r="T210" s="13"/>
      <c r="U210" s="13"/>
      <c r="V210" s="13"/>
    </row>
    <row r="211" spans="1:22" s="10" customFormat="1">
      <c r="A211" s="67"/>
      <c r="B211" s="67"/>
      <c r="C211" s="67"/>
      <c r="D211" s="67"/>
      <c r="E211" s="68"/>
      <c r="F211" s="68"/>
      <c r="G211" s="68"/>
      <c r="H211" s="67"/>
      <c r="I211" s="68"/>
      <c r="J211" s="69"/>
      <c r="K211" s="11"/>
      <c r="L211" s="18"/>
      <c r="M211" s="13"/>
      <c r="N211" s="13"/>
      <c r="O211" s="13"/>
      <c r="P211" s="13"/>
      <c r="Q211" s="18"/>
      <c r="R211" s="13"/>
      <c r="S211" s="13"/>
      <c r="T211" s="13"/>
      <c r="U211" s="13"/>
      <c r="V211" s="13"/>
    </row>
    <row r="212" spans="1:22" s="10" customFormat="1">
      <c r="A212" s="67"/>
      <c r="B212" s="67"/>
      <c r="C212" s="67"/>
      <c r="D212" s="67"/>
      <c r="E212" s="68"/>
      <c r="F212" s="68"/>
      <c r="G212" s="68"/>
      <c r="H212" s="67"/>
      <c r="I212" s="68"/>
      <c r="J212" s="69"/>
      <c r="K212" s="11"/>
      <c r="L212" s="18"/>
      <c r="M212" s="13"/>
      <c r="N212" s="13"/>
      <c r="O212" s="13"/>
      <c r="P212" s="13"/>
      <c r="Q212" s="13"/>
      <c r="R212" s="13"/>
      <c r="S212" s="13"/>
      <c r="T212" s="13"/>
      <c r="U212" s="13"/>
      <c r="V212" s="13"/>
    </row>
    <row r="213" spans="1:22" s="10" customFormat="1">
      <c r="A213" s="67"/>
      <c r="B213" s="67"/>
      <c r="C213" s="67"/>
      <c r="D213" s="67"/>
      <c r="E213" s="68"/>
      <c r="F213" s="68"/>
      <c r="G213" s="68"/>
      <c r="H213" s="67"/>
      <c r="I213" s="68"/>
      <c r="J213" s="69"/>
      <c r="K213" s="11"/>
      <c r="L213" s="18"/>
      <c r="M213" s="13"/>
      <c r="N213" s="13"/>
      <c r="O213" s="13"/>
      <c r="P213" s="13"/>
      <c r="Q213" s="13"/>
      <c r="R213" s="13"/>
      <c r="S213" s="13"/>
      <c r="T213" s="13"/>
      <c r="U213" s="13"/>
      <c r="V213" s="13"/>
    </row>
    <row r="214" spans="1:22" s="10" customFormat="1">
      <c r="A214" s="67"/>
      <c r="B214" s="67"/>
      <c r="C214" s="67"/>
      <c r="D214" s="67"/>
      <c r="E214" s="68"/>
      <c r="F214" s="68"/>
      <c r="G214" s="68"/>
      <c r="H214" s="67"/>
      <c r="I214" s="68"/>
      <c r="J214" s="69"/>
      <c r="K214" s="11"/>
      <c r="L214" s="18"/>
      <c r="M214" s="13"/>
      <c r="N214" s="13"/>
      <c r="O214" s="13"/>
      <c r="P214" s="13"/>
      <c r="Q214" s="13"/>
      <c r="R214" s="13"/>
      <c r="S214" s="13"/>
      <c r="T214" s="13"/>
      <c r="U214" s="13"/>
      <c r="V214" s="13"/>
    </row>
    <row r="215" spans="1:22" s="10" customFormat="1">
      <c r="A215" s="67"/>
      <c r="B215" s="67"/>
      <c r="C215" s="67"/>
      <c r="D215" s="67"/>
      <c r="E215" s="68"/>
      <c r="F215" s="68"/>
      <c r="G215" s="68"/>
      <c r="H215" s="67"/>
      <c r="I215" s="68"/>
      <c r="J215" s="69"/>
      <c r="K215" s="11"/>
      <c r="L215" s="18"/>
      <c r="M215" s="13"/>
      <c r="N215" s="13"/>
      <c r="O215" s="13"/>
      <c r="P215" s="13"/>
      <c r="Q215" s="13"/>
      <c r="R215" s="13"/>
      <c r="S215" s="13"/>
      <c r="T215" s="13"/>
      <c r="U215" s="13"/>
      <c r="V215" s="13"/>
    </row>
    <row r="216" spans="1:22" s="10" customFormat="1">
      <c r="A216" s="67"/>
      <c r="B216" s="67"/>
      <c r="C216" s="67"/>
      <c r="D216" s="67"/>
      <c r="E216" s="68"/>
      <c r="F216" s="68"/>
      <c r="G216" s="68"/>
      <c r="H216" s="67"/>
      <c r="I216" s="68"/>
      <c r="J216" s="69"/>
      <c r="K216" s="11"/>
      <c r="L216" s="18"/>
      <c r="M216" s="13"/>
      <c r="N216" s="13"/>
      <c r="O216" s="13"/>
      <c r="P216" s="13"/>
      <c r="Q216" s="13"/>
      <c r="R216" s="13"/>
      <c r="S216" s="13"/>
      <c r="T216" s="13"/>
      <c r="U216" s="13"/>
      <c r="V216" s="13"/>
    </row>
    <row r="217" spans="1:22" s="10" customFormat="1">
      <c r="A217" s="67"/>
      <c r="B217" s="67"/>
      <c r="C217" s="67"/>
      <c r="D217" s="67"/>
      <c r="E217" s="68"/>
      <c r="F217" s="68"/>
      <c r="G217" s="68"/>
      <c r="H217" s="67"/>
      <c r="I217" s="68"/>
      <c r="J217" s="69"/>
      <c r="K217" s="11"/>
      <c r="L217" s="18"/>
      <c r="M217" s="13"/>
      <c r="N217" s="13"/>
      <c r="O217" s="13"/>
      <c r="P217" s="13"/>
      <c r="Q217" s="13"/>
      <c r="R217" s="13"/>
      <c r="S217" s="13"/>
      <c r="T217" s="13"/>
      <c r="U217" s="13"/>
      <c r="V217" s="13"/>
    </row>
    <row r="218" spans="1:22" s="10" customFormat="1">
      <c r="A218" s="67"/>
      <c r="B218" s="67"/>
      <c r="C218" s="67"/>
      <c r="D218" s="67"/>
      <c r="E218" s="68"/>
      <c r="F218" s="68"/>
      <c r="G218" s="68"/>
      <c r="H218" s="67"/>
      <c r="I218" s="68"/>
      <c r="J218" s="69"/>
      <c r="K218" s="11"/>
      <c r="L218" s="18"/>
      <c r="M218" s="13"/>
      <c r="N218" s="13"/>
      <c r="O218" s="13"/>
      <c r="P218" s="13"/>
      <c r="Q218" s="13"/>
      <c r="R218" s="13"/>
      <c r="S218" s="13"/>
      <c r="T218" s="13"/>
      <c r="U218" s="13"/>
      <c r="V218" s="13"/>
    </row>
    <row r="219" spans="1:22" s="10" customFormat="1">
      <c r="A219" s="67"/>
      <c r="B219" s="67"/>
      <c r="C219" s="67"/>
      <c r="D219" s="67"/>
      <c r="E219" s="68"/>
      <c r="F219" s="68"/>
      <c r="G219" s="68"/>
      <c r="H219" s="67"/>
      <c r="I219" s="68"/>
      <c r="J219" s="69"/>
      <c r="K219" s="11"/>
      <c r="L219" s="18"/>
      <c r="M219" s="13"/>
      <c r="N219" s="13"/>
      <c r="O219" s="13"/>
      <c r="P219" s="13"/>
      <c r="Q219" s="13"/>
      <c r="R219" s="13"/>
      <c r="S219" s="13"/>
      <c r="T219" s="13"/>
      <c r="U219" s="13"/>
      <c r="V219" s="13"/>
    </row>
    <row r="220" spans="1:22" s="10" customFormat="1">
      <c r="A220" s="67"/>
      <c r="B220" s="67"/>
      <c r="C220" s="67"/>
      <c r="D220" s="67"/>
      <c r="E220" s="68"/>
      <c r="F220" s="68"/>
      <c r="G220" s="68"/>
      <c r="H220" s="67"/>
      <c r="I220" s="68"/>
      <c r="J220" s="69"/>
      <c r="K220" s="11"/>
      <c r="L220" s="18"/>
      <c r="M220" s="13"/>
      <c r="N220" s="13"/>
      <c r="O220" s="13"/>
      <c r="P220" s="13"/>
      <c r="Q220" s="13"/>
      <c r="R220" s="13"/>
      <c r="S220" s="13"/>
      <c r="T220" s="13"/>
      <c r="U220" s="13"/>
      <c r="V220" s="13"/>
    </row>
    <row r="221" spans="1:22" s="10" customFormat="1">
      <c r="A221" s="67"/>
      <c r="B221" s="67"/>
      <c r="C221" s="67"/>
      <c r="D221" s="67"/>
      <c r="E221" s="68"/>
      <c r="F221" s="68"/>
      <c r="G221" s="68"/>
      <c r="H221" s="67"/>
      <c r="I221" s="68"/>
      <c r="J221" s="69"/>
      <c r="K221" s="11"/>
      <c r="L221" s="18"/>
      <c r="M221" s="13"/>
      <c r="N221" s="13"/>
      <c r="O221" s="13"/>
      <c r="P221" s="13"/>
      <c r="Q221" s="13"/>
      <c r="R221" s="13"/>
      <c r="S221" s="13"/>
      <c r="T221" s="13"/>
      <c r="U221" s="13"/>
      <c r="V221" s="13"/>
    </row>
    <row r="222" spans="1:22" s="10" customFormat="1">
      <c r="A222" s="67"/>
      <c r="B222" s="67"/>
      <c r="C222" s="67"/>
      <c r="D222" s="67"/>
      <c r="E222" s="68"/>
      <c r="F222" s="68"/>
      <c r="G222" s="68"/>
      <c r="H222" s="67"/>
      <c r="I222" s="68"/>
      <c r="J222" s="69"/>
      <c r="K222" s="11"/>
      <c r="L222" s="18"/>
      <c r="M222" s="13"/>
      <c r="N222" s="13"/>
      <c r="O222" s="13"/>
      <c r="P222" s="13"/>
      <c r="Q222" s="13"/>
      <c r="R222" s="13"/>
      <c r="S222" s="13"/>
      <c r="T222" s="13"/>
      <c r="U222" s="13"/>
      <c r="V222" s="13"/>
    </row>
    <row r="223" spans="1:22" s="10" customFormat="1">
      <c r="A223" s="67"/>
      <c r="B223" s="67"/>
      <c r="C223" s="67"/>
      <c r="D223" s="67"/>
      <c r="E223" s="68"/>
      <c r="F223" s="68"/>
      <c r="G223" s="68"/>
      <c r="H223" s="67"/>
      <c r="I223" s="68"/>
      <c r="J223" s="69"/>
      <c r="K223" s="11"/>
      <c r="L223" s="18"/>
      <c r="M223" s="13"/>
      <c r="N223" s="13"/>
      <c r="O223" s="13"/>
      <c r="P223" s="13"/>
      <c r="Q223" s="13"/>
      <c r="R223" s="13"/>
      <c r="S223" s="13"/>
      <c r="T223" s="13"/>
      <c r="U223" s="13"/>
      <c r="V223" s="13"/>
    </row>
    <row r="224" spans="1:22" s="10" customFormat="1">
      <c r="A224" s="67"/>
      <c r="B224" s="67"/>
      <c r="C224" s="67"/>
      <c r="D224" s="67"/>
      <c r="E224" s="68"/>
      <c r="F224" s="68"/>
      <c r="G224" s="68"/>
      <c r="H224" s="67"/>
      <c r="I224" s="68"/>
      <c r="J224" s="69"/>
      <c r="K224" s="11"/>
      <c r="L224" s="18"/>
      <c r="M224" s="13"/>
      <c r="N224" s="13"/>
      <c r="O224" s="13"/>
      <c r="P224" s="13"/>
      <c r="Q224" s="13"/>
      <c r="R224" s="13"/>
      <c r="S224" s="13"/>
      <c r="T224" s="13"/>
      <c r="U224" s="13"/>
      <c r="V224" s="13"/>
    </row>
    <row r="225" spans="1:22" s="8" customFormat="1">
      <c r="A225" s="67"/>
      <c r="B225" s="67"/>
      <c r="C225" s="67"/>
      <c r="D225" s="67"/>
      <c r="E225" s="68"/>
      <c r="F225" s="68"/>
      <c r="G225" s="68"/>
      <c r="H225" s="67"/>
      <c r="I225" s="68"/>
      <c r="J225" s="69"/>
      <c r="K225" s="11"/>
      <c r="L225" s="18"/>
      <c r="M225" s="13"/>
      <c r="N225" s="13"/>
      <c r="O225" s="13"/>
      <c r="P225" s="13"/>
      <c r="Q225" s="13"/>
      <c r="R225" s="13"/>
      <c r="S225" s="13"/>
      <c r="T225" s="13"/>
      <c r="U225" s="13"/>
      <c r="V225" s="13"/>
    </row>
    <row r="226" spans="1:22" s="8" customFormat="1">
      <c r="A226" s="67"/>
      <c r="B226" s="67"/>
      <c r="C226" s="67"/>
      <c r="D226" s="67"/>
      <c r="E226" s="68"/>
      <c r="F226" s="68"/>
      <c r="G226" s="68"/>
      <c r="H226" s="67"/>
      <c r="I226" s="68"/>
      <c r="J226" s="69"/>
      <c r="K226" s="11"/>
      <c r="L226" s="18"/>
      <c r="M226" s="13"/>
      <c r="N226" s="13"/>
      <c r="O226" s="13"/>
      <c r="P226" s="13"/>
      <c r="Q226" s="13"/>
      <c r="R226" s="13"/>
      <c r="S226" s="13"/>
      <c r="T226" s="13"/>
      <c r="U226" s="13"/>
      <c r="V226" s="13"/>
    </row>
    <row r="227" spans="1:22">
      <c r="A227" s="3"/>
      <c r="B227" s="55"/>
      <c r="C227" s="3"/>
      <c r="D227" s="55"/>
      <c r="E227" s="55"/>
      <c r="F227" s="40"/>
      <c r="G227" s="40"/>
      <c r="H227" s="55"/>
      <c r="I227" s="40"/>
      <c r="J227" s="39"/>
      <c r="K227" s="70"/>
    </row>
    <row r="228" spans="1:22">
      <c r="A228" s="3"/>
      <c r="B228" s="55"/>
      <c r="C228" s="3"/>
      <c r="D228" s="55"/>
      <c r="E228" s="55"/>
      <c r="F228" s="40"/>
      <c r="G228" s="40"/>
      <c r="H228" s="55"/>
      <c r="I228" s="40"/>
      <c r="J228" s="39"/>
      <c r="K228" s="70"/>
    </row>
  </sheetData>
  <customSheetViews>
    <customSheetView guid="{3A7A647F-2E36-4C20-9F73-97EAD0636019}" scale="50" showPageBreaks="1" printArea="1" showAutoFilter="1" hiddenColumns="1" view="pageBreakPreview" topLeftCell="D1">
      <pane xSplit="8" ySplit="6" topLeftCell="L87" activePane="bottomRight" state="frozen"/>
      <selection pane="bottomRight" activeCell="S133" sqref="S90:S133"/>
      <pageMargins left="0.47244094488188981" right="0.19685039370078741" top="0.31496062992125984" bottom="0.31496062992125984" header="0.62992125984251968" footer="0.27559055118110237"/>
      <pageSetup paperSize="9" scale="42" fitToWidth="2" fitToHeight="150" orientation="landscape" r:id="rId1"/>
      <autoFilter ref="A7:AB370"/>
    </customSheetView>
    <customSheetView guid="{35E2D113-0978-4D3E-881A-C180236E2B1F}" scale="50" showPageBreaks="1" fitToPage="1" showAutoFilter="1" topLeftCell="D1">
      <pane xSplit="8" ySplit="7" topLeftCell="O69" activePane="bottomRight" state="frozen"/>
      <selection pane="bottomRight" activeCell="R73" sqref="R73:S73"/>
      <pageMargins left="0.47244094488188981" right="0.19685039370078741" top="0.32" bottom="0.51181102362204722" header="0.62992125984251968" footer="0.27559055118110237"/>
      <pageSetup paperSize="9" scale="26" fitToHeight="25" orientation="landscape" r:id="rId2"/>
      <autoFilter ref="A7:AB376"/>
    </customSheetView>
    <customSheetView guid="{6314426B-270D-4423-A75F-E45A8BB88FE5}" scale="50" showPageBreaks="1" fitToPage="1" showAutoFilter="1" showRuler="0" topLeftCell="D1">
      <pane xSplit="8" ySplit="7" topLeftCell="T1328" activePane="bottomRight" state="frozen"/>
      <selection pane="bottomRight" activeCell="O1104" sqref="O1104"/>
      <pageMargins left="0.47244094488188981" right="0.19685039370078741" top="0.32" bottom="0.51181102362204722" header="0.62992125984251968" footer="0.27559055118110237"/>
      <pageSetup paperSize="9" scale="17" fitToHeight="25" orientation="landscape" r:id="rId3"/>
      <autoFilter ref="B1:AN1"/>
    </customSheetView>
    <customSheetView guid="{630DD544-3B38-41D7-BB1E-C7F67561AFD5}" scale="50" fitToPage="1" showAutoFilter="1" hiddenColumns="1" topLeftCell="D1">
      <pane xSplit="8" ySplit="7" topLeftCell="L43" activePane="bottomRight" state="frozen"/>
      <selection pane="bottomRight" activeCell="N3" sqref="N3:N6"/>
      <pageMargins left="0.47244094488188981" right="0.19685039370078741" top="0.32" bottom="0.51181102362204722" header="0.62992125984251968" footer="0.27559055118110237"/>
      <pageSetup paperSize="9" scale="22" fitToHeight="25" orientation="landscape" r:id="rId4"/>
      <autoFilter ref="B1:AN1"/>
    </customSheetView>
    <customSheetView guid="{2A506CAE-4A9E-45E5-88D7-5293D2B0759A}" scale="75" showPageBreaks="1" fitToPage="1" printArea="1" showAutoFilter="1" hiddenColumns="1" topLeftCell="D1">
      <pane xSplit="8" ySplit="7" topLeftCell="X860" activePane="bottomRight" state="frozen"/>
      <selection pane="bottomRight" activeCell="AD869" sqref="AD869"/>
      <pageMargins left="0.47244094488188981" right="0.19685039370078741" top="0.32" bottom="0.51181102362204722" header="0.62992125984251968" footer="0.27559055118110237"/>
      <pageSetup paperSize="9" scale="22" fitToHeight="25" orientation="landscape" r:id="rId5"/>
      <autoFilter ref="B1:AN1"/>
    </customSheetView>
    <customSheetView guid="{09731170-3F3A-4F36-B641-62BC08951314}" fitToPage="1" printArea="1" showAutoFilter="1" hiddenColumns="1" topLeftCell="D1">
      <pane xSplit="8" ySplit="7" topLeftCell="L238" activePane="bottomRight" state="frozen"/>
      <selection pane="bottomRight" activeCell="L243" sqref="L243"/>
      <pageMargins left="0.47244094488188981" right="0.19685039370078741" top="0.32" bottom="0.51181102362204722" header="0.62992125984251968" footer="0.27559055118110237"/>
      <pageSetup paperSize="9" scale="22" fitToHeight="25" orientation="landscape" r:id="rId6"/>
      <autoFilter ref="B1:AN1"/>
    </customSheetView>
    <customSheetView guid="{4FF1A714-2C1D-4BF5-8E30-7FA129FDD23A}" scale="75" showPageBreaks="1" fitToPage="1" printArea="1" showAutoFilter="1" hiddenColumns="1" topLeftCell="D1">
      <pane xSplit="8" ySplit="7" topLeftCell="L478" activePane="bottomRight" state="frozen"/>
      <selection pane="bottomRight" activeCell="N483" sqref="N483"/>
      <pageMargins left="0.47244094488188981" right="0.19685039370078741" top="0.32" bottom="0.51181102362204722" header="0.62992125984251968" footer="0.27559055118110237"/>
      <pageSetup paperSize="9" scale="21" fitToHeight="25" orientation="landscape" r:id="rId7"/>
      <autoFilter ref="B1:AN1"/>
    </customSheetView>
    <customSheetView guid="{DAC4FDE6-521A-4AD3-B059-5037240BB82F}" scale="80" showPageBreaks="1" fitToPage="1" printArea="1" showAutoFilter="1" hiddenColumns="1">
      <pane xSplit="10" ySplit="9" topLeftCell="K394" activePane="bottomRight" state="frozen"/>
      <selection pane="bottomRight" activeCell="L397" sqref="L397"/>
      <pageMargins left="0.47244094488188981" right="0.19685039370078741" top="0.36" bottom="0.34" header="0.28999999999999998" footer="0.37"/>
      <pageSetup paperSize="9" scale="37" fitToHeight="20" orientation="landscape" r:id="rId8"/>
      <autoFilter ref="B1:GY1"/>
    </customSheetView>
    <customSheetView guid="{372C8445-6960-4025-8589-BB7CB1988664}" scale="59" fitToPage="1" showAutoFilter="1" hiddenRows="1" hiddenColumns="1" topLeftCell="A8">
      <pane xSplit="7" ySplit="1" topLeftCell="H234" activePane="bottomRight" state="frozen"/>
      <selection pane="bottomRight" activeCell="J250" sqref="J250"/>
      <pageMargins left="0.47244094488188981" right="0.19685039370078741" top="0.49" bottom="0.33" header="0.63" footer="0.19685039370078741"/>
      <pageSetup paperSize="9" scale="29" fitToHeight="9" orientation="landscape" r:id="rId9"/>
      <autoFilter ref="B1:IE1"/>
    </customSheetView>
    <customSheetView guid="{C811FB60-D70C-437C-B43F-A82F4FD92B51}" scale="47" showPageBreaks="1" fitToPage="1" printArea="1" showAutoFilter="1" hiddenColumns="1" topLeftCell="D1">
      <pane xSplit="8" ySplit="7" topLeftCell="L581" activePane="bottomRight" state="frozen"/>
      <selection pane="bottomRight" activeCell="P588" sqref="P588"/>
      <pageMargins left="0.47244094488188981" right="0.19685039370078741" top="0.32" bottom="0.51181102362204722" header="0.62992125984251968" footer="0.27559055118110237"/>
      <pageSetup paperSize="9" scale="22" fitToHeight="25" orientation="landscape" r:id="rId10"/>
      <autoFilter ref="B1:AN1"/>
    </customSheetView>
    <customSheetView guid="{F4315806-F0C4-4173-BF51-23EF8CE837E9}" scale="50" showPageBreaks="1" fitToPage="1" showAutoFilter="1" topLeftCell="D1">
      <pane xSplit="8" ySplit="7" topLeftCell="L71" activePane="bottomRight" state="frozen"/>
      <selection pane="bottomRight" activeCell="N71" sqref="N71"/>
      <pageMargins left="0.47244094488188981" right="0.19685039370078741" top="0.32" bottom="0.51181102362204722" header="0.62992125984251968" footer="0.27559055118110237"/>
      <pageSetup paperSize="9" scale="26" fitToHeight="25" orientation="landscape" r:id="rId11"/>
      <autoFilter ref="A7:AB370"/>
    </customSheetView>
    <customSheetView guid="{07EEE355-17D9-4C79-97A1-63CEF69EFEC6}" scale="50" showPageBreaks="1" printArea="1" showAutoFilter="1" hiddenColumns="1" topLeftCell="D1">
      <pane xSplit="8" ySplit="6" topLeftCell="L71" activePane="bottomRight" state="frozen"/>
      <selection pane="bottomRight" activeCell="S72" sqref="S72"/>
      <colBreaks count="1" manualBreakCount="1">
        <brk id="15" max="1620" man="1"/>
      </colBreaks>
      <pageMargins left="0.47244094488188981" right="0.19685039370078741" top="0.31496062992125984" bottom="0.51181102362204722" header="0.62992125984251968" footer="0.27559055118110237"/>
      <pageSetup paperSize="9" scale="36" fitToWidth="2" fitToHeight="150" orientation="landscape" r:id="rId12"/>
      <autoFilter ref="A7:AB371"/>
    </customSheetView>
    <customSheetView guid="{F35186EB-B2E4-4260-8B3A-ACC3D16CE93D}" scale="60" showPageBreaks="1" fitToPage="1" showAutoFilter="1" view="pageBreakPreview" topLeftCell="D1">
      <pane xSplit="8" ySplit="7" topLeftCell="P80" activePane="bottomRight" state="frozen"/>
      <selection pane="bottomRight" activeCell="R83" sqref="R83"/>
      <pageMargins left="0.47244094488188981" right="0.19685039370078741" top="0.32" bottom="0.51181102362204722" header="0.62992125984251968" footer="0.27559055118110237"/>
      <pageSetup paperSize="9" scale="26" fitToHeight="25" orientation="landscape" r:id="rId13"/>
      <autoFilter ref="A7:AB371"/>
    </customSheetView>
    <customSheetView guid="{CBB513C7-65DA-4E63-80BD-5EC33D1F2686}" scale="80" showPageBreaks="1" fitToPage="1" printArea="1" showAutoFilter="1" hiddenColumns="1" topLeftCell="D1">
      <pane xSplit="8" ySplit="6" topLeftCell="L193" activePane="bottomRight" state="frozen"/>
      <selection pane="bottomRight" activeCell="Q199" sqref="Q199:Q204"/>
      <pageMargins left="0.47244094488188981" right="0.19685039370078741" top="0.31496062992125984" bottom="0.51181102362204722" header="0.62992125984251968" footer="0.27559055118110237"/>
      <pageSetup paperSize="9" scale="75" fitToWidth="2" fitToHeight="25" orientation="landscape" r:id="rId14"/>
      <autoFilter ref="A7:AC281"/>
    </customSheetView>
  </customSheetViews>
  <mergeCells count="20">
    <mergeCell ref="B3:C6"/>
    <mergeCell ref="A3:A6"/>
    <mergeCell ref="D3:G6"/>
    <mergeCell ref="L3:P3"/>
    <mergeCell ref="P4:P6"/>
    <mergeCell ref="J3:J6"/>
    <mergeCell ref="H3:I6"/>
    <mergeCell ref="K3:K6"/>
    <mergeCell ref="N4:N6"/>
    <mergeCell ref="O4:O6"/>
    <mergeCell ref="D1:O1"/>
    <mergeCell ref="V3:V6"/>
    <mergeCell ref="L4:L6"/>
    <mergeCell ref="R4:R6"/>
    <mergeCell ref="S4:S6"/>
    <mergeCell ref="T4:T6"/>
    <mergeCell ref="Q4:Q6"/>
    <mergeCell ref="M4:M6"/>
    <mergeCell ref="Q3:U3"/>
    <mergeCell ref="U4:U6"/>
  </mergeCells>
  <phoneticPr fontId="14" type="noConversion"/>
  <pageMargins left="0.47244094488188981" right="0.19685039370078741" top="0.31496062992125984" bottom="0.51181102362204722" header="0.62992125984251968" footer="0.27559055118110237"/>
  <pageSetup paperSize="9" scale="37" fitToHeight="25"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дод1</vt:lpstr>
      <vt:lpstr>дод1!Область_печати</vt:lpstr>
    </vt:vector>
  </TitlesOfParts>
  <Company>Gorfin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User_461</dc:creator>
  <cp:lastModifiedBy>user416c</cp:lastModifiedBy>
  <cp:lastPrinted>2018-04-12T06:22:03Z</cp:lastPrinted>
  <dcterms:created xsi:type="dcterms:W3CDTF">2004-04-06T05:26:14Z</dcterms:created>
  <dcterms:modified xsi:type="dcterms:W3CDTF">2018-04-12T06:22:06Z</dcterms:modified>
</cp:coreProperties>
</file>