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65" windowWidth="15120" windowHeight="7050"/>
  </bookViews>
  <sheets>
    <sheet name="01.10.2017 " sheetId="19" r:id="rId1"/>
    <sheet name="01.09.2017" sheetId="18" r:id="rId2"/>
    <sheet name="01.08.2017  " sheetId="17" r:id="rId3"/>
    <sheet name="01.07.2017  " sheetId="16" r:id="rId4"/>
    <sheet name="01.06.2017 " sheetId="15" r:id="rId5"/>
    <sheet name="01.05.2017" sheetId="14" r:id="rId6"/>
    <sheet name="01.04.2017" sheetId="13" r:id="rId7"/>
    <sheet name="01.03.2017 " sheetId="12" r:id="rId8"/>
    <sheet name="01.02.2017 (2)" sheetId="11" r:id="rId9"/>
    <sheet name="01.12.2016" sheetId="9" r:id="rId10"/>
    <sheet name="01.11.2016" sheetId="8" r:id="rId11"/>
    <sheet name="01.09.2016 " sheetId="7" r:id="rId12"/>
    <sheet name="01.08.2016" sheetId="6" r:id="rId13"/>
    <sheet name="01.07.2016" sheetId="5" r:id="rId14"/>
    <sheet name="01.06.2016 исправлено" sheetId="4" r:id="rId15"/>
    <sheet name="Лист1" sheetId="1" r:id="rId16"/>
    <sheet name="Лист2" sheetId="2" r:id="rId17"/>
    <sheet name="01.06.2016 было" sheetId="3" r:id="rId18"/>
  </sheets>
  <calcPr calcId="144525" calcMode="manual"/>
</workbook>
</file>

<file path=xl/calcChain.xml><?xml version="1.0" encoding="utf-8"?>
<calcChain xmlns="http://schemas.openxmlformats.org/spreadsheetml/2006/main">
  <c r="H54" i="19" l="1"/>
  <c r="R54" i="19" s="1"/>
  <c r="H20" i="19"/>
  <c r="P67" i="19"/>
  <c r="N67" i="19"/>
  <c r="L67" i="19"/>
  <c r="K67" i="19"/>
  <c r="J67" i="19"/>
  <c r="H67" i="19"/>
  <c r="G67" i="19"/>
  <c r="P66" i="19"/>
  <c r="N66" i="19"/>
  <c r="L66" i="19"/>
  <c r="J66" i="19"/>
  <c r="G66" i="19"/>
  <c r="R65" i="19"/>
  <c r="M65" i="19"/>
  <c r="S65" i="19" s="1"/>
  <c r="I65" i="19"/>
  <c r="R64" i="19"/>
  <c r="M64" i="19"/>
  <c r="S64" i="19" s="1"/>
  <c r="I64" i="19"/>
  <c r="R63" i="19"/>
  <c r="M63" i="19"/>
  <c r="S63" i="19" s="1"/>
  <c r="I63" i="19"/>
  <c r="R62" i="19"/>
  <c r="M62" i="19"/>
  <c r="S62" i="19" s="1"/>
  <c r="I62" i="19"/>
  <c r="R61" i="19"/>
  <c r="M61" i="19"/>
  <c r="S61" i="19" s="1"/>
  <c r="I61" i="19"/>
  <c r="R60" i="19"/>
  <c r="M60" i="19"/>
  <c r="S60" i="19" s="1"/>
  <c r="I60" i="19"/>
  <c r="M59" i="19"/>
  <c r="S59" i="19" s="1"/>
  <c r="I59" i="19"/>
  <c r="H59" i="19"/>
  <c r="R59" i="19" s="1"/>
  <c r="R58" i="19"/>
  <c r="M58" i="19"/>
  <c r="S58" i="19" s="1"/>
  <c r="I58" i="19"/>
  <c r="R57" i="19"/>
  <c r="M57" i="19"/>
  <c r="S57" i="19" s="1"/>
  <c r="I57" i="19"/>
  <c r="R56" i="19"/>
  <c r="M56" i="19"/>
  <c r="S56" i="19" s="1"/>
  <c r="I56" i="19"/>
  <c r="R55" i="19"/>
  <c r="M55" i="19"/>
  <c r="S55" i="19" s="1"/>
  <c r="I55" i="19"/>
  <c r="M54" i="19"/>
  <c r="S54" i="19" s="1"/>
  <c r="I54" i="19"/>
  <c r="R53" i="19"/>
  <c r="M53" i="19"/>
  <c r="S53" i="19" s="1"/>
  <c r="I53" i="19"/>
  <c r="R52" i="19"/>
  <c r="M52" i="19"/>
  <c r="S52" i="19" s="1"/>
  <c r="I52" i="19"/>
  <c r="M51" i="19"/>
  <c r="I51" i="19"/>
  <c r="R50" i="19"/>
  <c r="M50" i="19"/>
  <c r="S50" i="19" s="1"/>
  <c r="I50" i="19"/>
  <c r="R49" i="19"/>
  <c r="M49" i="19"/>
  <c r="S49" i="19" s="1"/>
  <c r="I49" i="19"/>
  <c r="R48" i="19"/>
  <c r="M48" i="19"/>
  <c r="S48" i="19" s="1"/>
  <c r="I48" i="19"/>
  <c r="R47" i="19"/>
  <c r="M47" i="19"/>
  <c r="S47" i="19" s="1"/>
  <c r="I47" i="19"/>
  <c r="R46" i="19"/>
  <c r="M46" i="19"/>
  <c r="S46" i="19" s="1"/>
  <c r="I46" i="19"/>
  <c r="R45" i="19"/>
  <c r="M45" i="19"/>
  <c r="S45" i="19" s="1"/>
  <c r="I45" i="19"/>
  <c r="R44" i="19"/>
  <c r="O44" i="19"/>
  <c r="M44" i="19"/>
  <c r="S44" i="19" s="1"/>
  <c r="I44" i="19"/>
  <c r="R43" i="19"/>
  <c r="M43" i="19"/>
  <c r="S43" i="19" s="1"/>
  <c r="I43" i="19"/>
  <c r="R42" i="19"/>
  <c r="M42" i="19"/>
  <c r="S42" i="19" s="1"/>
  <c r="I42" i="19"/>
  <c r="R41" i="19"/>
  <c r="M41" i="19"/>
  <c r="S41" i="19" s="1"/>
  <c r="I41" i="19"/>
  <c r="R40" i="19"/>
  <c r="M40" i="19"/>
  <c r="S40" i="19" s="1"/>
  <c r="I40" i="19"/>
  <c r="O39" i="19"/>
  <c r="O66" i="19" s="1"/>
  <c r="M39" i="19"/>
  <c r="I39" i="19"/>
  <c r="H39" i="19"/>
  <c r="M38" i="19"/>
  <c r="K66" i="19"/>
  <c r="R37" i="19"/>
  <c r="M37" i="19"/>
  <c r="I37" i="19"/>
  <c r="R36" i="19"/>
  <c r="M36" i="19"/>
  <c r="I36" i="19"/>
  <c r="R35" i="19"/>
  <c r="M35" i="19"/>
  <c r="I35" i="19"/>
  <c r="O34" i="19"/>
  <c r="M34" i="19"/>
  <c r="I34" i="19"/>
  <c r="R33" i="19"/>
  <c r="M33" i="19"/>
  <c r="I33" i="19"/>
  <c r="R32" i="19"/>
  <c r="M32" i="19"/>
  <c r="I32" i="19"/>
  <c r="R31" i="19"/>
  <c r="M31" i="19"/>
  <c r="I31" i="19"/>
  <c r="R30" i="19"/>
  <c r="M30" i="19"/>
  <c r="I30" i="19"/>
  <c r="M29" i="19"/>
  <c r="I29" i="19"/>
  <c r="R28" i="19"/>
  <c r="M28" i="19"/>
  <c r="I28" i="19"/>
  <c r="R27" i="19"/>
  <c r="O27" i="19"/>
  <c r="M27" i="19" s="1"/>
  <c r="I27" i="19"/>
  <c r="R26" i="19"/>
  <c r="M26" i="19"/>
  <c r="I26" i="19"/>
  <c r="R25" i="19"/>
  <c r="M25" i="19"/>
  <c r="M66" i="19" s="1"/>
  <c r="I25" i="19"/>
  <c r="M24" i="19"/>
  <c r="I24" i="19"/>
  <c r="M23" i="19"/>
  <c r="I23" i="19"/>
  <c r="R22" i="19"/>
  <c r="M22" i="19"/>
  <c r="I22" i="19"/>
  <c r="M21" i="19"/>
  <c r="I21" i="19"/>
  <c r="O20" i="19"/>
  <c r="O67" i="19" s="1"/>
  <c r="I20" i="19"/>
  <c r="M19" i="19"/>
  <c r="I19" i="19"/>
  <c r="M18" i="19"/>
  <c r="I18" i="19"/>
  <c r="M17" i="19"/>
  <c r="I17" i="19"/>
  <c r="M16" i="19"/>
  <c r="I16" i="19"/>
  <c r="M15" i="19"/>
  <c r="I15" i="19"/>
  <c r="M14" i="19"/>
  <c r="I14" i="19"/>
  <c r="R13" i="19"/>
  <c r="M13" i="19"/>
  <c r="I13" i="19"/>
  <c r="M12" i="19"/>
  <c r="I12" i="19"/>
  <c r="M11" i="19"/>
  <c r="I11" i="19"/>
  <c r="M10" i="19"/>
  <c r="I10" i="19"/>
  <c r="M9" i="19"/>
  <c r="I9" i="19"/>
  <c r="M8" i="19"/>
  <c r="I8" i="19"/>
  <c r="M7" i="19"/>
  <c r="I7" i="19"/>
  <c r="M6" i="19"/>
  <c r="I6" i="19"/>
  <c r="H66" i="19" l="1"/>
  <c r="I67" i="19"/>
  <c r="M20" i="19"/>
  <c r="M67" i="19" s="1"/>
  <c r="I38" i="19"/>
  <c r="I66" i="19" s="1"/>
  <c r="R39" i="19"/>
  <c r="P67" i="18"/>
  <c r="N67" i="18"/>
  <c r="L67" i="18"/>
  <c r="K67" i="18"/>
  <c r="J67" i="18"/>
  <c r="H67" i="18"/>
  <c r="G67" i="18"/>
  <c r="P66" i="18"/>
  <c r="N66" i="18"/>
  <c r="L66" i="18"/>
  <c r="J66" i="18"/>
  <c r="G66" i="18"/>
  <c r="R65" i="18"/>
  <c r="M65" i="18"/>
  <c r="S65" i="18" s="1"/>
  <c r="I65" i="18"/>
  <c r="R64" i="18"/>
  <c r="M64" i="18"/>
  <c r="S64" i="18" s="1"/>
  <c r="I64" i="18"/>
  <c r="R63" i="18"/>
  <c r="M63" i="18"/>
  <c r="S63" i="18" s="1"/>
  <c r="I63" i="18"/>
  <c r="R62" i="18"/>
  <c r="M62" i="18"/>
  <c r="S62" i="18" s="1"/>
  <c r="I62" i="18"/>
  <c r="R61" i="18"/>
  <c r="M61" i="18"/>
  <c r="S61" i="18" s="1"/>
  <c r="I61" i="18"/>
  <c r="R60" i="18"/>
  <c r="M60" i="18"/>
  <c r="S60" i="18" s="1"/>
  <c r="I60" i="18"/>
  <c r="M59" i="18"/>
  <c r="S59" i="18" s="1"/>
  <c r="I59" i="18"/>
  <c r="H59" i="18"/>
  <c r="R59" i="18" s="1"/>
  <c r="R58" i="18"/>
  <c r="M58" i="18"/>
  <c r="S58" i="18" s="1"/>
  <c r="I58" i="18"/>
  <c r="R57" i="18"/>
  <c r="M57" i="18"/>
  <c r="S57" i="18" s="1"/>
  <c r="I57" i="18"/>
  <c r="R56" i="18"/>
  <c r="M56" i="18"/>
  <c r="S56" i="18" s="1"/>
  <c r="I56" i="18"/>
  <c r="R55" i="18"/>
  <c r="M55" i="18"/>
  <c r="S55" i="18" s="1"/>
  <c r="I55" i="18"/>
  <c r="R54" i="18"/>
  <c r="M54" i="18"/>
  <c r="S54" i="18" s="1"/>
  <c r="I54" i="18"/>
  <c r="R53" i="18"/>
  <c r="M53" i="18"/>
  <c r="S53" i="18" s="1"/>
  <c r="I53" i="18"/>
  <c r="R52" i="18"/>
  <c r="M52" i="18"/>
  <c r="S52" i="18" s="1"/>
  <c r="I52" i="18"/>
  <c r="M51" i="18"/>
  <c r="I51" i="18"/>
  <c r="R50" i="18"/>
  <c r="M50" i="18"/>
  <c r="S50" i="18" s="1"/>
  <c r="I50" i="18"/>
  <c r="R49" i="18"/>
  <c r="M49" i="18"/>
  <c r="S49" i="18" s="1"/>
  <c r="I49" i="18"/>
  <c r="R48" i="18"/>
  <c r="M48" i="18"/>
  <c r="S48" i="18" s="1"/>
  <c r="I48" i="18"/>
  <c r="R47" i="18"/>
  <c r="M47" i="18"/>
  <c r="S47" i="18" s="1"/>
  <c r="I47" i="18"/>
  <c r="R46" i="18"/>
  <c r="M46" i="18"/>
  <c r="S46" i="18" s="1"/>
  <c r="I46" i="18"/>
  <c r="R45" i="18"/>
  <c r="M45" i="18"/>
  <c r="S45" i="18" s="1"/>
  <c r="I45" i="18"/>
  <c r="R44" i="18"/>
  <c r="O44" i="18"/>
  <c r="M44" i="18"/>
  <c r="S44" i="18" s="1"/>
  <c r="I44" i="18"/>
  <c r="R43" i="18"/>
  <c r="M43" i="18"/>
  <c r="S43" i="18" s="1"/>
  <c r="I43" i="18"/>
  <c r="R42" i="18"/>
  <c r="M42" i="18"/>
  <c r="S42" i="18" s="1"/>
  <c r="I42" i="18"/>
  <c r="R41" i="18"/>
  <c r="M41" i="18"/>
  <c r="S41" i="18" s="1"/>
  <c r="I41" i="18"/>
  <c r="R40" i="18"/>
  <c r="M40" i="18"/>
  <c r="S40" i="18" s="1"/>
  <c r="I40" i="18"/>
  <c r="O39" i="18"/>
  <c r="O66" i="18" s="1"/>
  <c r="M39" i="18"/>
  <c r="I39" i="18"/>
  <c r="H39" i="18"/>
  <c r="H66" i="18" s="1"/>
  <c r="M38" i="18"/>
  <c r="K38" i="18"/>
  <c r="K66" i="18" s="1"/>
  <c r="R37" i="18"/>
  <c r="M37" i="18"/>
  <c r="I37" i="18"/>
  <c r="R36" i="18"/>
  <c r="M36" i="18"/>
  <c r="I36" i="18"/>
  <c r="R35" i="18"/>
  <c r="M35" i="18"/>
  <c r="I35" i="18"/>
  <c r="O34" i="18"/>
  <c r="M34" i="18"/>
  <c r="I34" i="18"/>
  <c r="R33" i="18"/>
  <c r="M33" i="18"/>
  <c r="I33" i="18"/>
  <c r="R32" i="18"/>
  <c r="M32" i="18"/>
  <c r="I32" i="18"/>
  <c r="R31" i="18"/>
  <c r="M31" i="18"/>
  <c r="I31" i="18"/>
  <c r="R30" i="18"/>
  <c r="M30" i="18"/>
  <c r="I30" i="18"/>
  <c r="M29" i="18"/>
  <c r="I29" i="18"/>
  <c r="R28" i="18"/>
  <c r="M28" i="18"/>
  <c r="I28" i="18"/>
  <c r="R27" i="18"/>
  <c r="O27" i="18"/>
  <c r="M27" i="18" s="1"/>
  <c r="I27" i="18"/>
  <c r="R26" i="18"/>
  <c r="M26" i="18"/>
  <c r="I26" i="18"/>
  <c r="R25" i="18"/>
  <c r="M25" i="18"/>
  <c r="M66" i="18" s="1"/>
  <c r="I25" i="18"/>
  <c r="M24" i="18"/>
  <c r="I24" i="18"/>
  <c r="M23" i="18"/>
  <c r="I23" i="18"/>
  <c r="R22" i="18"/>
  <c r="M22" i="18"/>
  <c r="I22" i="18"/>
  <c r="M21" i="18"/>
  <c r="I21" i="18"/>
  <c r="O20" i="18"/>
  <c r="O67" i="18" s="1"/>
  <c r="I20" i="18"/>
  <c r="M19" i="18"/>
  <c r="I19" i="18"/>
  <c r="M18" i="18"/>
  <c r="I18" i="18"/>
  <c r="M17" i="18"/>
  <c r="I17" i="18"/>
  <c r="M16" i="18"/>
  <c r="I16" i="18"/>
  <c r="M15" i="18"/>
  <c r="I15" i="18"/>
  <c r="M14" i="18"/>
  <c r="I14" i="18"/>
  <c r="R13" i="18"/>
  <c r="M13" i="18"/>
  <c r="I13" i="18"/>
  <c r="M12" i="18"/>
  <c r="I12" i="18"/>
  <c r="M11" i="18"/>
  <c r="I11" i="18"/>
  <c r="M10" i="18"/>
  <c r="I10" i="18"/>
  <c r="M9" i="18"/>
  <c r="I9" i="18"/>
  <c r="M8" i="18"/>
  <c r="I8" i="18"/>
  <c r="M7" i="18"/>
  <c r="I7" i="18"/>
  <c r="M6" i="18"/>
  <c r="I6" i="18"/>
  <c r="I67" i="18" s="1"/>
  <c r="M20" i="18" l="1"/>
  <c r="M67" i="18" s="1"/>
  <c r="I38" i="18"/>
  <c r="I66" i="18" s="1"/>
  <c r="R39" i="18"/>
  <c r="P67" i="17"/>
  <c r="N67" i="17"/>
  <c r="L67" i="17"/>
  <c r="K67" i="17"/>
  <c r="J67" i="17"/>
  <c r="H67" i="17"/>
  <c r="G67" i="17"/>
  <c r="P66" i="17"/>
  <c r="N66" i="17"/>
  <c r="L66" i="17"/>
  <c r="J66" i="17"/>
  <c r="G66" i="17"/>
  <c r="R65" i="17"/>
  <c r="M65" i="17"/>
  <c r="S65" i="17" s="1"/>
  <c r="I65" i="17"/>
  <c r="R64" i="17"/>
  <c r="M64" i="17"/>
  <c r="S64" i="17" s="1"/>
  <c r="I64" i="17"/>
  <c r="R63" i="17"/>
  <c r="M63" i="17"/>
  <c r="S63" i="17" s="1"/>
  <c r="I63" i="17"/>
  <c r="R62" i="17"/>
  <c r="M62" i="17"/>
  <c r="S62" i="17" s="1"/>
  <c r="I62" i="17"/>
  <c r="R61" i="17"/>
  <c r="M61" i="17"/>
  <c r="S61" i="17" s="1"/>
  <c r="I61" i="17"/>
  <c r="R60" i="17"/>
  <c r="M60" i="17"/>
  <c r="S60" i="17" s="1"/>
  <c r="I60" i="17"/>
  <c r="M59" i="17"/>
  <c r="S59" i="17" s="1"/>
  <c r="I59" i="17"/>
  <c r="H59" i="17"/>
  <c r="R59" i="17" s="1"/>
  <c r="R58" i="17"/>
  <c r="M58" i="17"/>
  <c r="S58" i="17" s="1"/>
  <c r="I58" i="17"/>
  <c r="R57" i="17"/>
  <c r="M57" i="17"/>
  <c r="S57" i="17" s="1"/>
  <c r="I57" i="17"/>
  <c r="R56" i="17"/>
  <c r="M56" i="17"/>
  <c r="S56" i="17" s="1"/>
  <c r="I56" i="17"/>
  <c r="R55" i="17"/>
  <c r="M55" i="17"/>
  <c r="S55" i="17" s="1"/>
  <c r="I55" i="17"/>
  <c r="R54" i="17"/>
  <c r="M54" i="17"/>
  <c r="S54" i="17" s="1"/>
  <c r="I54" i="17"/>
  <c r="R53" i="17"/>
  <c r="M53" i="17"/>
  <c r="S53" i="17" s="1"/>
  <c r="I53" i="17"/>
  <c r="R52" i="17"/>
  <c r="M52" i="17"/>
  <c r="S52" i="17" s="1"/>
  <c r="I52" i="17"/>
  <c r="M51" i="17"/>
  <c r="I51" i="17"/>
  <c r="R50" i="17"/>
  <c r="M50" i="17"/>
  <c r="S50" i="17" s="1"/>
  <c r="I50" i="17"/>
  <c r="R49" i="17"/>
  <c r="M49" i="17"/>
  <c r="S49" i="17" s="1"/>
  <c r="I49" i="17"/>
  <c r="R48" i="17"/>
  <c r="M48" i="17"/>
  <c r="S48" i="17" s="1"/>
  <c r="I48" i="17"/>
  <c r="R47" i="17"/>
  <c r="M47" i="17"/>
  <c r="S47" i="17" s="1"/>
  <c r="I47" i="17"/>
  <c r="R46" i="17"/>
  <c r="M46" i="17"/>
  <c r="S46" i="17" s="1"/>
  <c r="I46" i="17"/>
  <c r="R45" i="17"/>
  <c r="M45" i="17"/>
  <c r="S45" i="17" s="1"/>
  <c r="I45" i="17"/>
  <c r="R44" i="17"/>
  <c r="O44" i="17"/>
  <c r="M44" i="17"/>
  <c r="S44" i="17" s="1"/>
  <c r="I44" i="17"/>
  <c r="R43" i="17"/>
  <c r="M43" i="17"/>
  <c r="S43" i="17" s="1"/>
  <c r="I43" i="17"/>
  <c r="R42" i="17"/>
  <c r="M42" i="17"/>
  <c r="S42" i="17" s="1"/>
  <c r="I42" i="17"/>
  <c r="R41" i="17"/>
  <c r="M41" i="17"/>
  <c r="S41" i="17" s="1"/>
  <c r="I41" i="17"/>
  <c r="R40" i="17"/>
  <c r="M40" i="17"/>
  <c r="S40" i="17" s="1"/>
  <c r="I40" i="17"/>
  <c r="O39" i="17"/>
  <c r="O66" i="17" s="1"/>
  <c r="M39" i="17"/>
  <c r="I39" i="17"/>
  <c r="H39" i="17"/>
  <c r="H66" i="17" s="1"/>
  <c r="M38" i="17"/>
  <c r="K38" i="17"/>
  <c r="K66" i="17" s="1"/>
  <c r="R37" i="17"/>
  <c r="M37" i="17"/>
  <c r="I37" i="17"/>
  <c r="R36" i="17"/>
  <c r="M36" i="17"/>
  <c r="I36" i="17"/>
  <c r="R35" i="17"/>
  <c r="M35" i="17"/>
  <c r="I35" i="17"/>
  <c r="O34" i="17"/>
  <c r="M34" i="17"/>
  <c r="I34" i="17"/>
  <c r="R33" i="17"/>
  <c r="M33" i="17"/>
  <c r="I33" i="17"/>
  <c r="R32" i="17"/>
  <c r="M32" i="17"/>
  <c r="I32" i="17"/>
  <c r="R31" i="17"/>
  <c r="M31" i="17"/>
  <c r="I31" i="17"/>
  <c r="R30" i="17"/>
  <c r="M30" i="17"/>
  <c r="I30" i="17"/>
  <c r="M29" i="17"/>
  <c r="I29" i="17"/>
  <c r="R28" i="17"/>
  <c r="M28" i="17"/>
  <c r="I28" i="17"/>
  <c r="R27" i="17"/>
  <c r="O27" i="17"/>
  <c r="M27" i="17" s="1"/>
  <c r="I27" i="17"/>
  <c r="R26" i="17"/>
  <c r="M26" i="17"/>
  <c r="I26" i="17"/>
  <c r="R25" i="17"/>
  <c r="M25" i="17"/>
  <c r="M66" i="17" s="1"/>
  <c r="I25" i="17"/>
  <c r="M24" i="17"/>
  <c r="I24" i="17"/>
  <c r="M23" i="17"/>
  <c r="I23" i="17"/>
  <c r="R22" i="17"/>
  <c r="M22" i="17"/>
  <c r="I22" i="17"/>
  <c r="M21" i="17"/>
  <c r="I21" i="17"/>
  <c r="O20" i="17"/>
  <c r="O67" i="17" s="1"/>
  <c r="I20" i="17"/>
  <c r="M19" i="17"/>
  <c r="I19" i="17"/>
  <c r="M18" i="17"/>
  <c r="I18" i="17"/>
  <c r="M17" i="17"/>
  <c r="I17" i="17"/>
  <c r="M16" i="17"/>
  <c r="I16" i="17"/>
  <c r="M15" i="17"/>
  <c r="I15" i="17"/>
  <c r="M14" i="17"/>
  <c r="I14" i="17"/>
  <c r="R13" i="17"/>
  <c r="M13" i="17"/>
  <c r="I13" i="17"/>
  <c r="M12" i="17"/>
  <c r="I12" i="17"/>
  <c r="M11" i="17"/>
  <c r="I11" i="17"/>
  <c r="M10" i="17"/>
  <c r="I10" i="17"/>
  <c r="M9" i="17"/>
  <c r="I9" i="17"/>
  <c r="M8" i="17"/>
  <c r="I8" i="17"/>
  <c r="M7" i="17"/>
  <c r="I7" i="17"/>
  <c r="M6" i="17"/>
  <c r="I6" i="17"/>
  <c r="I67" i="17" s="1"/>
  <c r="M67" i="17" l="1"/>
  <c r="R39" i="17"/>
  <c r="M20" i="17"/>
  <c r="I38" i="17"/>
  <c r="I66" i="17" s="1"/>
  <c r="H67" i="16"/>
  <c r="I67" i="16"/>
  <c r="J67" i="16"/>
  <c r="K67" i="16"/>
  <c r="L67" i="16"/>
  <c r="M67" i="16"/>
  <c r="N67" i="16"/>
  <c r="O67" i="16"/>
  <c r="P67" i="16"/>
  <c r="G67" i="16"/>
  <c r="H66" i="16"/>
  <c r="I66" i="16"/>
  <c r="J66" i="16"/>
  <c r="K66" i="16"/>
  <c r="L66" i="16"/>
  <c r="M66" i="16"/>
  <c r="N66" i="16"/>
  <c r="O66" i="16"/>
  <c r="P66" i="16"/>
  <c r="G66" i="16"/>
  <c r="M51" i="16" l="1"/>
  <c r="I51" i="16"/>
  <c r="R60" i="16"/>
  <c r="R61" i="16"/>
  <c r="M55" i="16"/>
  <c r="S55" i="16" s="1"/>
  <c r="I55" i="16"/>
  <c r="R55" i="16"/>
  <c r="M53" i="16"/>
  <c r="S53" i="16" s="1"/>
  <c r="M54" i="16"/>
  <c r="S54" i="16" s="1"/>
  <c r="I54" i="16"/>
  <c r="R54" i="16"/>
  <c r="R50" i="16"/>
  <c r="M50" i="16"/>
  <c r="S50" i="16" s="1"/>
  <c r="I47" i="16"/>
  <c r="I48" i="16"/>
  <c r="I49" i="16"/>
  <c r="I50" i="16"/>
  <c r="I24" i="16"/>
  <c r="M24" i="16"/>
  <c r="R47" i="16"/>
  <c r="R48" i="16"/>
  <c r="R49" i="16"/>
  <c r="M46" i="16"/>
  <c r="S46" i="16" s="1"/>
  <c r="M47" i="16"/>
  <c r="S47" i="16" s="1"/>
  <c r="M48" i="16"/>
  <c r="S48" i="16" s="1"/>
  <c r="M49" i="16"/>
  <c r="S49" i="16" s="1"/>
  <c r="I46" i="16"/>
  <c r="R46" i="16"/>
  <c r="M26" i="16"/>
  <c r="M28" i="16"/>
  <c r="I26" i="16"/>
  <c r="I27" i="16"/>
  <c r="I28" i="16"/>
  <c r="R28" i="16"/>
  <c r="M22" i="16"/>
  <c r="M23" i="16"/>
  <c r="I23" i="16"/>
  <c r="M45" i="16"/>
  <c r="S45" i="16" s="1"/>
  <c r="I45" i="16"/>
  <c r="R45" i="16"/>
  <c r="M13" i="16"/>
  <c r="M14" i="16"/>
  <c r="I14" i="16"/>
  <c r="M38" i="16"/>
  <c r="K38" i="16"/>
  <c r="I38" i="16" s="1"/>
  <c r="R65" i="16"/>
  <c r="M65" i="16"/>
  <c r="S65" i="16" s="1"/>
  <c r="I65" i="16"/>
  <c r="R64" i="16"/>
  <c r="M64" i="16"/>
  <c r="S64" i="16" s="1"/>
  <c r="I64" i="16"/>
  <c r="R63" i="16"/>
  <c r="M63" i="16"/>
  <c r="S63" i="16" s="1"/>
  <c r="I63" i="16"/>
  <c r="R62" i="16"/>
  <c r="M62" i="16"/>
  <c r="S62" i="16" s="1"/>
  <c r="I62" i="16"/>
  <c r="M61" i="16"/>
  <c r="S61" i="16" s="1"/>
  <c r="I61" i="16"/>
  <c r="M60" i="16"/>
  <c r="S60" i="16" s="1"/>
  <c r="I60" i="16"/>
  <c r="M59" i="16"/>
  <c r="S59" i="16" s="1"/>
  <c r="I59" i="16"/>
  <c r="H59" i="16"/>
  <c r="R59" i="16" s="1"/>
  <c r="R58" i="16"/>
  <c r="M58" i="16"/>
  <c r="S58" i="16" s="1"/>
  <c r="I58" i="16"/>
  <c r="R57" i="16"/>
  <c r="M57" i="16"/>
  <c r="S57" i="16" s="1"/>
  <c r="I57" i="16"/>
  <c r="R56" i="16"/>
  <c r="M56" i="16"/>
  <c r="S56" i="16" s="1"/>
  <c r="I56" i="16"/>
  <c r="R53" i="16"/>
  <c r="I53" i="16"/>
  <c r="R52" i="16"/>
  <c r="M52" i="16"/>
  <c r="S52" i="16" s="1"/>
  <c r="I52" i="16"/>
  <c r="R44" i="16"/>
  <c r="O44" i="16"/>
  <c r="M44" i="16" s="1"/>
  <c r="S44" i="16" s="1"/>
  <c r="I44" i="16"/>
  <c r="R43" i="16"/>
  <c r="M43" i="16"/>
  <c r="S43" i="16" s="1"/>
  <c r="I43" i="16"/>
  <c r="R42" i="16"/>
  <c r="M42" i="16"/>
  <c r="S42" i="16" s="1"/>
  <c r="I42" i="16"/>
  <c r="R41" i="16"/>
  <c r="M41" i="16"/>
  <c r="S41" i="16" s="1"/>
  <c r="I41" i="16"/>
  <c r="R40" i="16"/>
  <c r="M40" i="16"/>
  <c r="S40" i="16" s="1"/>
  <c r="I40" i="16"/>
  <c r="O39" i="16"/>
  <c r="M39" i="16" s="1"/>
  <c r="I39" i="16"/>
  <c r="H39" i="16"/>
  <c r="R39" i="16" s="1"/>
  <c r="R37" i="16"/>
  <c r="M37" i="16"/>
  <c r="I37" i="16"/>
  <c r="R36" i="16"/>
  <c r="M36" i="16"/>
  <c r="I36" i="16"/>
  <c r="R35" i="16"/>
  <c r="M35" i="16"/>
  <c r="I35" i="16"/>
  <c r="O34" i="16"/>
  <c r="M34" i="16" s="1"/>
  <c r="I34" i="16"/>
  <c r="R33" i="16"/>
  <c r="M33" i="16"/>
  <c r="I33" i="16"/>
  <c r="R32" i="16"/>
  <c r="M32" i="16"/>
  <c r="I32" i="16"/>
  <c r="R31" i="16"/>
  <c r="M31" i="16"/>
  <c r="I31" i="16"/>
  <c r="R30" i="16"/>
  <c r="M30" i="16"/>
  <c r="I30" i="16"/>
  <c r="M29" i="16"/>
  <c r="I29" i="16"/>
  <c r="R27" i="16"/>
  <c r="O27" i="16"/>
  <c r="M27" i="16" s="1"/>
  <c r="R26" i="16"/>
  <c r="R25" i="16"/>
  <c r="M25" i="16"/>
  <c r="I25" i="16"/>
  <c r="R22" i="16"/>
  <c r="I22" i="16"/>
  <c r="M21" i="16"/>
  <c r="I21" i="16"/>
  <c r="O20" i="16"/>
  <c r="M20" i="16" s="1"/>
  <c r="I20" i="16"/>
  <c r="M19" i="16"/>
  <c r="I19" i="16"/>
  <c r="M18" i="16"/>
  <c r="I18" i="16"/>
  <c r="M17" i="16"/>
  <c r="I17" i="16"/>
  <c r="M16" i="16"/>
  <c r="I16" i="16"/>
  <c r="M15" i="16"/>
  <c r="I15" i="16"/>
  <c r="R13" i="16"/>
  <c r="I13" i="16"/>
  <c r="M12" i="16"/>
  <c r="I12" i="16"/>
  <c r="M11" i="16"/>
  <c r="I11" i="16"/>
  <c r="M10" i="16"/>
  <c r="I10" i="16"/>
  <c r="M9" i="16"/>
  <c r="I9" i="16"/>
  <c r="M8" i="16"/>
  <c r="I8" i="16"/>
  <c r="M7" i="16"/>
  <c r="I7" i="16"/>
  <c r="M6" i="16"/>
  <c r="I6" i="16"/>
  <c r="N59" i="15" l="1"/>
  <c r="L59" i="15" s="1"/>
  <c r="N55" i="15"/>
  <c r="N44" i="15"/>
  <c r="Q76" i="15"/>
  <c r="L76" i="15"/>
  <c r="H76" i="15"/>
  <c r="Q75" i="15"/>
  <c r="L75" i="15"/>
  <c r="H75" i="15"/>
  <c r="Q74" i="15"/>
  <c r="L74" i="15"/>
  <c r="H74" i="15"/>
  <c r="Q73" i="15"/>
  <c r="L73" i="15"/>
  <c r="H73" i="15"/>
  <c r="L72" i="15"/>
  <c r="H72" i="15"/>
  <c r="L71" i="15"/>
  <c r="H71" i="15"/>
  <c r="Q70" i="15"/>
  <c r="L70" i="15"/>
  <c r="H70" i="15"/>
  <c r="G70" i="15"/>
  <c r="Q69" i="15"/>
  <c r="L69" i="15"/>
  <c r="H69" i="15"/>
  <c r="Q68" i="15"/>
  <c r="L68" i="15"/>
  <c r="H68" i="15"/>
  <c r="Q67" i="15"/>
  <c r="L67" i="15"/>
  <c r="H67" i="15"/>
  <c r="Q66" i="15"/>
  <c r="L66" i="15"/>
  <c r="H66" i="15"/>
  <c r="Q65" i="15"/>
  <c r="L65" i="15"/>
  <c r="H65" i="15"/>
  <c r="Q64" i="15"/>
  <c r="N64" i="15"/>
  <c r="L64" i="15" s="1"/>
  <c r="H64" i="15"/>
  <c r="Q63" i="15"/>
  <c r="L63" i="15"/>
  <c r="H63" i="15"/>
  <c r="Q62" i="15"/>
  <c r="L62" i="15"/>
  <c r="H62" i="15"/>
  <c r="Q61" i="15"/>
  <c r="L61" i="15"/>
  <c r="H61" i="15"/>
  <c r="Q60" i="15"/>
  <c r="L60" i="15"/>
  <c r="H60" i="15"/>
  <c r="H59" i="15"/>
  <c r="G59" i="15"/>
  <c r="Q59" i="15" s="1"/>
  <c r="Q58" i="15"/>
  <c r="L58" i="15"/>
  <c r="H58" i="15"/>
  <c r="Q57" i="15"/>
  <c r="L57" i="15"/>
  <c r="H57" i="15"/>
  <c r="Q56" i="15"/>
  <c r="L56" i="15"/>
  <c r="H56" i="15"/>
  <c r="L55" i="15"/>
  <c r="H55" i="15"/>
  <c r="Q54" i="15"/>
  <c r="L54" i="15"/>
  <c r="H54" i="15"/>
  <c r="Q53" i="15"/>
  <c r="L53" i="15"/>
  <c r="H53" i="15"/>
  <c r="Q52" i="15"/>
  <c r="L52" i="15"/>
  <c r="H52" i="15"/>
  <c r="Q51" i="15"/>
  <c r="L51" i="15"/>
  <c r="H51" i="15"/>
  <c r="Q50" i="15"/>
  <c r="N50" i="15"/>
  <c r="L50" i="15"/>
  <c r="H50" i="15"/>
  <c r="Q49" i="15"/>
  <c r="N49" i="15"/>
  <c r="L49" i="15"/>
  <c r="H49" i="15"/>
  <c r="Q48" i="15"/>
  <c r="L48" i="15"/>
  <c r="H48" i="15"/>
  <c r="Q47" i="15"/>
  <c r="L47" i="15"/>
  <c r="H47" i="15"/>
  <c r="Q46" i="15"/>
  <c r="L46" i="15"/>
  <c r="H46" i="15"/>
  <c r="L45" i="15"/>
  <c r="H45" i="15"/>
  <c r="L44" i="15"/>
  <c r="H44" i="15"/>
  <c r="L43" i="15"/>
  <c r="H43" i="15"/>
  <c r="L42" i="15"/>
  <c r="H42" i="15"/>
  <c r="L41" i="15"/>
  <c r="H41" i="15"/>
  <c r="L40" i="15"/>
  <c r="H40" i="15"/>
  <c r="L39" i="15"/>
  <c r="H39" i="15"/>
  <c r="Q38" i="15"/>
  <c r="L38" i="15"/>
  <c r="H38" i="15"/>
  <c r="Q37" i="15"/>
  <c r="L37" i="15"/>
  <c r="H37" i="15"/>
  <c r="L36" i="15"/>
  <c r="H36" i="15"/>
  <c r="L35" i="15"/>
  <c r="H35" i="15"/>
  <c r="L34" i="15"/>
  <c r="H34" i="15"/>
  <c r="L33" i="15"/>
  <c r="H33" i="15"/>
  <c r="L32" i="15"/>
  <c r="H32" i="15"/>
  <c r="L31" i="15"/>
  <c r="H31" i="15"/>
  <c r="J29" i="15"/>
  <c r="G29" i="15"/>
  <c r="Q29" i="15" s="1"/>
  <c r="R29" i="15" s="1"/>
  <c r="J28" i="15"/>
  <c r="G28" i="15"/>
  <c r="Q28" i="15" s="1"/>
  <c r="R28" i="15" s="1"/>
  <c r="J27" i="15"/>
  <c r="G27" i="15"/>
  <c r="Q27" i="15" s="1"/>
  <c r="R27" i="15" s="1"/>
  <c r="J26" i="15"/>
  <c r="G26" i="15"/>
  <c r="Q26" i="15" s="1"/>
  <c r="R26" i="15" s="1"/>
  <c r="J25" i="15"/>
  <c r="G25" i="15"/>
  <c r="Q25" i="15" s="1"/>
  <c r="R25" i="15" s="1"/>
  <c r="Q23" i="15"/>
  <c r="R23" i="15" s="1"/>
  <c r="H23" i="15"/>
  <c r="J23" i="15" s="1"/>
  <c r="G23" i="15"/>
  <c r="J22" i="15"/>
  <c r="G22" i="15"/>
  <c r="Q22" i="15" s="1"/>
  <c r="R22" i="15" s="1"/>
  <c r="J21" i="15"/>
  <c r="G21" i="15"/>
  <c r="Q21" i="15" s="1"/>
  <c r="R21" i="15" s="1"/>
  <c r="J20" i="15"/>
  <c r="G20" i="15"/>
  <c r="Q20" i="15" s="1"/>
  <c r="R20" i="15" s="1"/>
  <c r="J19" i="15"/>
  <c r="G19" i="15"/>
  <c r="Q19" i="15" s="1"/>
  <c r="R19" i="15" s="1"/>
  <c r="J17" i="15"/>
  <c r="G17" i="15"/>
  <c r="Q17" i="15" s="1"/>
  <c r="R17" i="15" s="1"/>
  <c r="J16" i="15"/>
  <c r="G16" i="15"/>
  <c r="Q16" i="15" s="1"/>
  <c r="R16" i="15" s="1"/>
  <c r="J15" i="15"/>
  <c r="G15" i="15"/>
  <c r="Q15" i="15" s="1"/>
  <c r="R15" i="15" s="1"/>
  <c r="J14" i="15"/>
  <c r="G14" i="15"/>
  <c r="Q14" i="15" s="1"/>
  <c r="R14" i="15" s="1"/>
  <c r="J13" i="15"/>
  <c r="G13" i="15"/>
  <c r="Q13" i="15" s="1"/>
  <c r="R13" i="15" s="1"/>
  <c r="J12" i="15"/>
  <c r="G12" i="15"/>
  <c r="Q12" i="15" s="1"/>
  <c r="R12" i="15" s="1"/>
  <c r="J11" i="15"/>
  <c r="G11" i="15"/>
  <c r="Q11" i="15" s="1"/>
  <c r="R11" i="15" s="1"/>
  <c r="J10" i="15"/>
  <c r="G10" i="15"/>
  <c r="Q10" i="15" s="1"/>
  <c r="R10" i="15" s="1"/>
  <c r="J9" i="15"/>
  <c r="G9" i="15"/>
  <c r="Q9" i="15" s="1"/>
  <c r="R9" i="15" s="1"/>
  <c r="J8" i="15"/>
  <c r="G8" i="15"/>
  <c r="Q8" i="15" s="1"/>
  <c r="R8" i="15" s="1"/>
  <c r="J7" i="15"/>
  <c r="G7" i="15"/>
  <c r="Q7" i="15" s="1"/>
  <c r="R7" i="15" s="1"/>
  <c r="Q76" i="14" l="1"/>
  <c r="L76" i="14"/>
  <c r="H76" i="14"/>
  <c r="Q75" i="14"/>
  <c r="L75" i="14"/>
  <c r="H75" i="14"/>
  <c r="Q74" i="14"/>
  <c r="L74" i="14"/>
  <c r="H74" i="14"/>
  <c r="Q73" i="14"/>
  <c r="L73" i="14"/>
  <c r="H73" i="14"/>
  <c r="L72" i="14"/>
  <c r="H72" i="14"/>
  <c r="L71" i="14"/>
  <c r="H71" i="14"/>
  <c r="Q70" i="14"/>
  <c r="L70" i="14"/>
  <c r="H70" i="14"/>
  <c r="G70" i="14"/>
  <c r="Q69" i="14"/>
  <c r="L69" i="14"/>
  <c r="H69" i="14"/>
  <c r="Q68" i="14"/>
  <c r="L68" i="14"/>
  <c r="H68" i="14"/>
  <c r="Q67" i="14"/>
  <c r="L67" i="14"/>
  <c r="H67" i="14"/>
  <c r="Q66" i="14"/>
  <c r="L66" i="14"/>
  <c r="H66" i="14"/>
  <c r="Q65" i="14"/>
  <c r="L65" i="14"/>
  <c r="H65" i="14"/>
  <c r="Q64" i="14"/>
  <c r="N64" i="14"/>
  <c r="L64" i="14" s="1"/>
  <c r="H64" i="14"/>
  <c r="Q63" i="14"/>
  <c r="L63" i="14"/>
  <c r="H63" i="14"/>
  <c r="Q62" i="14"/>
  <c r="L62" i="14"/>
  <c r="H62" i="14"/>
  <c r="Q61" i="14"/>
  <c r="L61" i="14"/>
  <c r="H61" i="14"/>
  <c r="Q60" i="14"/>
  <c r="L60" i="14"/>
  <c r="H60" i="14"/>
  <c r="L59" i="14"/>
  <c r="H59" i="14"/>
  <c r="G59" i="14"/>
  <c r="Q59" i="14" s="1"/>
  <c r="Q58" i="14"/>
  <c r="L58" i="14"/>
  <c r="H58" i="14"/>
  <c r="Q57" i="14"/>
  <c r="L57" i="14"/>
  <c r="H57" i="14"/>
  <c r="Q56" i="14"/>
  <c r="L56" i="14"/>
  <c r="H56" i="14"/>
  <c r="L55" i="14"/>
  <c r="H55" i="14"/>
  <c r="Q54" i="14"/>
  <c r="L54" i="14"/>
  <c r="H54" i="14"/>
  <c r="Q53" i="14"/>
  <c r="L53" i="14"/>
  <c r="H53" i="14"/>
  <c r="Q52" i="14"/>
  <c r="L52" i="14"/>
  <c r="H52" i="14"/>
  <c r="Q51" i="14"/>
  <c r="L51" i="14"/>
  <c r="H51" i="14"/>
  <c r="Q50" i="14"/>
  <c r="N50" i="14"/>
  <c r="L50" i="14"/>
  <c r="H50" i="14"/>
  <c r="Q49" i="14"/>
  <c r="N49" i="14"/>
  <c r="L49" i="14"/>
  <c r="H49" i="14"/>
  <c r="Q48" i="14"/>
  <c r="L48" i="14"/>
  <c r="H48" i="14"/>
  <c r="Q47" i="14"/>
  <c r="L47" i="14"/>
  <c r="H47" i="14"/>
  <c r="Q46" i="14"/>
  <c r="L46" i="14"/>
  <c r="H46" i="14"/>
  <c r="L45" i="14"/>
  <c r="H45" i="14"/>
  <c r="L44" i="14"/>
  <c r="H44" i="14"/>
  <c r="L43" i="14"/>
  <c r="H43" i="14"/>
  <c r="L42" i="14"/>
  <c r="H42" i="14"/>
  <c r="L41" i="14"/>
  <c r="H41" i="14"/>
  <c r="L40" i="14"/>
  <c r="H40" i="14"/>
  <c r="L39" i="14"/>
  <c r="H39" i="14"/>
  <c r="Q38" i="14"/>
  <c r="L38" i="14"/>
  <c r="H38" i="14"/>
  <c r="Q37" i="14"/>
  <c r="L37" i="14"/>
  <c r="H37" i="14"/>
  <c r="L36" i="14"/>
  <c r="H36" i="14"/>
  <c r="L35" i="14"/>
  <c r="H35" i="14"/>
  <c r="L34" i="14"/>
  <c r="H34" i="14"/>
  <c r="L33" i="14"/>
  <c r="H33" i="14"/>
  <c r="L32" i="14"/>
  <c r="H32" i="14"/>
  <c r="L31" i="14"/>
  <c r="H31" i="14"/>
  <c r="J29" i="14"/>
  <c r="G29" i="14"/>
  <c r="Q29" i="14" s="1"/>
  <c r="R29" i="14" s="1"/>
  <c r="J28" i="14"/>
  <c r="G28" i="14"/>
  <c r="Q28" i="14" s="1"/>
  <c r="R28" i="14" s="1"/>
  <c r="J27" i="14"/>
  <c r="G27" i="14"/>
  <c r="Q27" i="14" s="1"/>
  <c r="R27" i="14" s="1"/>
  <c r="J26" i="14"/>
  <c r="G26" i="14"/>
  <c r="Q26" i="14" s="1"/>
  <c r="R26" i="14" s="1"/>
  <c r="J25" i="14"/>
  <c r="G25" i="14"/>
  <c r="Q25" i="14" s="1"/>
  <c r="R25" i="14" s="1"/>
  <c r="Q23" i="14"/>
  <c r="R23" i="14" s="1"/>
  <c r="H23" i="14"/>
  <c r="J23" i="14" s="1"/>
  <c r="G23" i="14"/>
  <c r="J22" i="14"/>
  <c r="G22" i="14"/>
  <c r="Q22" i="14" s="1"/>
  <c r="R22" i="14" s="1"/>
  <c r="J21" i="14"/>
  <c r="G21" i="14"/>
  <c r="Q21" i="14" s="1"/>
  <c r="R21" i="14" s="1"/>
  <c r="J20" i="14"/>
  <c r="G20" i="14"/>
  <c r="Q20" i="14" s="1"/>
  <c r="R20" i="14" s="1"/>
  <c r="J19" i="14"/>
  <c r="G19" i="14"/>
  <c r="Q19" i="14" s="1"/>
  <c r="R19" i="14" s="1"/>
  <c r="J17" i="14"/>
  <c r="G17" i="14"/>
  <c r="Q17" i="14" s="1"/>
  <c r="R17" i="14" s="1"/>
  <c r="J16" i="14"/>
  <c r="G16" i="14"/>
  <c r="Q16" i="14" s="1"/>
  <c r="R16" i="14" s="1"/>
  <c r="J15" i="14"/>
  <c r="G15" i="14"/>
  <c r="Q15" i="14" s="1"/>
  <c r="R15" i="14" s="1"/>
  <c r="J14" i="14"/>
  <c r="G14" i="14"/>
  <c r="Q14" i="14" s="1"/>
  <c r="R14" i="14" s="1"/>
  <c r="J13" i="14"/>
  <c r="G13" i="14"/>
  <c r="Q13" i="14" s="1"/>
  <c r="R13" i="14" s="1"/>
  <c r="J12" i="14"/>
  <c r="G12" i="14"/>
  <c r="Q12" i="14" s="1"/>
  <c r="R12" i="14" s="1"/>
  <c r="J11" i="14"/>
  <c r="G11" i="14"/>
  <c r="Q11" i="14" s="1"/>
  <c r="R11" i="14" s="1"/>
  <c r="J10" i="14"/>
  <c r="G10" i="14"/>
  <c r="Q10" i="14" s="1"/>
  <c r="R10" i="14" s="1"/>
  <c r="J9" i="14"/>
  <c r="G9" i="14"/>
  <c r="Q9" i="14" s="1"/>
  <c r="R9" i="14" s="1"/>
  <c r="J8" i="14"/>
  <c r="G8" i="14"/>
  <c r="Q8" i="14" s="1"/>
  <c r="R8" i="14" s="1"/>
  <c r="J7" i="14"/>
  <c r="G7" i="14"/>
  <c r="Q7" i="14" s="1"/>
  <c r="R7" i="14" s="1"/>
  <c r="Q76" i="13" l="1"/>
  <c r="L76" i="13"/>
  <c r="H76" i="13"/>
  <c r="Q75" i="13"/>
  <c r="L75" i="13"/>
  <c r="H75" i="13"/>
  <c r="Q74" i="13"/>
  <c r="L74" i="13"/>
  <c r="H74" i="13"/>
  <c r="Q73" i="13"/>
  <c r="L73" i="13"/>
  <c r="H73" i="13"/>
  <c r="L72" i="13"/>
  <c r="H72" i="13"/>
  <c r="L71" i="13"/>
  <c r="H71" i="13"/>
  <c r="Q70" i="13"/>
  <c r="L70" i="13"/>
  <c r="H70" i="13"/>
  <c r="G70" i="13"/>
  <c r="Q69" i="13"/>
  <c r="L69" i="13"/>
  <c r="H69" i="13"/>
  <c r="Q68" i="13"/>
  <c r="L68" i="13"/>
  <c r="H68" i="13"/>
  <c r="Q67" i="13"/>
  <c r="L67" i="13"/>
  <c r="H67" i="13"/>
  <c r="Q66" i="13"/>
  <c r="L66" i="13"/>
  <c r="H66" i="13"/>
  <c r="Q65" i="13"/>
  <c r="L65" i="13"/>
  <c r="H65" i="13"/>
  <c r="Q64" i="13"/>
  <c r="N64" i="13"/>
  <c r="L64" i="13" s="1"/>
  <c r="H64" i="13"/>
  <c r="Q63" i="13"/>
  <c r="L63" i="13"/>
  <c r="H63" i="13"/>
  <c r="Q62" i="13"/>
  <c r="L62" i="13"/>
  <c r="H62" i="13"/>
  <c r="Q61" i="13"/>
  <c r="L61" i="13"/>
  <c r="H61" i="13"/>
  <c r="Q60" i="13"/>
  <c r="L60" i="13"/>
  <c r="H60" i="13"/>
  <c r="L59" i="13"/>
  <c r="H59" i="13"/>
  <c r="G59" i="13"/>
  <c r="Q59" i="13" s="1"/>
  <c r="Q58" i="13"/>
  <c r="L58" i="13"/>
  <c r="H58" i="13"/>
  <c r="Q57" i="13"/>
  <c r="L57" i="13"/>
  <c r="H57" i="13"/>
  <c r="Q56" i="13"/>
  <c r="L56" i="13"/>
  <c r="H56" i="13"/>
  <c r="L55" i="13"/>
  <c r="H55" i="13"/>
  <c r="Q54" i="13"/>
  <c r="L54" i="13"/>
  <c r="H54" i="13"/>
  <c r="Q53" i="13"/>
  <c r="L53" i="13"/>
  <c r="H53" i="13"/>
  <c r="Q52" i="13"/>
  <c r="L52" i="13"/>
  <c r="H52" i="13"/>
  <c r="Q51" i="13"/>
  <c r="L51" i="13"/>
  <c r="H51" i="13"/>
  <c r="Q50" i="13"/>
  <c r="N50" i="13"/>
  <c r="L50" i="13"/>
  <c r="H50" i="13"/>
  <c r="Q49" i="13"/>
  <c r="N49" i="13"/>
  <c r="L49" i="13"/>
  <c r="H49" i="13"/>
  <c r="Q48" i="13"/>
  <c r="L48" i="13"/>
  <c r="H48" i="13"/>
  <c r="Q47" i="13"/>
  <c r="L47" i="13"/>
  <c r="H47" i="13"/>
  <c r="Q46" i="13"/>
  <c r="L46" i="13"/>
  <c r="H46" i="13"/>
  <c r="L45" i="13"/>
  <c r="H45" i="13"/>
  <c r="L44" i="13"/>
  <c r="H44" i="13"/>
  <c r="L43" i="13"/>
  <c r="H43" i="13"/>
  <c r="L42" i="13"/>
  <c r="H42" i="13"/>
  <c r="L41" i="13"/>
  <c r="H41" i="13"/>
  <c r="L40" i="13"/>
  <c r="H40" i="13"/>
  <c r="L39" i="13"/>
  <c r="H39" i="13"/>
  <c r="Q38" i="13"/>
  <c r="L38" i="13"/>
  <c r="H38" i="13"/>
  <c r="Q37" i="13"/>
  <c r="L37" i="13"/>
  <c r="H37" i="13"/>
  <c r="L36" i="13"/>
  <c r="H36" i="13"/>
  <c r="L35" i="13"/>
  <c r="H35" i="13"/>
  <c r="L34" i="13"/>
  <c r="H34" i="13"/>
  <c r="L33" i="13"/>
  <c r="H33" i="13"/>
  <c r="L32" i="13"/>
  <c r="H32" i="13"/>
  <c r="L31" i="13"/>
  <c r="H31" i="13"/>
  <c r="J29" i="13"/>
  <c r="G29" i="13"/>
  <c r="Q29" i="13" s="1"/>
  <c r="R29" i="13" s="1"/>
  <c r="J28" i="13"/>
  <c r="G28" i="13"/>
  <c r="Q28" i="13" s="1"/>
  <c r="R28" i="13" s="1"/>
  <c r="Q27" i="13"/>
  <c r="R27" i="13" s="1"/>
  <c r="J27" i="13"/>
  <c r="G27" i="13"/>
  <c r="J26" i="13"/>
  <c r="G26" i="13"/>
  <c r="Q26" i="13" s="1"/>
  <c r="R26" i="13" s="1"/>
  <c r="J25" i="13"/>
  <c r="G25" i="13"/>
  <c r="Q25" i="13" s="1"/>
  <c r="R25" i="13" s="1"/>
  <c r="Q23" i="13"/>
  <c r="R23" i="13" s="1"/>
  <c r="H23" i="13"/>
  <c r="J23" i="13" s="1"/>
  <c r="G23" i="13"/>
  <c r="J22" i="13"/>
  <c r="G22" i="13"/>
  <c r="Q22" i="13" s="1"/>
  <c r="R22" i="13" s="1"/>
  <c r="J21" i="13"/>
  <c r="G21" i="13"/>
  <c r="Q21" i="13" s="1"/>
  <c r="R21" i="13" s="1"/>
  <c r="J20" i="13"/>
  <c r="G20" i="13"/>
  <c r="Q20" i="13" s="1"/>
  <c r="R20" i="13" s="1"/>
  <c r="J19" i="13"/>
  <c r="G19" i="13"/>
  <c r="Q19" i="13" s="1"/>
  <c r="R19" i="13" s="1"/>
  <c r="J17" i="13"/>
  <c r="G17" i="13"/>
  <c r="Q17" i="13" s="1"/>
  <c r="R17" i="13" s="1"/>
  <c r="J16" i="13"/>
  <c r="G16" i="13"/>
  <c r="Q16" i="13" s="1"/>
  <c r="R16" i="13" s="1"/>
  <c r="J15" i="13"/>
  <c r="G15" i="13"/>
  <c r="Q15" i="13" s="1"/>
  <c r="R15" i="13" s="1"/>
  <c r="J14" i="13"/>
  <c r="G14" i="13"/>
  <c r="Q14" i="13" s="1"/>
  <c r="R14" i="13" s="1"/>
  <c r="J13" i="13"/>
  <c r="G13" i="13"/>
  <c r="Q13" i="13" s="1"/>
  <c r="R13" i="13" s="1"/>
  <c r="J12" i="13"/>
  <c r="G12" i="13"/>
  <c r="Q12" i="13" s="1"/>
  <c r="R12" i="13" s="1"/>
  <c r="J11" i="13"/>
  <c r="G11" i="13"/>
  <c r="Q11" i="13" s="1"/>
  <c r="R11" i="13" s="1"/>
  <c r="J10" i="13"/>
  <c r="G10" i="13"/>
  <c r="Q10" i="13" s="1"/>
  <c r="R10" i="13" s="1"/>
  <c r="J9" i="13"/>
  <c r="G9" i="13"/>
  <c r="Q9" i="13" s="1"/>
  <c r="R9" i="13" s="1"/>
  <c r="J8" i="13"/>
  <c r="G8" i="13"/>
  <c r="Q8" i="13" s="1"/>
  <c r="R8" i="13" s="1"/>
  <c r="J7" i="13"/>
  <c r="G7" i="13"/>
  <c r="Q7" i="13" s="1"/>
  <c r="R7" i="13" s="1"/>
  <c r="Q76" i="12" l="1"/>
  <c r="L76" i="12"/>
  <c r="H76" i="12"/>
  <c r="Q75" i="12"/>
  <c r="L75" i="12"/>
  <c r="H75" i="12"/>
  <c r="Q74" i="12"/>
  <c r="L74" i="12"/>
  <c r="H74" i="12"/>
  <c r="Q73" i="12"/>
  <c r="L73" i="12"/>
  <c r="H73" i="12"/>
  <c r="L72" i="12"/>
  <c r="H72" i="12"/>
  <c r="L71" i="12"/>
  <c r="H71" i="12"/>
  <c r="Q70" i="12"/>
  <c r="L70" i="12"/>
  <c r="H70" i="12"/>
  <c r="G70" i="12"/>
  <c r="Q69" i="12"/>
  <c r="L69" i="12"/>
  <c r="H69" i="12"/>
  <c r="Q68" i="12"/>
  <c r="L68" i="12"/>
  <c r="H68" i="12"/>
  <c r="Q67" i="12"/>
  <c r="L67" i="12"/>
  <c r="H67" i="12"/>
  <c r="Q66" i="12"/>
  <c r="L66" i="12"/>
  <c r="H66" i="12"/>
  <c r="Q65" i="12"/>
  <c r="L65" i="12"/>
  <c r="H65" i="12"/>
  <c r="Q64" i="12"/>
  <c r="N64" i="12"/>
  <c r="L64" i="12" s="1"/>
  <c r="H64" i="12"/>
  <c r="Q63" i="12"/>
  <c r="L63" i="12"/>
  <c r="H63" i="12"/>
  <c r="Q62" i="12"/>
  <c r="L62" i="12"/>
  <c r="H62" i="12"/>
  <c r="Q61" i="12"/>
  <c r="L61" i="12"/>
  <c r="H61" i="12"/>
  <c r="Q60" i="12"/>
  <c r="L60" i="12"/>
  <c r="H60" i="12"/>
  <c r="L59" i="12"/>
  <c r="H59" i="12"/>
  <c r="G59" i="12"/>
  <c r="Q59" i="12" s="1"/>
  <c r="Q58" i="12"/>
  <c r="L58" i="12"/>
  <c r="H58" i="12"/>
  <c r="Q57" i="12"/>
  <c r="L57" i="12"/>
  <c r="H57" i="12"/>
  <c r="Q56" i="12"/>
  <c r="L56" i="12"/>
  <c r="H56" i="12"/>
  <c r="L55" i="12"/>
  <c r="H55" i="12"/>
  <c r="Q54" i="12"/>
  <c r="L54" i="12"/>
  <c r="H54" i="12"/>
  <c r="Q53" i="12"/>
  <c r="L53" i="12"/>
  <c r="H53" i="12"/>
  <c r="Q52" i="12"/>
  <c r="L52" i="12"/>
  <c r="H52" i="12"/>
  <c r="Q51" i="12"/>
  <c r="L51" i="12"/>
  <c r="H51" i="12"/>
  <c r="Q50" i="12"/>
  <c r="N50" i="12"/>
  <c r="L50" i="12"/>
  <c r="H50" i="12"/>
  <c r="Q49" i="12"/>
  <c r="N49" i="12"/>
  <c r="L49" i="12"/>
  <c r="H49" i="12"/>
  <c r="Q48" i="12"/>
  <c r="L48" i="12"/>
  <c r="H48" i="12"/>
  <c r="Q47" i="12"/>
  <c r="L47" i="12"/>
  <c r="H47" i="12"/>
  <c r="Q46" i="12"/>
  <c r="L46" i="12"/>
  <c r="H46" i="12"/>
  <c r="L45" i="12"/>
  <c r="H45" i="12"/>
  <c r="L44" i="12"/>
  <c r="H44" i="12"/>
  <c r="L43" i="12"/>
  <c r="H43" i="12"/>
  <c r="L42" i="12"/>
  <c r="H42" i="12"/>
  <c r="L41" i="12"/>
  <c r="H41" i="12"/>
  <c r="L40" i="12"/>
  <c r="H40" i="12"/>
  <c r="L39" i="12"/>
  <c r="H39" i="12"/>
  <c r="Q38" i="12"/>
  <c r="L38" i="12"/>
  <c r="H38" i="12"/>
  <c r="Q37" i="12"/>
  <c r="L37" i="12"/>
  <c r="H37" i="12"/>
  <c r="L36" i="12"/>
  <c r="H36" i="12"/>
  <c r="L35" i="12"/>
  <c r="H35" i="12"/>
  <c r="L34" i="12"/>
  <c r="H34" i="12"/>
  <c r="L33" i="12"/>
  <c r="H33" i="12"/>
  <c r="L32" i="12"/>
  <c r="H32" i="12"/>
  <c r="L31" i="12"/>
  <c r="H31" i="12"/>
  <c r="J29" i="12"/>
  <c r="G29" i="12"/>
  <c r="Q29" i="12" s="1"/>
  <c r="R29" i="12" s="1"/>
  <c r="J28" i="12"/>
  <c r="G28" i="12"/>
  <c r="Q28" i="12" s="1"/>
  <c r="R28" i="12" s="1"/>
  <c r="J27" i="12"/>
  <c r="G27" i="12"/>
  <c r="Q27" i="12" s="1"/>
  <c r="R27" i="12" s="1"/>
  <c r="J26" i="12"/>
  <c r="G26" i="12"/>
  <c r="Q26" i="12" s="1"/>
  <c r="R26" i="12" s="1"/>
  <c r="J25" i="12"/>
  <c r="G25" i="12"/>
  <c r="Q25" i="12" s="1"/>
  <c r="R25" i="12" s="1"/>
  <c r="Q23" i="12"/>
  <c r="R23" i="12" s="1"/>
  <c r="H23" i="12"/>
  <c r="J23" i="12" s="1"/>
  <c r="G23" i="12"/>
  <c r="J22" i="12"/>
  <c r="G22" i="12"/>
  <c r="Q22" i="12" s="1"/>
  <c r="R22" i="12" s="1"/>
  <c r="J21" i="12"/>
  <c r="G21" i="12"/>
  <c r="Q21" i="12" s="1"/>
  <c r="R21" i="12" s="1"/>
  <c r="J20" i="12"/>
  <c r="G20" i="12"/>
  <c r="Q20" i="12" s="1"/>
  <c r="R20" i="12" s="1"/>
  <c r="J19" i="12"/>
  <c r="G19" i="12"/>
  <c r="Q19" i="12" s="1"/>
  <c r="R19" i="12" s="1"/>
  <c r="J17" i="12"/>
  <c r="G17" i="12"/>
  <c r="Q17" i="12" s="1"/>
  <c r="R17" i="12" s="1"/>
  <c r="J16" i="12"/>
  <c r="G16" i="12"/>
  <c r="Q16" i="12" s="1"/>
  <c r="R16" i="12" s="1"/>
  <c r="J15" i="12"/>
  <c r="G15" i="12"/>
  <c r="Q15" i="12" s="1"/>
  <c r="R15" i="12" s="1"/>
  <c r="J14" i="12"/>
  <c r="G14" i="12"/>
  <c r="Q14" i="12" s="1"/>
  <c r="R14" i="12" s="1"/>
  <c r="J13" i="12"/>
  <c r="G13" i="12"/>
  <c r="Q13" i="12" s="1"/>
  <c r="R13" i="12" s="1"/>
  <c r="J12" i="12"/>
  <c r="G12" i="12"/>
  <c r="Q12" i="12" s="1"/>
  <c r="R12" i="12" s="1"/>
  <c r="J11" i="12"/>
  <c r="G11" i="12"/>
  <c r="Q11" i="12" s="1"/>
  <c r="R11" i="12" s="1"/>
  <c r="J10" i="12"/>
  <c r="G10" i="12"/>
  <c r="Q10" i="12" s="1"/>
  <c r="R10" i="12" s="1"/>
  <c r="J9" i="12"/>
  <c r="G9" i="12"/>
  <c r="Q9" i="12" s="1"/>
  <c r="R9" i="12" s="1"/>
  <c r="J8" i="12"/>
  <c r="G8" i="12"/>
  <c r="Q8" i="12" s="1"/>
  <c r="R8" i="12" s="1"/>
  <c r="J7" i="12"/>
  <c r="G7" i="12"/>
  <c r="Q7" i="12" s="1"/>
  <c r="R7" i="12" s="1"/>
  <c r="H72" i="11" l="1"/>
  <c r="L71" i="11"/>
  <c r="L72" i="11"/>
  <c r="L73" i="11"/>
  <c r="L43" i="11"/>
  <c r="L44" i="11"/>
  <c r="L45" i="11"/>
  <c r="L37" i="11"/>
  <c r="L38" i="11"/>
  <c r="L39" i="11"/>
  <c r="L40" i="11"/>
  <c r="L41" i="11"/>
  <c r="L42" i="11"/>
  <c r="L55" i="11"/>
  <c r="H55" i="11"/>
  <c r="H71" i="11"/>
  <c r="Q76" i="11" l="1"/>
  <c r="L76" i="11"/>
  <c r="H76" i="11"/>
  <c r="Q75" i="11"/>
  <c r="L75" i="11"/>
  <c r="H75" i="11"/>
  <c r="Q74" i="11"/>
  <c r="L74" i="11"/>
  <c r="H74" i="11"/>
  <c r="Q73" i="11"/>
  <c r="H73" i="11"/>
  <c r="L70" i="11"/>
  <c r="H70" i="11"/>
  <c r="G70" i="11"/>
  <c r="Q70" i="11" s="1"/>
  <c r="Q69" i="11"/>
  <c r="L69" i="11"/>
  <c r="H69" i="11"/>
  <c r="Q68" i="11"/>
  <c r="L68" i="11"/>
  <c r="H68" i="11"/>
  <c r="Q67" i="11"/>
  <c r="L67" i="11"/>
  <c r="H67" i="11"/>
  <c r="Q66" i="11"/>
  <c r="L66" i="11"/>
  <c r="H66" i="11"/>
  <c r="Q65" i="11"/>
  <c r="L65" i="11"/>
  <c r="H65" i="11"/>
  <c r="Q64" i="11"/>
  <c r="N64" i="11"/>
  <c r="L64" i="11"/>
  <c r="H64" i="11"/>
  <c r="Q63" i="11"/>
  <c r="L63" i="11"/>
  <c r="H63" i="11"/>
  <c r="Q62" i="11"/>
  <c r="L62" i="11"/>
  <c r="H62" i="11"/>
  <c r="Q61" i="11"/>
  <c r="L61" i="11"/>
  <c r="H61" i="11"/>
  <c r="Q60" i="11"/>
  <c r="L60" i="11"/>
  <c r="H60" i="11"/>
  <c r="Q59" i="11"/>
  <c r="L59" i="11"/>
  <c r="H59" i="11"/>
  <c r="G59" i="11"/>
  <c r="Q58" i="11"/>
  <c r="L58" i="11"/>
  <c r="H58" i="11"/>
  <c r="Q57" i="11"/>
  <c r="L57" i="11"/>
  <c r="H57" i="11"/>
  <c r="Q56" i="11"/>
  <c r="L56" i="11"/>
  <c r="H56" i="11"/>
  <c r="Q54" i="11"/>
  <c r="L54" i="11"/>
  <c r="H54" i="11"/>
  <c r="Q53" i="11"/>
  <c r="L53" i="11"/>
  <c r="H53" i="11"/>
  <c r="Q52" i="11"/>
  <c r="L52" i="11"/>
  <c r="H52" i="11"/>
  <c r="Q51" i="11"/>
  <c r="L51" i="11"/>
  <c r="H51" i="11"/>
  <c r="Q50" i="11"/>
  <c r="N50" i="11"/>
  <c r="L50" i="11" s="1"/>
  <c r="H50" i="11"/>
  <c r="Q49" i="11"/>
  <c r="N49" i="11"/>
  <c r="L49" i="11" s="1"/>
  <c r="H49" i="11"/>
  <c r="Q48" i="11"/>
  <c r="L48" i="11"/>
  <c r="H48" i="11"/>
  <c r="Q47" i="11"/>
  <c r="L47" i="11"/>
  <c r="H47" i="11"/>
  <c r="Q46" i="11"/>
  <c r="L46" i="11"/>
  <c r="H46" i="11"/>
  <c r="H45" i="11"/>
  <c r="H44" i="11"/>
  <c r="H43" i="11"/>
  <c r="H42" i="11"/>
  <c r="H41" i="11"/>
  <c r="H40" i="11"/>
  <c r="H39" i="11"/>
  <c r="Q38" i="11"/>
  <c r="H38" i="11"/>
  <c r="Q37" i="11"/>
  <c r="H37" i="11"/>
  <c r="L36" i="11"/>
  <c r="H36" i="11"/>
  <c r="L35" i="11"/>
  <c r="H35" i="11"/>
  <c r="L34" i="11"/>
  <c r="H34" i="11"/>
  <c r="L33" i="11"/>
  <c r="H33" i="11"/>
  <c r="L32" i="11"/>
  <c r="H32" i="11"/>
  <c r="L31" i="11"/>
  <c r="H31" i="11"/>
  <c r="J29" i="11"/>
  <c r="G29" i="11"/>
  <c r="Q29" i="11" s="1"/>
  <c r="R29" i="11" s="1"/>
  <c r="J28" i="11"/>
  <c r="G28" i="11"/>
  <c r="Q28" i="11" s="1"/>
  <c r="R28" i="11" s="1"/>
  <c r="J27" i="11"/>
  <c r="G27" i="11"/>
  <c r="Q27" i="11" s="1"/>
  <c r="R27" i="11" s="1"/>
  <c r="J26" i="11"/>
  <c r="G26" i="11"/>
  <c r="Q26" i="11" s="1"/>
  <c r="R26" i="11" s="1"/>
  <c r="J25" i="11"/>
  <c r="G25" i="11"/>
  <c r="Q25" i="11" s="1"/>
  <c r="R25" i="11" s="1"/>
  <c r="J23" i="11"/>
  <c r="H23" i="11"/>
  <c r="G23" i="11"/>
  <c r="Q23" i="11" s="1"/>
  <c r="R23" i="11" s="1"/>
  <c r="J22" i="11"/>
  <c r="G22" i="11"/>
  <c r="Q22" i="11" s="1"/>
  <c r="R22" i="11" s="1"/>
  <c r="J21" i="11"/>
  <c r="G21" i="11"/>
  <c r="Q21" i="11" s="1"/>
  <c r="R21" i="11" s="1"/>
  <c r="J20" i="11"/>
  <c r="G20" i="11"/>
  <c r="Q20" i="11" s="1"/>
  <c r="R20" i="11" s="1"/>
  <c r="J19" i="11"/>
  <c r="G19" i="11"/>
  <c r="Q19" i="11" s="1"/>
  <c r="R19" i="11" s="1"/>
  <c r="J17" i="11"/>
  <c r="G17" i="11"/>
  <c r="Q17" i="11" s="1"/>
  <c r="R17" i="11" s="1"/>
  <c r="J16" i="11"/>
  <c r="G16" i="11"/>
  <c r="Q16" i="11" s="1"/>
  <c r="R16" i="11" s="1"/>
  <c r="J15" i="11"/>
  <c r="G15" i="11"/>
  <c r="Q15" i="11" s="1"/>
  <c r="R15" i="11" s="1"/>
  <c r="J14" i="11"/>
  <c r="G14" i="11"/>
  <c r="Q14" i="11" s="1"/>
  <c r="R14" i="11" s="1"/>
  <c r="J13" i="11"/>
  <c r="G13" i="11"/>
  <c r="Q13" i="11" s="1"/>
  <c r="R13" i="11" s="1"/>
  <c r="J12" i="11"/>
  <c r="G12" i="11"/>
  <c r="Q12" i="11" s="1"/>
  <c r="R12" i="11" s="1"/>
  <c r="J11" i="11"/>
  <c r="G11" i="11"/>
  <c r="Q11" i="11" s="1"/>
  <c r="R11" i="11" s="1"/>
  <c r="J10" i="11"/>
  <c r="G10" i="11"/>
  <c r="Q10" i="11" s="1"/>
  <c r="R10" i="11" s="1"/>
  <c r="J9" i="11"/>
  <c r="G9" i="11"/>
  <c r="Q9" i="11" s="1"/>
  <c r="R9" i="11" s="1"/>
  <c r="J8" i="11"/>
  <c r="G8" i="11"/>
  <c r="Q8" i="11" s="1"/>
  <c r="R8" i="11" s="1"/>
  <c r="J7" i="11"/>
  <c r="G7" i="11"/>
  <c r="Q7" i="11" s="1"/>
  <c r="R7" i="11" s="1"/>
  <c r="G59" i="9" l="1"/>
  <c r="H59" i="9"/>
  <c r="L58" i="9"/>
  <c r="L59" i="9"/>
  <c r="H58" i="9"/>
  <c r="N47" i="9"/>
  <c r="N46" i="9"/>
  <c r="L46" i="9" s="1"/>
  <c r="L39" i="9"/>
  <c r="H39" i="9"/>
  <c r="Q63" i="9"/>
  <c r="L63" i="9"/>
  <c r="H63" i="9"/>
  <c r="Q62" i="9"/>
  <c r="L62" i="9"/>
  <c r="H62" i="9"/>
  <c r="Q61" i="9"/>
  <c r="L61" i="9"/>
  <c r="H61" i="9"/>
  <c r="Q57" i="9"/>
  <c r="L57" i="9"/>
  <c r="H57" i="9"/>
  <c r="Q56" i="9"/>
  <c r="N56" i="9"/>
  <c r="L56" i="9" s="1"/>
  <c r="H56" i="9"/>
  <c r="Q55" i="9"/>
  <c r="L55" i="9"/>
  <c r="H55" i="9"/>
  <c r="Q54" i="9"/>
  <c r="L54" i="9"/>
  <c r="H54" i="9"/>
  <c r="Q53" i="9"/>
  <c r="L53" i="9"/>
  <c r="H53" i="9"/>
  <c r="Q52" i="9"/>
  <c r="L52" i="9"/>
  <c r="H52" i="9"/>
  <c r="L51" i="9"/>
  <c r="H51" i="9"/>
  <c r="G51" i="9"/>
  <c r="Q50" i="9"/>
  <c r="L50" i="9"/>
  <c r="H50" i="9"/>
  <c r="L49" i="9"/>
  <c r="H49" i="9"/>
  <c r="Q48" i="9"/>
  <c r="L48" i="9"/>
  <c r="H48" i="9"/>
  <c r="Q47" i="9"/>
  <c r="L47" i="9"/>
  <c r="H47" i="9"/>
  <c r="Q46" i="9"/>
  <c r="H46" i="9"/>
  <c r="Q45" i="9"/>
  <c r="L45" i="9"/>
  <c r="H45" i="9"/>
  <c r="Q44" i="9"/>
  <c r="L44" i="9"/>
  <c r="H44" i="9"/>
  <c r="Q43" i="9"/>
  <c r="N43" i="9"/>
  <c r="L43" i="9"/>
  <c r="H43" i="9"/>
  <c r="Q42" i="9"/>
  <c r="L42" i="9"/>
  <c r="H42" i="9"/>
  <c r="Q41" i="9"/>
  <c r="L41" i="9"/>
  <c r="H41" i="9"/>
  <c r="Q40" i="9"/>
  <c r="L40" i="9"/>
  <c r="H40" i="9"/>
  <c r="Q38" i="9"/>
  <c r="L38" i="9"/>
  <c r="H38" i="9"/>
  <c r="Q37" i="9"/>
  <c r="L37" i="9"/>
  <c r="H37" i="9"/>
  <c r="Q36" i="9"/>
  <c r="L36" i="9"/>
  <c r="H36" i="9"/>
  <c r="R35" i="9"/>
  <c r="Q35" i="9"/>
  <c r="L35" i="9"/>
  <c r="H35" i="9"/>
  <c r="R34" i="9"/>
  <c r="Q34" i="9"/>
  <c r="L34" i="9"/>
  <c r="H34" i="9"/>
  <c r="L33" i="9"/>
  <c r="H33" i="9"/>
  <c r="L32" i="9"/>
  <c r="H32" i="9"/>
  <c r="L31" i="9"/>
  <c r="H31" i="9"/>
  <c r="J29" i="9"/>
  <c r="G29" i="9"/>
  <c r="Q29" i="9" s="1"/>
  <c r="R29" i="9" s="1"/>
  <c r="J28" i="9"/>
  <c r="G28" i="9"/>
  <c r="Q28" i="9" s="1"/>
  <c r="R28" i="9" s="1"/>
  <c r="J27" i="9"/>
  <c r="G27" i="9"/>
  <c r="Q27" i="9" s="1"/>
  <c r="R27" i="9" s="1"/>
  <c r="J26" i="9"/>
  <c r="G26" i="9"/>
  <c r="Q26" i="9" s="1"/>
  <c r="R26" i="9" s="1"/>
  <c r="J25" i="9"/>
  <c r="G25" i="9"/>
  <c r="Q25" i="9" s="1"/>
  <c r="R25" i="9" s="1"/>
  <c r="J23" i="9"/>
  <c r="H23" i="9"/>
  <c r="G23" i="9"/>
  <c r="Q23" i="9" s="1"/>
  <c r="R23" i="9" s="1"/>
  <c r="J22" i="9"/>
  <c r="G22" i="9"/>
  <c r="Q22" i="9" s="1"/>
  <c r="R22" i="9" s="1"/>
  <c r="J21" i="9"/>
  <c r="G21" i="9"/>
  <c r="Q21" i="9" s="1"/>
  <c r="R21" i="9" s="1"/>
  <c r="J20" i="9"/>
  <c r="G20" i="9"/>
  <c r="Q20" i="9" s="1"/>
  <c r="R20" i="9" s="1"/>
  <c r="J19" i="9"/>
  <c r="G19" i="9"/>
  <c r="Q19" i="9" s="1"/>
  <c r="R19" i="9" s="1"/>
  <c r="J17" i="9"/>
  <c r="G17" i="9"/>
  <c r="Q17" i="9" s="1"/>
  <c r="R17" i="9" s="1"/>
  <c r="J16" i="9"/>
  <c r="G16" i="9"/>
  <c r="Q16" i="9" s="1"/>
  <c r="R16" i="9" s="1"/>
  <c r="J15" i="9"/>
  <c r="G15" i="9"/>
  <c r="Q15" i="9" s="1"/>
  <c r="R15" i="9" s="1"/>
  <c r="J14" i="9"/>
  <c r="G14" i="9"/>
  <c r="Q14" i="9" s="1"/>
  <c r="R14" i="9" s="1"/>
  <c r="J13" i="9"/>
  <c r="G13" i="9"/>
  <c r="Q13" i="9" s="1"/>
  <c r="R13" i="9" s="1"/>
  <c r="J12" i="9"/>
  <c r="G12" i="9"/>
  <c r="Q12" i="9" s="1"/>
  <c r="R12" i="9" s="1"/>
  <c r="J11" i="9"/>
  <c r="G11" i="9"/>
  <c r="Q11" i="9" s="1"/>
  <c r="R11" i="9" s="1"/>
  <c r="J10" i="9"/>
  <c r="G10" i="9"/>
  <c r="Q10" i="9" s="1"/>
  <c r="R10" i="9" s="1"/>
  <c r="J9" i="9"/>
  <c r="G9" i="9"/>
  <c r="Q9" i="9" s="1"/>
  <c r="R9" i="9" s="1"/>
  <c r="J8" i="9"/>
  <c r="G8" i="9"/>
  <c r="Q8" i="9" s="1"/>
  <c r="R8" i="9" s="1"/>
  <c r="J7" i="9"/>
  <c r="G7" i="9"/>
  <c r="Q7" i="9" s="1"/>
  <c r="R7" i="9" s="1"/>
  <c r="N45" i="8" l="1"/>
  <c r="N46" i="8"/>
  <c r="N55" i="8"/>
  <c r="Q59" i="8" l="1"/>
  <c r="L59" i="8"/>
  <c r="H59" i="8"/>
  <c r="Q58" i="8"/>
  <c r="L58" i="8"/>
  <c r="H58" i="8"/>
  <c r="Q57" i="8"/>
  <c r="L57" i="8"/>
  <c r="H57" i="8"/>
  <c r="Q56" i="8"/>
  <c r="L56" i="8"/>
  <c r="H56" i="8"/>
  <c r="Q55" i="8"/>
  <c r="L55" i="8"/>
  <c r="H55" i="8"/>
  <c r="Q54" i="8"/>
  <c r="L54" i="8"/>
  <c r="H54" i="8"/>
  <c r="Q53" i="8"/>
  <c r="L53" i="8"/>
  <c r="H53" i="8"/>
  <c r="Q52" i="8"/>
  <c r="L52" i="8"/>
  <c r="H52" i="8"/>
  <c r="Q51" i="8"/>
  <c r="L51" i="8"/>
  <c r="H51" i="8"/>
  <c r="L50" i="8"/>
  <c r="H50" i="8"/>
  <c r="G50" i="8"/>
  <c r="Q49" i="8"/>
  <c r="L49" i="8"/>
  <c r="H49" i="8"/>
  <c r="L48" i="8"/>
  <c r="H48" i="8"/>
  <c r="Q47" i="8"/>
  <c r="L47" i="8"/>
  <c r="H47" i="8"/>
  <c r="Q46" i="8"/>
  <c r="L46" i="8"/>
  <c r="H46" i="8"/>
  <c r="Q45" i="8"/>
  <c r="L45" i="8"/>
  <c r="H45" i="8"/>
  <c r="Q44" i="8"/>
  <c r="L44" i="8"/>
  <c r="H44" i="8"/>
  <c r="Q43" i="8"/>
  <c r="L43" i="8"/>
  <c r="H43" i="8"/>
  <c r="Q42" i="8"/>
  <c r="N42" i="8"/>
  <c r="L42" i="8"/>
  <c r="H42" i="8"/>
  <c r="Q41" i="8"/>
  <c r="L41" i="8"/>
  <c r="H41" i="8"/>
  <c r="Q40" i="8"/>
  <c r="L40" i="8"/>
  <c r="H40" i="8"/>
  <c r="Q39" i="8"/>
  <c r="L39" i="8"/>
  <c r="H39" i="8"/>
  <c r="Q38" i="8"/>
  <c r="L38" i="8"/>
  <c r="H38" i="8"/>
  <c r="Q37" i="8"/>
  <c r="L37" i="8"/>
  <c r="H37" i="8"/>
  <c r="Q36" i="8"/>
  <c r="L36" i="8"/>
  <c r="H36" i="8"/>
  <c r="Q35" i="8"/>
  <c r="R35" i="8" s="1"/>
  <c r="L35" i="8"/>
  <c r="H35" i="8"/>
  <c r="Q34" i="8"/>
  <c r="R34" i="8" s="1"/>
  <c r="L34" i="8"/>
  <c r="H34" i="8"/>
  <c r="L33" i="8"/>
  <c r="H33" i="8"/>
  <c r="L32" i="8"/>
  <c r="H32" i="8"/>
  <c r="L31" i="8"/>
  <c r="H31" i="8"/>
  <c r="J29" i="8"/>
  <c r="G29" i="8"/>
  <c r="Q29" i="8" s="1"/>
  <c r="R29" i="8" s="1"/>
  <c r="J28" i="8"/>
  <c r="G28" i="8"/>
  <c r="Q28" i="8" s="1"/>
  <c r="R28" i="8" s="1"/>
  <c r="J27" i="8"/>
  <c r="G27" i="8"/>
  <c r="Q27" i="8" s="1"/>
  <c r="R27" i="8" s="1"/>
  <c r="J26" i="8"/>
  <c r="G26" i="8"/>
  <c r="Q26" i="8" s="1"/>
  <c r="R26" i="8" s="1"/>
  <c r="J25" i="8"/>
  <c r="G25" i="8"/>
  <c r="Q25" i="8" s="1"/>
  <c r="R25" i="8" s="1"/>
  <c r="H23" i="8"/>
  <c r="J23" i="8" s="1"/>
  <c r="G23" i="8"/>
  <c r="Q23" i="8" s="1"/>
  <c r="R23" i="8" s="1"/>
  <c r="J22" i="8"/>
  <c r="G22" i="8"/>
  <c r="Q22" i="8" s="1"/>
  <c r="R22" i="8" s="1"/>
  <c r="J21" i="8"/>
  <c r="G21" i="8"/>
  <c r="Q21" i="8" s="1"/>
  <c r="R21" i="8" s="1"/>
  <c r="J20" i="8"/>
  <c r="G20" i="8"/>
  <c r="Q20" i="8" s="1"/>
  <c r="R20" i="8" s="1"/>
  <c r="J19" i="8"/>
  <c r="G19" i="8"/>
  <c r="Q19" i="8" s="1"/>
  <c r="R19" i="8" s="1"/>
  <c r="J17" i="8"/>
  <c r="G17" i="8"/>
  <c r="Q17" i="8" s="1"/>
  <c r="R17" i="8" s="1"/>
  <c r="J16" i="8"/>
  <c r="G16" i="8"/>
  <c r="Q16" i="8" s="1"/>
  <c r="R16" i="8" s="1"/>
  <c r="J15" i="8"/>
  <c r="G15" i="8"/>
  <c r="Q15" i="8" s="1"/>
  <c r="R15" i="8" s="1"/>
  <c r="J14" i="8"/>
  <c r="G14" i="8"/>
  <c r="Q14" i="8" s="1"/>
  <c r="R14" i="8" s="1"/>
  <c r="J13" i="8"/>
  <c r="G13" i="8"/>
  <c r="Q13" i="8" s="1"/>
  <c r="R13" i="8" s="1"/>
  <c r="J12" i="8"/>
  <c r="G12" i="8"/>
  <c r="Q12" i="8" s="1"/>
  <c r="R12" i="8" s="1"/>
  <c r="J11" i="8"/>
  <c r="G11" i="8"/>
  <c r="Q11" i="8" s="1"/>
  <c r="R11" i="8" s="1"/>
  <c r="J10" i="8"/>
  <c r="G10" i="8"/>
  <c r="Q10" i="8" s="1"/>
  <c r="R10" i="8" s="1"/>
  <c r="J9" i="8"/>
  <c r="G9" i="8"/>
  <c r="Q9" i="8" s="1"/>
  <c r="R9" i="8" s="1"/>
  <c r="J8" i="8"/>
  <c r="G8" i="8"/>
  <c r="Q8" i="8" s="1"/>
  <c r="R8" i="8" s="1"/>
  <c r="J7" i="8"/>
  <c r="G7" i="8"/>
  <c r="Q7" i="8" s="1"/>
  <c r="R7" i="8" s="1"/>
  <c r="N42" i="7" l="1"/>
  <c r="H32" i="7"/>
  <c r="Q51" i="7" l="1"/>
  <c r="Q52" i="7"/>
  <c r="Q53" i="7"/>
  <c r="Q54" i="7"/>
  <c r="Q55" i="7"/>
  <c r="Q56" i="7"/>
  <c r="Q57" i="7"/>
  <c r="Q58" i="7"/>
  <c r="Q59" i="7"/>
  <c r="Q49" i="7"/>
  <c r="Q44" i="7"/>
  <c r="Q45" i="7"/>
  <c r="Q46" i="7"/>
  <c r="Q47" i="7"/>
  <c r="Q43" i="7"/>
  <c r="Q42" i="7"/>
  <c r="Q40" i="7"/>
  <c r="Q41" i="7"/>
  <c r="Q37" i="7"/>
  <c r="Q38" i="7"/>
  <c r="Q39" i="7"/>
  <c r="L50" i="7" l="1"/>
  <c r="L51" i="7"/>
  <c r="L52" i="7"/>
  <c r="L53" i="7"/>
  <c r="L54" i="7"/>
  <c r="L55" i="7"/>
  <c r="L56" i="7"/>
  <c r="L57" i="7"/>
  <c r="L58" i="7"/>
  <c r="L59" i="7"/>
  <c r="L32" i="7"/>
  <c r="G50" i="7"/>
  <c r="H49" i="7" l="1"/>
  <c r="H50" i="7"/>
  <c r="H51" i="7"/>
  <c r="H52" i="7"/>
  <c r="H53" i="7"/>
  <c r="H54" i="7"/>
  <c r="H55" i="7"/>
  <c r="H56" i="7"/>
  <c r="H57" i="7"/>
  <c r="H58" i="7"/>
  <c r="H59" i="7"/>
  <c r="H43" i="7"/>
  <c r="H44" i="7"/>
  <c r="H45" i="7"/>
  <c r="H46" i="7"/>
  <c r="H47" i="7"/>
  <c r="H48" i="7"/>
  <c r="H38" i="7"/>
  <c r="H39" i="7"/>
  <c r="H40" i="7"/>
  <c r="H41" i="7"/>
  <c r="H42" i="7"/>
  <c r="H33" i="7"/>
  <c r="H34" i="7"/>
  <c r="H35" i="7"/>
  <c r="H36" i="7"/>
  <c r="H37" i="7"/>
  <c r="H31" i="7"/>
  <c r="L49" i="7" l="1"/>
  <c r="L48" i="7"/>
  <c r="L47" i="7"/>
  <c r="L46" i="7"/>
  <c r="L45" i="7"/>
  <c r="L44" i="7"/>
  <c r="L43" i="7"/>
  <c r="L42" i="7"/>
  <c r="L41" i="7"/>
  <c r="L40" i="7"/>
  <c r="L39" i="7"/>
  <c r="R38" i="7"/>
  <c r="L38" i="7"/>
  <c r="L37" i="7"/>
  <c r="Q36" i="7"/>
  <c r="L36" i="7"/>
  <c r="Q35" i="7"/>
  <c r="R35" i="7" s="1"/>
  <c r="L35" i="7"/>
  <c r="Q34" i="7"/>
  <c r="R34" i="7" s="1"/>
  <c r="L34" i="7"/>
  <c r="R33" i="7"/>
  <c r="L33" i="7"/>
  <c r="L31" i="7"/>
  <c r="J29" i="7"/>
  <c r="G29" i="7"/>
  <c r="Q29" i="7" s="1"/>
  <c r="R29" i="7" s="1"/>
  <c r="J28" i="7"/>
  <c r="G28" i="7"/>
  <c r="Q28" i="7" s="1"/>
  <c r="R28" i="7" s="1"/>
  <c r="J27" i="7"/>
  <c r="G27" i="7"/>
  <c r="Q27" i="7" s="1"/>
  <c r="R27" i="7" s="1"/>
  <c r="J26" i="7"/>
  <c r="G26" i="7"/>
  <c r="Q26" i="7" s="1"/>
  <c r="R26" i="7" s="1"/>
  <c r="J25" i="7"/>
  <c r="G25" i="7"/>
  <c r="Q25" i="7" s="1"/>
  <c r="R25" i="7" s="1"/>
  <c r="H23" i="7"/>
  <c r="J23" i="7" s="1"/>
  <c r="G23" i="7"/>
  <c r="Q23" i="7" s="1"/>
  <c r="R23" i="7" s="1"/>
  <c r="J22" i="7"/>
  <c r="G22" i="7"/>
  <c r="Q22" i="7" s="1"/>
  <c r="R22" i="7" s="1"/>
  <c r="J21" i="7"/>
  <c r="G21" i="7"/>
  <c r="Q21" i="7" s="1"/>
  <c r="R21" i="7" s="1"/>
  <c r="J20" i="7"/>
  <c r="G20" i="7"/>
  <c r="Q20" i="7" s="1"/>
  <c r="R20" i="7" s="1"/>
  <c r="J19" i="7"/>
  <c r="G19" i="7"/>
  <c r="Q19" i="7" s="1"/>
  <c r="R19" i="7" s="1"/>
  <c r="J17" i="7"/>
  <c r="G17" i="7"/>
  <c r="Q17" i="7" s="1"/>
  <c r="R17" i="7" s="1"/>
  <c r="J16" i="7"/>
  <c r="G16" i="7"/>
  <c r="Q16" i="7" s="1"/>
  <c r="R16" i="7" s="1"/>
  <c r="J15" i="7"/>
  <c r="G15" i="7"/>
  <c r="Q15" i="7" s="1"/>
  <c r="R15" i="7" s="1"/>
  <c r="J14" i="7"/>
  <c r="G14" i="7"/>
  <c r="Q14" i="7" s="1"/>
  <c r="R14" i="7" s="1"/>
  <c r="J13" i="7"/>
  <c r="G13" i="7"/>
  <c r="Q13" i="7" s="1"/>
  <c r="R13" i="7" s="1"/>
  <c r="J12" i="7"/>
  <c r="G12" i="7"/>
  <c r="Q12" i="7" s="1"/>
  <c r="R12" i="7" s="1"/>
  <c r="J11" i="7"/>
  <c r="G11" i="7"/>
  <c r="Q11" i="7" s="1"/>
  <c r="R11" i="7" s="1"/>
  <c r="J10" i="7"/>
  <c r="G10" i="7"/>
  <c r="Q10" i="7" s="1"/>
  <c r="R10" i="7" s="1"/>
  <c r="J9" i="7"/>
  <c r="G9" i="7"/>
  <c r="Q9" i="7" s="1"/>
  <c r="R9" i="7" s="1"/>
  <c r="J8" i="7"/>
  <c r="G8" i="7"/>
  <c r="Q8" i="7" s="1"/>
  <c r="R8" i="7" s="1"/>
  <c r="J7" i="7"/>
  <c r="G7" i="7"/>
  <c r="Q7" i="7" s="1"/>
  <c r="R7" i="7" s="1"/>
  <c r="L49" i="6"/>
  <c r="L45" i="6"/>
  <c r="L46" i="6"/>
  <c r="L47" i="6"/>
  <c r="L48" i="6"/>
  <c r="L41" i="6"/>
  <c r="L42" i="6"/>
  <c r="L43" i="6"/>
  <c r="L44" i="6"/>
  <c r="L38" i="6"/>
  <c r="L39" i="6"/>
  <c r="L40" i="6"/>
  <c r="L37" i="6"/>
  <c r="L36" i="6"/>
  <c r="L35" i="6"/>
  <c r="L34" i="6"/>
  <c r="L33" i="6"/>
  <c r="L32" i="6"/>
  <c r="L31" i="6"/>
  <c r="H46" i="6" l="1"/>
  <c r="H44" i="6"/>
  <c r="H40" i="6"/>
  <c r="H38" i="6"/>
  <c r="Q37" i="6"/>
  <c r="R37" i="6" s="1"/>
  <c r="Q36" i="6"/>
  <c r="Q35" i="6"/>
  <c r="Q34" i="6"/>
  <c r="R34" i="6" s="1"/>
  <c r="Q33" i="6"/>
  <c r="R33" i="6" s="1"/>
  <c r="R32" i="6"/>
  <c r="R31" i="6"/>
  <c r="J29" i="6"/>
  <c r="G29" i="6"/>
  <c r="Q29" i="6" s="1"/>
  <c r="R29" i="6" s="1"/>
  <c r="J28" i="6"/>
  <c r="G28" i="6"/>
  <c r="Q28" i="6" s="1"/>
  <c r="R28" i="6" s="1"/>
  <c r="J27" i="6"/>
  <c r="G27" i="6"/>
  <c r="Q27" i="6" s="1"/>
  <c r="R27" i="6" s="1"/>
  <c r="J26" i="6"/>
  <c r="G26" i="6"/>
  <c r="Q26" i="6" s="1"/>
  <c r="R26" i="6" s="1"/>
  <c r="J25" i="6"/>
  <c r="G25" i="6"/>
  <c r="Q25" i="6" s="1"/>
  <c r="R25" i="6" s="1"/>
  <c r="H23" i="6"/>
  <c r="J23" i="6" s="1"/>
  <c r="G23" i="6"/>
  <c r="Q23" i="6" s="1"/>
  <c r="R23" i="6" s="1"/>
  <c r="J22" i="6"/>
  <c r="G22" i="6"/>
  <c r="Q22" i="6" s="1"/>
  <c r="R22" i="6" s="1"/>
  <c r="J21" i="6"/>
  <c r="G21" i="6"/>
  <c r="Q21" i="6" s="1"/>
  <c r="R21" i="6" s="1"/>
  <c r="J20" i="6"/>
  <c r="G20" i="6"/>
  <c r="Q20" i="6" s="1"/>
  <c r="R20" i="6" s="1"/>
  <c r="J19" i="6"/>
  <c r="G19" i="6"/>
  <c r="Q19" i="6" s="1"/>
  <c r="R19" i="6" s="1"/>
  <c r="J17" i="6"/>
  <c r="G17" i="6"/>
  <c r="Q17" i="6" s="1"/>
  <c r="R17" i="6" s="1"/>
  <c r="J16" i="6"/>
  <c r="G16" i="6"/>
  <c r="Q16" i="6" s="1"/>
  <c r="R16" i="6" s="1"/>
  <c r="J15" i="6"/>
  <c r="G15" i="6"/>
  <c r="Q15" i="6" s="1"/>
  <c r="R15" i="6" s="1"/>
  <c r="J14" i="6"/>
  <c r="G14" i="6"/>
  <c r="Q14" i="6" s="1"/>
  <c r="R14" i="6" s="1"/>
  <c r="J13" i="6"/>
  <c r="G13" i="6"/>
  <c r="Q13" i="6" s="1"/>
  <c r="R13" i="6" s="1"/>
  <c r="J12" i="6"/>
  <c r="G12" i="6"/>
  <c r="Q12" i="6" s="1"/>
  <c r="R12" i="6" s="1"/>
  <c r="J11" i="6"/>
  <c r="G11" i="6"/>
  <c r="Q11" i="6" s="1"/>
  <c r="R11" i="6" s="1"/>
  <c r="J10" i="6"/>
  <c r="G10" i="6"/>
  <c r="Q10" i="6" s="1"/>
  <c r="R10" i="6" s="1"/>
  <c r="J9" i="6"/>
  <c r="G9" i="6"/>
  <c r="Q9" i="6" s="1"/>
  <c r="R9" i="6" s="1"/>
  <c r="J8" i="6"/>
  <c r="G8" i="6"/>
  <c r="Q8" i="6" s="1"/>
  <c r="R8" i="6" s="1"/>
  <c r="J7" i="6"/>
  <c r="G7" i="6"/>
  <c r="Q7" i="6" s="1"/>
  <c r="R7" i="6" s="1"/>
  <c r="H40" i="5" l="1"/>
  <c r="H48" i="5" l="1"/>
  <c r="H46" i="5"/>
  <c r="H42" i="5"/>
  <c r="G39" i="5"/>
  <c r="Q39" i="5" s="1"/>
  <c r="R39" i="5" s="1"/>
  <c r="Q37" i="5"/>
  <c r="R37" i="5" s="1"/>
  <c r="Q36" i="5"/>
  <c r="R36" i="5" s="1"/>
  <c r="Q35" i="5"/>
  <c r="Q34" i="5"/>
  <c r="R34" i="5" s="1"/>
  <c r="Q33" i="5"/>
  <c r="R33" i="5" s="1"/>
  <c r="R32" i="5"/>
  <c r="R31" i="5"/>
  <c r="J29" i="5"/>
  <c r="G29" i="5"/>
  <c r="Q29" i="5" s="1"/>
  <c r="R29" i="5" s="1"/>
  <c r="J28" i="5"/>
  <c r="G28" i="5"/>
  <c r="Q28" i="5" s="1"/>
  <c r="R28" i="5" s="1"/>
  <c r="J27" i="5"/>
  <c r="G27" i="5"/>
  <c r="Q27" i="5" s="1"/>
  <c r="R27" i="5" s="1"/>
  <c r="J26" i="5"/>
  <c r="G26" i="5"/>
  <c r="Q26" i="5" s="1"/>
  <c r="R26" i="5" s="1"/>
  <c r="J25" i="5"/>
  <c r="G25" i="5"/>
  <c r="Q25" i="5" s="1"/>
  <c r="R25" i="5" s="1"/>
  <c r="Q23" i="5"/>
  <c r="R23" i="5" s="1"/>
  <c r="H23" i="5"/>
  <c r="J23" i="5" s="1"/>
  <c r="G23" i="5"/>
  <c r="J22" i="5"/>
  <c r="G22" i="5"/>
  <c r="Q22" i="5" s="1"/>
  <c r="R22" i="5" s="1"/>
  <c r="J21" i="5"/>
  <c r="G21" i="5"/>
  <c r="Q21" i="5" s="1"/>
  <c r="R21" i="5" s="1"/>
  <c r="J20" i="5"/>
  <c r="G20" i="5"/>
  <c r="Q20" i="5" s="1"/>
  <c r="R20" i="5" s="1"/>
  <c r="J19" i="5"/>
  <c r="G19" i="5"/>
  <c r="Q19" i="5" s="1"/>
  <c r="R19" i="5" s="1"/>
  <c r="J17" i="5"/>
  <c r="G17" i="5"/>
  <c r="Q17" i="5" s="1"/>
  <c r="R17" i="5" s="1"/>
  <c r="J16" i="5"/>
  <c r="G16" i="5"/>
  <c r="Q16" i="5" s="1"/>
  <c r="R16" i="5" s="1"/>
  <c r="J15" i="5"/>
  <c r="G15" i="5"/>
  <c r="Q15" i="5" s="1"/>
  <c r="R15" i="5" s="1"/>
  <c r="J14" i="5"/>
  <c r="G14" i="5"/>
  <c r="Q14" i="5" s="1"/>
  <c r="R14" i="5" s="1"/>
  <c r="J13" i="5"/>
  <c r="G13" i="5"/>
  <c r="Q13" i="5" s="1"/>
  <c r="R13" i="5" s="1"/>
  <c r="J12" i="5"/>
  <c r="G12" i="5"/>
  <c r="Q12" i="5" s="1"/>
  <c r="R12" i="5" s="1"/>
  <c r="J11" i="5"/>
  <c r="G11" i="5"/>
  <c r="Q11" i="5" s="1"/>
  <c r="R11" i="5" s="1"/>
  <c r="J10" i="5"/>
  <c r="G10" i="5"/>
  <c r="Q10" i="5" s="1"/>
  <c r="R10" i="5" s="1"/>
  <c r="J9" i="5"/>
  <c r="G9" i="5"/>
  <c r="Q9" i="5" s="1"/>
  <c r="R9" i="5" s="1"/>
  <c r="J8" i="5"/>
  <c r="G8" i="5"/>
  <c r="Q8" i="5" s="1"/>
  <c r="R8" i="5" s="1"/>
  <c r="J7" i="5"/>
  <c r="G7" i="5"/>
  <c r="Q7" i="5" s="1"/>
  <c r="R7" i="5" s="1"/>
  <c r="H48" i="4" l="1"/>
  <c r="H46" i="4"/>
  <c r="H42" i="4"/>
  <c r="G39" i="4"/>
  <c r="Q39" i="4" s="1"/>
  <c r="R39" i="4" s="1"/>
  <c r="Q37" i="4"/>
  <c r="R37" i="4" s="1"/>
  <c r="Q36" i="4"/>
  <c r="R36" i="4" s="1"/>
  <c r="Q35" i="4"/>
  <c r="R35" i="4" s="1"/>
  <c r="R34" i="4"/>
  <c r="Q34" i="4"/>
  <c r="R33" i="4"/>
  <c r="Q33" i="4"/>
  <c r="R32" i="4"/>
  <c r="R31" i="4"/>
  <c r="J29" i="4"/>
  <c r="G29" i="4"/>
  <c r="Q29" i="4" s="1"/>
  <c r="R29" i="4" s="1"/>
  <c r="J28" i="4"/>
  <c r="G28" i="4"/>
  <c r="Q28" i="4" s="1"/>
  <c r="R28" i="4" s="1"/>
  <c r="J27" i="4"/>
  <c r="G27" i="4"/>
  <c r="Q27" i="4" s="1"/>
  <c r="R27" i="4" s="1"/>
  <c r="J26" i="4"/>
  <c r="G26" i="4"/>
  <c r="Q26" i="4" s="1"/>
  <c r="R26" i="4" s="1"/>
  <c r="J25" i="4"/>
  <c r="G25" i="4"/>
  <c r="Q25" i="4" s="1"/>
  <c r="R25" i="4" s="1"/>
  <c r="J23" i="4"/>
  <c r="H23" i="4"/>
  <c r="G23" i="4"/>
  <c r="Q23" i="4" s="1"/>
  <c r="R23" i="4" s="1"/>
  <c r="J22" i="4"/>
  <c r="G22" i="4"/>
  <c r="Q22" i="4" s="1"/>
  <c r="R22" i="4" s="1"/>
  <c r="J21" i="4"/>
  <c r="G21" i="4"/>
  <c r="Q21" i="4" s="1"/>
  <c r="R21" i="4" s="1"/>
  <c r="J20" i="4"/>
  <c r="G20" i="4"/>
  <c r="Q20" i="4" s="1"/>
  <c r="R20" i="4" s="1"/>
  <c r="J19" i="4"/>
  <c r="G19" i="4"/>
  <c r="Q19" i="4" s="1"/>
  <c r="R19" i="4" s="1"/>
  <c r="J17" i="4"/>
  <c r="G17" i="4"/>
  <c r="Q17" i="4" s="1"/>
  <c r="R17" i="4" s="1"/>
  <c r="J16" i="4"/>
  <c r="G16" i="4"/>
  <c r="Q16" i="4" s="1"/>
  <c r="R16" i="4" s="1"/>
  <c r="J15" i="4"/>
  <c r="G15" i="4"/>
  <c r="Q15" i="4" s="1"/>
  <c r="R15" i="4" s="1"/>
  <c r="J14" i="4"/>
  <c r="G14" i="4"/>
  <c r="Q14" i="4" s="1"/>
  <c r="R14" i="4" s="1"/>
  <c r="J13" i="4"/>
  <c r="G13" i="4"/>
  <c r="Q13" i="4" s="1"/>
  <c r="R13" i="4" s="1"/>
  <c r="J12" i="4"/>
  <c r="G12" i="4"/>
  <c r="Q12" i="4" s="1"/>
  <c r="R12" i="4" s="1"/>
  <c r="J11" i="4"/>
  <c r="G11" i="4"/>
  <c r="Q11" i="4" s="1"/>
  <c r="R11" i="4" s="1"/>
  <c r="J10" i="4"/>
  <c r="G10" i="4"/>
  <c r="Q10" i="4" s="1"/>
  <c r="R10" i="4" s="1"/>
  <c r="J9" i="4"/>
  <c r="G9" i="4"/>
  <c r="Q9" i="4" s="1"/>
  <c r="R9" i="4" s="1"/>
  <c r="J8" i="4"/>
  <c r="G8" i="4"/>
  <c r="Q8" i="4" s="1"/>
  <c r="R8" i="4" s="1"/>
  <c r="J7" i="4"/>
  <c r="G7" i="4"/>
  <c r="Q7" i="4" s="1"/>
  <c r="R7" i="4" s="1"/>
  <c r="G39" i="3"/>
  <c r="Q39" i="3" s="1"/>
  <c r="R39" i="3" s="1"/>
  <c r="Q37" i="3"/>
  <c r="R37" i="3" s="1"/>
  <c r="Q36" i="3"/>
  <c r="R36" i="3" s="1"/>
  <c r="G35" i="3"/>
  <c r="Q35" i="3" s="1"/>
  <c r="R35" i="3" s="1"/>
  <c r="Q34" i="3"/>
  <c r="R34" i="3" s="1"/>
  <c r="Q33" i="3"/>
  <c r="R33" i="3" s="1"/>
  <c r="G32" i="3"/>
  <c r="Q32" i="3" s="1"/>
  <c r="R32" i="3" s="1"/>
  <c r="G31" i="3"/>
  <c r="Q31" i="3" s="1"/>
  <c r="R31" i="3" s="1"/>
  <c r="J29" i="3"/>
  <c r="G29" i="3"/>
  <c r="Q29" i="3" s="1"/>
  <c r="R29" i="3" s="1"/>
  <c r="J28" i="3"/>
  <c r="G28" i="3"/>
  <c r="Q28" i="3" s="1"/>
  <c r="R28" i="3" s="1"/>
  <c r="J27" i="3"/>
  <c r="G27" i="3"/>
  <c r="Q27" i="3" s="1"/>
  <c r="R27" i="3" s="1"/>
  <c r="J26" i="3"/>
  <c r="G26" i="3"/>
  <c r="Q26" i="3" s="1"/>
  <c r="R26" i="3" s="1"/>
  <c r="J25" i="3"/>
  <c r="G25" i="3"/>
  <c r="Q25" i="3" s="1"/>
  <c r="R25" i="3" s="1"/>
  <c r="H23" i="3"/>
  <c r="J23" i="3"/>
  <c r="G23" i="3"/>
  <c r="Q23" i="3"/>
  <c r="R23" i="3" s="1"/>
  <c r="J22" i="3"/>
  <c r="G22" i="3"/>
  <c r="Q22" i="3" s="1"/>
  <c r="R22" i="3" s="1"/>
  <c r="J21" i="3"/>
  <c r="G21" i="3"/>
  <c r="Q21" i="3"/>
  <c r="R21" i="3" s="1"/>
  <c r="J20" i="3"/>
  <c r="G20" i="3"/>
  <c r="Q20" i="3" s="1"/>
  <c r="R20" i="3" s="1"/>
  <c r="J19" i="3"/>
  <c r="G19" i="3"/>
  <c r="Q19" i="3"/>
  <c r="R19" i="3" s="1"/>
  <c r="J17" i="3"/>
  <c r="G17" i="3"/>
  <c r="Q17" i="3" s="1"/>
  <c r="R17" i="3" s="1"/>
  <c r="J16" i="3"/>
  <c r="G16" i="3"/>
  <c r="Q16" i="3"/>
  <c r="R16" i="3" s="1"/>
  <c r="J15" i="3"/>
  <c r="G15" i="3"/>
  <c r="Q15" i="3" s="1"/>
  <c r="R15" i="3" s="1"/>
  <c r="J14" i="3"/>
  <c r="G14" i="3"/>
  <c r="Q14" i="3"/>
  <c r="R14" i="3" s="1"/>
  <c r="J13" i="3"/>
  <c r="G13" i="3"/>
  <c r="Q13" i="3" s="1"/>
  <c r="R13" i="3" s="1"/>
  <c r="J12" i="3"/>
  <c r="G12" i="3"/>
  <c r="Q12" i="3"/>
  <c r="R12" i="3" s="1"/>
  <c r="J11" i="3"/>
  <c r="G11" i="3"/>
  <c r="Q11" i="3" s="1"/>
  <c r="R11" i="3" s="1"/>
  <c r="J10" i="3"/>
  <c r="G10" i="3"/>
  <c r="Q10" i="3"/>
  <c r="R10" i="3" s="1"/>
  <c r="J9" i="3"/>
  <c r="G9" i="3"/>
  <c r="Q9" i="3" s="1"/>
  <c r="R9" i="3" s="1"/>
  <c r="J8" i="3"/>
  <c r="G8" i="3"/>
  <c r="Q8" i="3"/>
  <c r="R8" i="3" s="1"/>
  <c r="J7" i="3"/>
  <c r="G7" i="3"/>
  <c r="Q7" i="3" s="1"/>
  <c r="R7" i="3" s="1"/>
  <c r="H23" i="1"/>
  <c r="J23" i="1" s="1"/>
  <c r="G39" i="1"/>
  <c r="G35" i="1"/>
  <c r="Q35" i="1" s="1"/>
  <c r="R35" i="1" s="1"/>
  <c r="G32" i="1"/>
  <c r="Q31" i="1"/>
  <c r="R31" i="1" s="1"/>
  <c r="G31" i="1"/>
  <c r="G25" i="1"/>
  <c r="Q25" i="1" s="1"/>
  <c r="R25" i="1" s="1"/>
  <c r="Q39" i="1"/>
  <c r="R39" i="1"/>
  <c r="Q32" i="1"/>
  <c r="R32" i="1"/>
  <c r="Q33" i="1"/>
  <c r="R33" i="1"/>
  <c r="Q34" i="1"/>
  <c r="R34" i="1"/>
  <c r="Q36" i="1"/>
  <c r="R36" i="1"/>
  <c r="Q37" i="1"/>
  <c r="R37" i="1"/>
  <c r="G23" i="1"/>
  <c r="Q23" i="1" s="1"/>
  <c r="R23" i="1" s="1"/>
  <c r="G22" i="1"/>
  <c r="Q22" i="1"/>
  <c r="R22" i="1" s="1"/>
  <c r="G19" i="1"/>
  <c r="Q19" i="1" s="1"/>
  <c r="R19" i="1" s="1"/>
  <c r="G17" i="1"/>
  <c r="Q17" i="1" s="1"/>
  <c r="R17" i="1" s="1"/>
  <c r="G15" i="1"/>
  <c r="Q15" i="1" s="1"/>
  <c r="R15" i="1" s="1"/>
  <c r="G13" i="1"/>
  <c r="Q13" i="1" s="1"/>
  <c r="R13" i="1" s="1"/>
  <c r="G12" i="1"/>
  <c r="Q12" i="1" s="1"/>
  <c r="R12" i="1" s="1"/>
  <c r="G11" i="1"/>
  <c r="Q11" i="1" s="1"/>
  <c r="R11" i="1" s="1"/>
  <c r="G10" i="1"/>
  <c r="Q10" i="1" s="1"/>
  <c r="R10" i="1" s="1"/>
  <c r="G9" i="1"/>
  <c r="Q9" i="1"/>
  <c r="R9" i="1" s="1"/>
  <c r="G8" i="1"/>
  <c r="Q8" i="1" s="1"/>
  <c r="R8" i="1" s="1"/>
  <c r="G7" i="1"/>
  <c r="Q7" i="1"/>
  <c r="R7" i="1" s="1"/>
  <c r="G29" i="1"/>
  <c r="Q29" i="1" s="1"/>
  <c r="R29" i="1" s="1"/>
  <c r="G28" i="1"/>
  <c r="Q28" i="1" s="1"/>
  <c r="R28" i="1" s="1"/>
  <c r="G27" i="1"/>
  <c r="Q27" i="1" s="1"/>
  <c r="R27" i="1" s="1"/>
  <c r="G26" i="1"/>
  <c r="Q26" i="1"/>
  <c r="R26" i="1" s="1"/>
  <c r="G21" i="1"/>
  <c r="Q21" i="1" s="1"/>
  <c r="R21" i="1" s="1"/>
  <c r="G20" i="1"/>
  <c r="Q20" i="1" s="1"/>
  <c r="R20" i="1" s="1"/>
  <c r="G16" i="1"/>
  <c r="Q16" i="1" s="1"/>
  <c r="R16" i="1" s="1"/>
  <c r="G14" i="1"/>
  <c r="Q14" i="1"/>
  <c r="R14" i="1" s="1"/>
  <c r="J29" i="1"/>
  <c r="J28" i="1"/>
  <c r="J27" i="1"/>
  <c r="J26" i="1"/>
  <c r="J25" i="1"/>
  <c r="J22" i="1"/>
  <c r="J21" i="1"/>
  <c r="J20" i="1"/>
  <c r="J19" i="1"/>
  <c r="J17" i="1"/>
  <c r="J16" i="1"/>
  <c r="J14" i="1"/>
  <c r="J15" i="1"/>
  <c r="J13" i="1"/>
  <c r="J12" i="1"/>
  <c r="J11" i="1"/>
  <c r="J10" i="1"/>
  <c r="J8" i="1"/>
  <c r="J9" i="1"/>
  <c r="J7" i="1"/>
</calcChain>
</file>

<file path=xl/sharedStrings.xml><?xml version="1.0" encoding="utf-8"?>
<sst xmlns="http://schemas.openxmlformats.org/spreadsheetml/2006/main" count="5913" uniqueCount="263">
  <si>
    <t>№ з/п</t>
  </si>
  <si>
    <t>Назва та адреса обєкту будівництва</t>
  </si>
  <si>
    <t>Нормативний акт, яким передбачено обсяги фінансування у 2016 році(постанови та розпорядження КМУ, накази ЦОВВ, рішення</t>
  </si>
  <si>
    <t>Проектна потужність (відповідних одиниць)</t>
  </si>
  <si>
    <t>Рік початку будівництва</t>
  </si>
  <si>
    <t>Залишок кошторисної вартості обєкта згідно проектної документації усього, тис. грн.</t>
  </si>
  <si>
    <t>Передбачений обсяг фінансування у 2016 році, тис.грн</t>
  </si>
  <si>
    <t>всього</t>
  </si>
  <si>
    <t>у тому числі:</t>
  </si>
  <si>
    <t>державний бюджет</t>
  </si>
  <si>
    <t>місцевий бюджет</t>
  </si>
  <si>
    <t>інші джерела</t>
  </si>
  <si>
    <t>Касові видатки, тис. грн.</t>
  </si>
  <si>
    <t>Форма власності (державна, комунальна)</t>
  </si>
  <si>
    <t>станом на 01.01.2016</t>
  </si>
  <si>
    <t>Ступінь будівельної готовності обєкта,%</t>
  </si>
  <si>
    <t>Орієнтовний(фактичний) термін  введення в експлуатацію) місяць</t>
  </si>
  <si>
    <t>Кошторисна вартість обєкта згідно проектної документації усього, тис.грн</t>
  </si>
  <si>
    <t>Ліквідація наслідків підтоплення житлового масиву Тернівка - будівництво дренажного колектору для захисту від підтоплення житлового масиву Тернівка у м.Миколаєві, у т.ч. проектні роботи та експертиза</t>
  </si>
  <si>
    <t>Реконструкція житлового будинку по вул. Айвазовського, 3 у т.ч. проектні роботи та експертиза</t>
  </si>
  <si>
    <t>Рішення ММР від 19.04.16 №4/27 "Про внесення змін в рішення ММР від 28.01.16 №2/26 "Про міський бюджет м.Миколаєва на 2016 р."</t>
  </si>
  <si>
    <t>7 км</t>
  </si>
  <si>
    <t>56 га</t>
  </si>
  <si>
    <t>-</t>
  </si>
  <si>
    <t>14,4 га</t>
  </si>
  <si>
    <t>комунальна</t>
  </si>
  <si>
    <t>11.2016</t>
  </si>
  <si>
    <t>09.2016</t>
  </si>
  <si>
    <t>12.2016</t>
  </si>
  <si>
    <t>станом на 01.05.2016</t>
  </si>
  <si>
    <t>перехідний на 2017</t>
  </si>
  <si>
    <t>Будівництво мереж водовідведення та напірного колектору у мкр.Варварівка ІІ черга, у тому числі виготовлення иа експертиза проектно-кошторисної документації</t>
  </si>
  <si>
    <t>УПРАВЛІННЯ ОСВІТИ ММР</t>
  </si>
  <si>
    <t>УПРАВЛІННЯ У СПРАВАХ ФІЗИЧНОЇ КУЛЬТУРИ І СПОРТУ ММР</t>
  </si>
  <si>
    <t>УПРАВЛІННЯ КУЛЬТУРИ ММР</t>
  </si>
  <si>
    <t>ДЕПАРТАМЕНТ ЖКГ ММР</t>
  </si>
  <si>
    <t>АДМІНІСТРАЦІЯ КОРАБЕЛЬНОГО РАЙОНУ ММР</t>
  </si>
  <si>
    <t>Нове будівництво дитячого дошкільного закладу в мкр. Північний, у т.ч. проектні роботи та експертиза</t>
  </si>
  <si>
    <t>Реконструкція покрівлі ДНЗ №67 по пр. Миру, 7/1 у м.Миколаєві, у т.ч. проектно-вишукувальні роботи та експертиза робочого проекту</t>
  </si>
  <si>
    <t>Будівництво спортивної зали економічного ліцею №1 по вул.Артема, 9 у м.Миколаєві, у т.ч. проектно-вишукувальні роботи та експертиза</t>
  </si>
  <si>
    <t>Нове будівництво котельні  ЗОШ № 45 по вул.4-ій Поздовжній, 58, у м.Миколаєві, в т.ч. проектно-вишукувальні роботи та експертиза</t>
  </si>
  <si>
    <t>Реконструкція покрівлі ЗОШ №64 по вул.Архітектора Старова, 6-Г у м.Миколаєві, у т.ч. проектно-вишукувальні роботи та експертиза</t>
  </si>
  <si>
    <t>Реконструкція покрівлі ЗОШ №54 по пр.Корабелів, 10-б в м.Миколаєві, у т.ч. проектно-вишукувальні роботи та експертиза</t>
  </si>
  <si>
    <t>Реконструкція покрівлі ЗОШ №40 по вул.Металургів, 97/1  у м.Миколаєві, у т.ч. проектно-вишукувальні роботи та експертиза</t>
  </si>
  <si>
    <t>Реконструкція прибудови до ЗОШ №22 по вул.Робочая,8 у м. Миколаєві, у т.ч. проектно-вишукувальні роботи та експертиза</t>
  </si>
  <si>
    <t>Реконструкція покрівлі ЗОШ №20 по вул.Космонавтів,70 в м. Миколаєві, у т.ч. проектно-вишукувальні роботи та експертиза</t>
  </si>
  <si>
    <t>Реконструкція спортивного майданчику ЗОШ № 44 по вул. Знаменська,2 у м.Миколаєві, у т.ч. проектно-вишукувальні роботи та експертиза</t>
  </si>
  <si>
    <t>Реставрація (протиаварійні роботи) Першої Української гімназії ім. М. Аркаса по вул. Нікольській, 34 в м. Миколаєві, в т.ч. проектні роботи та експертиза</t>
  </si>
  <si>
    <t>Будівництво трансорматорної підстанції для електропостачання Центрального міського стадіону по вул. Спортивній, 1/1 в м. Миколаєві, у т.ч. проектні роботи та експертиза</t>
  </si>
  <si>
    <t>Будівництво тренувального футбольного поля з облаштуванням пісочно-тирсового покриття Центрального міського стадіону по вул. Спортивній, 1/1 в м. Миколаєві, у т.ч. проектні роботи та експертиза</t>
  </si>
  <si>
    <t>Реставрація фасадів та даху будівлі Миколаївської спеціалізованої дитячо-юнацької спортивної школи олімпійського резерву з фехтування по вул. Пушкінській, 11 в м. Миколаєві, у т.ч. проектні роботи та експертиза</t>
  </si>
  <si>
    <t>Реконструкція елінгу №1 ДЮСШ №2 з надбудовою спортивного залу за адресою: вул. Спортивна, 11, у т.ч. проектні роботи та експертиза</t>
  </si>
  <si>
    <t>Реконструкція адміністративної будівлі Центрального міського стадіону по вул. Спортивній, 1/1 в м. Миколаєві, у т.ч. проектні роботи та експертиза</t>
  </si>
  <si>
    <t>Реконструкція нежитлових приміщень по вул.Спаській, 23/1  під дитячу художню школу,  в т.ч. проектно-вишукувальні роботи та експертиза</t>
  </si>
  <si>
    <t>Реконструкція нежитлового приміщення по пров. Прорізному, 21  під дитячу музичну школу №6, в т.ч. проектно-вишукувальні роботи та експертиза (1 етап)</t>
  </si>
  <si>
    <t>Реконструкція господарчого приміщення під сантехвузол з підведенням інженерних ко-мунікацій: систем водопос-тачання та водовідведення в Малокорениському будинку культури за адресою: вул. Клубна,10 м.Миколаїв, у т.ч .розроблення проектно-кошторисної документації та експертиза</t>
  </si>
  <si>
    <t>Реконструкція концертної зали ММПК "Молодіж-ний"  з облаштуванням допоміжних приміщень та котельної , в т.ч. проектно-вишукувальні роботи та експертиза - виготовлення проекту</t>
  </si>
  <si>
    <t>Реставрація пам'ятки історії місцевого значення, в якій навчався Ш.Кобер - (Дитяча музична школа №8), в т.ч. проектно-вишукувальні роботи та експертиза (першочергові протиаварійні роботи)</t>
  </si>
  <si>
    <t>Будівництво водопроводу у мкр. Тернівка м. Миколаєва, у т.ч. корегування та експертиза проектно-кошторисної документації</t>
  </si>
  <si>
    <t>Нове будівництво кладовища  по Херсонському шосе ,112 в м. Миколаєві 1 черга, у т.ч. проектні роботи та експертиза</t>
  </si>
  <si>
    <t>Нове будівництво тролейбусної лінії по вул. Лазурній та вул. Озерній у м. Миколаєві у т.ч. проектні роботи та експертиза</t>
  </si>
  <si>
    <t>Будівництво мереж вуличного освітлення перегону, між вул. Маячною - вул. Менделєєва в м.Миколаєві, у тому числі коригування та експертиза проектно-кошторисної документації</t>
  </si>
  <si>
    <t>Благоустрій території для створення містечка спорту "Корабельний" в районі спортивного комплексу "Водолій" за адресою: пр. Жовтневий, 325, 327 в м. Миколаєві (нове будівництво), у т.ч. коригування проекту, експертиза та будівельні роботи</t>
  </si>
  <si>
    <t>-"-</t>
  </si>
  <si>
    <t>06.2016</t>
  </si>
  <si>
    <t>1368,23 м2</t>
  </si>
  <si>
    <t>2х630 кВа</t>
  </si>
  <si>
    <t>280 місць</t>
  </si>
  <si>
    <t>994,2 м2 покрівлі</t>
  </si>
  <si>
    <t>690,45 м2 заг. Площі</t>
  </si>
  <si>
    <t>0,48 МВт</t>
  </si>
  <si>
    <t>670,9 м2 покрівлі</t>
  </si>
  <si>
    <t>6232 м2 покрівлі</t>
  </si>
  <si>
    <t>2384,8 м2 покрівлі</t>
  </si>
  <si>
    <t>2407,98 м2 заг. Площі</t>
  </si>
  <si>
    <t>366,2 м2 покрівлі</t>
  </si>
  <si>
    <t>1092 м2</t>
  </si>
  <si>
    <t>276,1 м2 покрівлі</t>
  </si>
  <si>
    <t>596,06 м2 будівлі</t>
  </si>
  <si>
    <t>552 м2 будівлі</t>
  </si>
  <si>
    <t>903,3 м2 будівлі</t>
  </si>
  <si>
    <t>1224,2 м2 заг. Площі</t>
  </si>
  <si>
    <t>823 м2 заг. Площі</t>
  </si>
  <si>
    <t>78,97 м2 госп.приміщень</t>
  </si>
  <si>
    <t>2356 м2</t>
  </si>
  <si>
    <t>1426 м2 заг.площі</t>
  </si>
  <si>
    <t>3 км</t>
  </si>
  <si>
    <t>2760 м</t>
  </si>
  <si>
    <t>400 п.м. напорн. Колектору</t>
  </si>
  <si>
    <t>5780 м2 площі благоустрою</t>
  </si>
  <si>
    <t>Перелік та стан реалізації проектів, що фінансуються за рахунок державного та місцевих бюджетів станом на 01.06.2016 року</t>
  </si>
  <si>
    <t>В.о. директора</t>
  </si>
  <si>
    <t>КП ММР "Капітальне будівництво</t>
  </si>
  <si>
    <t xml:space="preserve"> О.М.Кальченко</t>
  </si>
  <si>
    <t xml:space="preserve"> м.Миколаєва"</t>
  </si>
  <si>
    <t xml:space="preserve">      Реконструкція диспетчерського обладнання  ліфтів багатоповерхових будинків у місті Миколаєві, Корабельний район (ІІ черга), у т.ч. проектні роботи та експертиза</t>
  </si>
  <si>
    <t xml:space="preserve">      Реконструкція диспетчерського обладнання 59 ліфтів багатоповерхових будинків у місті Миколаєві, Інгульський район (І черга), у т.ч. проектні роботи та експертиза</t>
  </si>
  <si>
    <t>Ліквідація  підтоплення Широкої Балки, будівництво дренажного колектору,у т.ч. корегування та експертиза проектно-кошторисної документації</t>
  </si>
  <si>
    <t>Будівництво дитячого спортивного майданчика на розі вулиць 5-ї та 2-ї Ялтинської у мікрорайоні Ялти в м. Миколаєві</t>
  </si>
  <si>
    <t>Будівництво   радіофікованої АСУДР(ІІ черга)(світлофорні об’єкти), у тому числі виготовлення та експертиза проектно-кошторисної документації</t>
  </si>
  <si>
    <t>Будівництво берегоукріплювальних споруд уздовж р. Південний Буг в районі старого кладовища в мкр. Соляні (вул. Берегова), у тому числі корегування проекту та експертиза</t>
  </si>
  <si>
    <t>Будівництво системи водопостачання з підземних джерел у мкр. Варварівка, у т. ч. проект та експертиза</t>
  </si>
  <si>
    <t>Реконструкція будівлі по вул. Нагірній, 73-а в м. Миколаєві, у т.ч. проектні роботи та експертиза</t>
  </si>
  <si>
    <t xml:space="preserve"> Будівництво світлофорних об’єктів у м.Миколаєві</t>
  </si>
  <si>
    <t>Реконструкція скверів, парків (розробка проекту та експертиза)</t>
  </si>
  <si>
    <t>Реконструкція скверу «Пролетарський», обмеженого вул. Адміральською, 1 – ю Слобідською, Нікольською, Інженерною, в Центральному районі м. Миколаєва,  у тому числі корегування проекту та експертиза</t>
  </si>
  <si>
    <t>Реконструкція фонтанів, у т.ч. проектні роботи та експертиза</t>
  </si>
  <si>
    <t>2,248 км (14,4 га)</t>
  </si>
  <si>
    <t>132 м</t>
  </si>
  <si>
    <t>1 об'єкт</t>
  </si>
  <si>
    <t>24036 м2</t>
  </si>
  <si>
    <t>1 майданчик</t>
  </si>
  <si>
    <t>59 ліфтів</t>
  </si>
  <si>
    <t>64 ліфта</t>
  </si>
  <si>
    <t>1 будинок</t>
  </si>
  <si>
    <t>5 с/о</t>
  </si>
  <si>
    <t>29 с/о</t>
  </si>
  <si>
    <t>1172 м.п</t>
  </si>
  <si>
    <t>2016</t>
  </si>
  <si>
    <t>Перелік та стан реалізації проектів, що фінансуються за рахунок державного та місцевих бюджетів станом на 01.07.2016 року</t>
  </si>
  <si>
    <t>Директор департаменту ЖКГ ММР</t>
  </si>
  <si>
    <t>А.М. Палько</t>
  </si>
  <si>
    <t>Перелік та стан реалізації проектів, що фінансуються за рахунок державного та місцевих бюджетів станом на 01.08.2016 року</t>
  </si>
  <si>
    <t>станом на 01.08.2016</t>
  </si>
  <si>
    <t>Перелік та стан реалізації проектів, що фінансуються за рахунок державного та місцевих бюджетів станом на 01.09.2016 року</t>
  </si>
  <si>
    <t>станом на 01.09.2016</t>
  </si>
  <si>
    <t>Будівництво огорожі міського полігону твердих побутових відходів в селищі В.Корениха, у т.ч. проектні роботи та експертиза</t>
  </si>
  <si>
    <t>Будівництво світлофорного об'єкту в м.Миколаєві по вул.Троїцькій  ріг вул.Новозаводської , у т.ч. проектні роботи та експертиза</t>
  </si>
  <si>
    <t>Будівництво світлофорного об'єкту в м.Миколаєві по вул.Херсонське шосе  ріг вул.Новозаводської , у т.ч. проектні роботи та експертиза</t>
  </si>
  <si>
    <t>Будівництво світлофорного об'єкту в м.Миколаєві по пр.Миру  ріг вул.Новозаводської , у т.ч. проектні роботи та експертиза</t>
  </si>
  <si>
    <t>Будівництво світлофорного об'єкту в м.Миколаєві по вул.Космонавтів ріг вул.Турбінної , у т.ч. проектні роботи та експертиза</t>
  </si>
  <si>
    <t>Будівництво світлофорного об'єкту в м.Миколаєві по вул.Садовій ріг вул.Кузнецької, у т.ч. проектні роботи та експертиза</t>
  </si>
  <si>
    <t>Будівництво світлофорного об'єкту в м.Миколаєві по вул.В.Морській ріг вул.Садової, у т.ч. проектні роботи та експертиза</t>
  </si>
  <si>
    <t>Реконструкція площі Соборної по вул.Адміральській в м. Миколаєві, у т.ч. проектні роботи та експертиза</t>
  </si>
  <si>
    <t>Реконструкція фонтану в сквері біля будівлі облдержадміністрації по вул.Адміральській в м. Миколаєві, у т.ч. проектні роботи та експертиза</t>
  </si>
  <si>
    <t>Реставрація житлового будинку по вул.Артилерійській,5 у м.Миколаєві,у т.ч. проектні роботи та експертиза</t>
  </si>
  <si>
    <t>Реставрація житлового будинку по вул.Нікольській,57 у м.Миколаєві,у т.ч. проектні роботи та експертиза</t>
  </si>
  <si>
    <t>Реставрація пам’ятки архітектури та гідрологічної пам’ятки природи місцевого значення "Турецький фонтан" у м. Миколаєві, у т.ч. проектні роботи та експертиза</t>
  </si>
  <si>
    <t>1 с/о</t>
  </si>
  <si>
    <t xml:space="preserve">Нове будівництво ІІ черги водопроводу в мкр. Тернівка м.Миколаєва, у т.ч. проектні роботи та експертиза </t>
  </si>
  <si>
    <t>Рішення ММР від 19.04.16 №4/27 та від 11.08.16 №6/1 "Про внесення змін в рішення ММР від 28.01.16 №2/26 "Про міський бюджет м.Миколаєва на 2016 р."</t>
  </si>
  <si>
    <t>2424,45 м</t>
  </si>
  <si>
    <t>Кузьменко І.О.</t>
  </si>
  <si>
    <t>2190 м.п.</t>
  </si>
  <si>
    <t>потребує коригування та додаткових коштів</t>
  </si>
  <si>
    <t>Перелік та стан реалізації проектів, що фінансуються за рахунок державного та місцевих бюджетів станом на 01.11.2016 року</t>
  </si>
  <si>
    <t>станом на 01.11.2016</t>
  </si>
  <si>
    <t>Перелік та стан реалізації проектів, що фінансуються за рахунок державного та місцевих бюджетів станом на 01.12.2016 року</t>
  </si>
  <si>
    <t>Будівництво другої черги каналізаційної мережі в Зализничному селищі міста Миколаєва, у т.ч. корегування ПКД та експертиза</t>
  </si>
  <si>
    <t>Реконструкція світлофорного об'єкту в м.Миколаєві по вул.В.Морській ріг вул.Садової, у т.ч. проектні роботи та експертиза</t>
  </si>
  <si>
    <t>Реконструкція фонтану в Аркасівському сквері по вул. Пушкінській ріг вул. Адміральської в Центральному районі м. Миколаєва, у т.ч. проетні роботи та експертиза</t>
  </si>
  <si>
    <r>
      <t>Реконструкція адміністративної будівлі з прилеглою територією на території парку-пам</t>
    </r>
    <r>
      <rPr>
        <sz val="12"/>
        <color indexed="8"/>
        <rFont val="Calibri"/>
        <family val="2"/>
        <charset val="204"/>
      </rPr>
      <t>'</t>
    </r>
    <r>
      <rPr>
        <sz val="12"/>
        <color indexed="8"/>
        <rFont val="Times New Roman"/>
        <family val="1"/>
        <charset val="204"/>
      </rPr>
      <t>ятки  садово-паркового мистецтва "Перемоги" в Центральному районі м. Миколаєва, у т.ч. проектні роботи та експертиза</t>
    </r>
  </si>
  <si>
    <t>47-15-44</t>
  </si>
  <si>
    <t>станом на 01.12.2016</t>
  </si>
  <si>
    <t>Рішення ММР від 28.01.16 №2/26 "Про міський бюджет м.Миколаєва на 2016 р." зі змінами</t>
  </si>
  <si>
    <t>Перелік та стан реалізації проектів, що фінансуються за рахунок державного та місцевих бюджетів станом на 01.02.2017 року</t>
  </si>
  <si>
    <t>Передбачений обсяг фінансування у 2017 році, тис.грн</t>
  </si>
  <si>
    <t>станом на 01.02.2017</t>
  </si>
  <si>
    <t xml:space="preserve">Рішення ММР від 23.01.16 №13/26 "Про міський бюджет м.Миколаєва на 2017 р." </t>
  </si>
  <si>
    <t>2017</t>
  </si>
  <si>
    <t>Нове будівництво тролейбусної лінії від площі Перемоги до вул. Гагаріна у м. Миколаєві у т.ч. проектні роботи та експертиза</t>
  </si>
  <si>
    <t>перехідний на 2018</t>
  </si>
  <si>
    <t>Будівництво нового кладовища у м. Миколаєві, в т.ч. проектні роботи та експертиза</t>
  </si>
  <si>
    <t>Будівництво об"їзної дороги від вул. Доктора Самойловича до вул. Олега Ольжича в Корабельному районі м. Миколаєва, у т.ч. проектні роботи та експертиза</t>
  </si>
  <si>
    <t>Будівництво дороги від вул. Індустріальної до вул. Озерної  в м. Миколаєві, у тому числі проектні роботи та експертиза</t>
  </si>
  <si>
    <t>Будівництво каналізації по вул. 3 Військовій  в Центральному районі м.Миколаєва   (ІІ черга),  у тому числі проектні роботи та експертиза</t>
  </si>
  <si>
    <t>Будівництво протипожежних водойм на території полігона ТПВ по вул. Новій, 16  в с.Весняне Миколаївського району, в тому числі проектні роботи та експертиза</t>
  </si>
  <si>
    <t>Будівництво КНС по вул. Лазурній для відведення зливових вод на території мкр.Намив, у тому числі проектні роботи та експертиза</t>
  </si>
  <si>
    <t>Будівництво огорожі міського полігону твердих побутових відходів в селищі В.Корениха, у т.ч. коригування ПКД та експертиза</t>
  </si>
  <si>
    <t>Будівництво водопроводу у мкр. Тернівка м. Миколаєва, у т.ч. коригування та експертиза проектно-кошторисної документації</t>
  </si>
  <si>
    <t>Нове будівництво каналізаційної мережі по пров. 5-му Парниковому та Новому інвалідному хутору в м. Миколаєві, у т.ч. коригування ПКД та експертизи</t>
  </si>
  <si>
    <t>Реконструкція гуртожитку по вул. Нагірній, 73-а в м. Миколаєві, у т.ч. проектні роботи та експертиза</t>
  </si>
  <si>
    <t xml:space="preserve">      Реконструкція диспетчерського обладнання  ліфтів багатоповерхових будинків у місті Миколаєві, Центральний район, у т.ч. проектні роботи та експертиза</t>
  </si>
  <si>
    <t xml:space="preserve">      Реконструкція диспетчерського обладнання багатоповерхових будинків у місті Миколаєві, Заводський район, у т.ч. проектні роботи та експертиза</t>
  </si>
  <si>
    <t>Реконструкція скверу «Миколаївський»  – території рекреаційного призначення, розташованої по  вул.Космонавтів, біля ЗОШ     № 20, будинків №№ 68-а, 70 по вул.Миколаївській у Інгульському (Ленінському) районі м.Миколаєва, у тому числі проектні роботи та експертиза</t>
  </si>
  <si>
    <t>Реконструкція території рекреаційного призначення, скверу «Бойової слави», розташованого по вул. Озерній (Червоних Майовщиків), у районі житлових будинків           №№ 25-29, 35 в Заводському районі міста Миколаєва, у тому числі проектні роботи та експертиза</t>
  </si>
  <si>
    <t>Реконструкція скверу «Радянський», який розташований по вулиці Соборній (Радянській) ріг проспекту Центрального (Леніна) в Центральному районі міста Миколаєва, у тому числі проектні роботи та експертиза</t>
  </si>
  <si>
    <t>Реконструкція площі Соборної по вул.Адміральській між будинками №№20-22 в Центральному районі  м. Миколаєва, у т.ч. проектні роботи та експертиза</t>
  </si>
  <si>
    <t>Реставрація житлового будинку по вул.Адміральській, 26  у м.Миколаєві, у т.ч. проектні роботи та експертиза</t>
  </si>
  <si>
    <t>Реконструкція зеленої зони  по вул. Знаменській, 8а в Корабельному районі м.Миколаєва, в тому числі проектні роботи та експертиза</t>
  </si>
  <si>
    <t>Реконструкція вуличного освітлення з використанням енергозберігаючих технологій, у тому числі виготовлення та експертиза проектно-кошторисної документації</t>
  </si>
  <si>
    <r>
      <t>Реконструкція  парку-пам</t>
    </r>
    <r>
      <rPr>
        <sz val="12"/>
        <color indexed="8"/>
        <rFont val="Calibri"/>
        <family val="2"/>
        <charset val="204"/>
      </rPr>
      <t>'</t>
    </r>
    <r>
      <rPr>
        <sz val="12"/>
        <color indexed="8"/>
        <rFont val="Times New Roman"/>
        <family val="1"/>
        <charset val="204"/>
      </rPr>
      <t>ятки  садово-паркового мистецтва "Перемога" по пр. Героїі України, 2 у м. Миколаєві, у т.ч. проектні роботи та експертиза</t>
    </r>
  </si>
  <si>
    <t>Реконструкція транспортної розв'язки на Широкобальському шляхопроводі, в тому числі проектні роботи та експертиза</t>
  </si>
  <si>
    <t>800 м2</t>
  </si>
  <si>
    <t>76 ліфтів</t>
  </si>
  <si>
    <t>77 ліфтів</t>
  </si>
  <si>
    <t>2936 п.м.</t>
  </si>
  <si>
    <t>0,6 км</t>
  </si>
  <si>
    <t>560 тим. М²</t>
  </si>
  <si>
    <t>2,3 км</t>
  </si>
  <si>
    <t>5,04 км</t>
  </si>
  <si>
    <t>3,712 га</t>
  </si>
  <si>
    <t>1,573 га</t>
  </si>
  <si>
    <t>0,510 га</t>
  </si>
  <si>
    <t>1,12 га</t>
  </si>
  <si>
    <t>2 об'єкти</t>
  </si>
  <si>
    <t>49 га</t>
  </si>
  <si>
    <t>560 од</t>
  </si>
  <si>
    <r>
      <t>9800 м</t>
    </r>
    <r>
      <rPr>
        <sz val="12"/>
        <color indexed="8"/>
        <rFont val="Calibri"/>
        <family val="2"/>
        <charset val="204"/>
      </rPr>
      <t>²</t>
    </r>
  </si>
  <si>
    <t>14,8 км</t>
  </si>
  <si>
    <t>600 м.п.</t>
  </si>
  <si>
    <t>станом на   01.01.2017</t>
  </si>
  <si>
    <t>Заступник директора департаменту житлово-комунального господарства Миколаївської міської ради - начальник управління комунального господарства міста</t>
  </si>
  <si>
    <t>Н.В. Осецька</t>
  </si>
  <si>
    <t>Перелік та стан реалізації проектів, що фінансуються за рахунок державного та місцевих бюджетів станом на 01.03.2017 року</t>
  </si>
  <si>
    <t>станом на 01.03.2017</t>
  </si>
  <si>
    <t xml:space="preserve">Рішення ММР від 23.12.16 №13/26 "Про міський бюджет м.Миколаєва на 2017 р." </t>
  </si>
  <si>
    <t xml:space="preserve">Директор департаменту житлово-комунального господарства Миколаївської міської ради </t>
  </si>
  <si>
    <t>станом на 01.04.2017</t>
  </si>
  <si>
    <t>Перелік та стан реалізації проектів, що фінансуються за рахунок державного та місцевих бюджетів станом на 01.04.2017 року</t>
  </si>
  <si>
    <t>Перелік та стан реалізації проектів, що фінансуються за рахунок державного та місцевих бюджетів станом на 01.05.2017 року</t>
  </si>
  <si>
    <t>станом на 01.05.2017</t>
  </si>
  <si>
    <t>2017 (проходження експертизи)</t>
  </si>
  <si>
    <t>Перелік та стан реалізації проектів, що фінансуються за рахунок державного та місцевих бюджетів станом на 01.06.2017 року</t>
  </si>
  <si>
    <t>станом на 01.06.2017</t>
  </si>
  <si>
    <t>Рішення ММР від 23.12.16 №13/26 "Про міський бюджет м.Миколаєва на 2017 р." зі змінами</t>
  </si>
  <si>
    <t>Ліквідація наслідків підтоплення житлового масиву Тернівка - будівництво дренажного колектора для захисту від підтоплення житлового масиву Тернівка у м. Миколаєві, у тому числі проектні роботи та експертиза</t>
  </si>
  <si>
    <t>станом на 01.07.2017</t>
  </si>
  <si>
    <t xml:space="preserve">Нове будівництво мереж вуличного освітлення  між вул. Маячною - вул. 295 Стрілецької Дивізії та вул. Менделєєва - вул. Гагаріна в м.Миколаєві, у тому числі проектні роботи та експертиза </t>
  </si>
  <si>
    <t>Нове будівництво дюкеру через річку Південний Буг та магістральних мереж водопостачання мікрорайону Варварівка у м.Миколаєві, у т.ч. проектні роботи та експертиза</t>
  </si>
  <si>
    <t>750 м.п.</t>
  </si>
  <si>
    <t>Реконструкція скверу "Трояндовий" («Радянський»), який розташований по вулиці Соборній (Радянській) ріг проспекту Центрального (Леніна) в Центральному районі міста Миколаєва, у тому числі проектні роботи та експертиза</t>
  </si>
  <si>
    <t>Ліквідація наслідків підтоплення сел. Горького - будівництво дренажного колектору для захисту від підтоплення сел.Горького у м.Миколаєві, у тому числі коригування проекту та експертиза</t>
  </si>
  <si>
    <t>2,88 км</t>
  </si>
  <si>
    <t>Будівництво каналізації по вул. 3 Воєнній  в Центральному районі м.Миколаєва   (ІІ черга),  у тому числі проектні роботи та експертиза</t>
  </si>
  <si>
    <t xml:space="preserve">Нове будівництво транспортно-логістичного центру для вантажних автомобілів по Баштанському шосе(11 Промзона) в м. Миколаєві,в т.ч. виготовлення проекту землеустрою , проектно-кошторисної документації,проведення екпертизи </t>
  </si>
  <si>
    <t>2021</t>
  </si>
  <si>
    <t>Будівництво берегоукріплювальних споруд уздовж р. Південний Буг в районі старого кладовища в мкр. Соляні (вул. Берегова)</t>
  </si>
  <si>
    <t>Будівництво каналізації по вул. 3 Воєнній (Сиваської дивізії) в Центральному районі м.Миколаєва   (І черга),у т.ч. коригування проекту та екпертиза</t>
  </si>
  <si>
    <t>2115 п.м.</t>
  </si>
  <si>
    <t>Нове будівництво свердловини для водопостачання населення Великої Коренихи по вул. Очаківській в Заводському районі м. Миколаєва, у т. ч. виготовлення проектно-кошторисної документації та проведення її експертизи</t>
  </si>
  <si>
    <t>Нове будівництво свердловини для водопостачання населення Великої Коренихи по вул. Володимирівська в Заводському районі м. Миколаєва, у т. ч. виготовлення проектно-кошторисної документації та проведення її експертизи</t>
  </si>
  <si>
    <t>Нове будівництво свердловини для водопостачання населення Великої Коренихи по вул. Святославська в Заводському районі м. Миколаєва, у т. ч. виготовлення проектно-кошторисної документації та проведення її експертизи</t>
  </si>
  <si>
    <t>Нове будівництво свердловини для водопостачання населення Малої Коренихи по вул. Сонячна в Заводському районі м. Миколаєва, у т. ч. виготовлення проектно-кошторисної документації та проведення її експертизи</t>
  </si>
  <si>
    <t>Нове будівництво свердловини для водопостачання населення Малої Коренихи по вул. Редутній в Заводському районі м. Миколаєва, у т. ч. виготовлення проектно-кошторисної документації та проведення її експертизи</t>
  </si>
  <si>
    <t>перехідний на 2019</t>
  </si>
  <si>
    <t>Нове будівництво вулично-дорожньої мережі  по вул. А. Шептицького, від проспекту Героїв України до вул. Архітектора Старова в м. Миколаєві,у т.ч. проектні роботи та експертиза</t>
  </si>
  <si>
    <t>2018</t>
  </si>
  <si>
    <t>1,5 км</t>
  </si>
  <si>
    <t>Реконструкція фонтана в сквері біля будівлі облдержадміністрації по вул. Адміральській в м.Миколаєві, у тому числі проектні роботи та експертиза</t>
  </si>
  <si>
    <t>Реконструкція скверу  "Манганарівський" («Пролетарський»),  обмеженого вулицями Адміральською- 1 Слобідською - Нікольською - .Інженерною в Центральному районі м.Миколаєва,  у тому числі корегування проекту та експертиза</t>
  </si>
  <si>
    <t>2,4036 га</t>
  </si>
  <si>
    <t>Коригування та екпертиза проекту з очищення та заглиблення малої річки Вітовка від ВІОС до ріки Південний Буг в м. Миколаєві</t>
  </si>
  <si>
    <t>Розпорядження міського голови від 20.06.17 № 165р</t>
  </si>
  <si>
    <t>Перелік та стан реалізації проектів, що фінансуються за рахунок державного та місцевих бюджетів станом на 01.07.2017 року</t>
  </si>
  <si>
    <t>3557 м.</t>
  </si>
  <si>
    <t>УКС</t>
  </si>
  <si>
    <t>ДЖКГ</t>
  </si>
  <si>
    <t>Всього по ДЖКГ</t>
  </si>
  <si>
    <t>ВСЬОГО по УКС</t>
  </si>
  <si>
    <t>Перелік та стан реалізації проектів, що фінансуються за рахунок державного та місцевих бюджетів станом на 01.08.2017 року</t>
  </si>
  <si>
    <t>станом на 01.08.2017</t>
  </si>
  <si>
    <t>станом на 01.09.2017</t>
  </si>
  <si>
    <t>Перелік та стан реалізації проектів, що фінансуються за рахунок державного та місцевих бюджетів станом на 01.09.2017 року</t>
  </si>
  <si>
    <t xml:space="preserve">      Реконструкція диспетчерського обладнання  ліфтів багатоповерхових житлових будинків у місті Миколаєві, Центральний район, у т.ч. проектні роботи та експертиза</t>
  </si>
  <si>
    <t xml:space="preserve">      Реконструкція диспетчерського обладнання багатоповерхових житлових будинків у місті Миколаєві, Заводський район, у т.ч. проектні роботи та експертиза</t>
  </si>
  <si>
    <t>Нове будівництво тролейбусної лінії по пр. Богоявленському, від міського автовокзалу до вул. Гагаріна в м. Миколаєві у т.ч. проектно-вишукувальні роботи та експертиза</t>
  </si>
  <si>
    <t>Нове будівництво об"їзної дороги від вул. Доктора Самойловича до вул. Олега Ольжича в Корабельному районі м. Миколаєва, у т.ч. проектні роботи та експертиза</t>
  </si>
  <si>
    <t>станом на 01.10.2017</t>
  </si>
  <si>
    <t>Перелік та стан реалізації проектів, що фінансуються за рахунок державного та місцевих бюджетів станом на 01.10.2017 року</t>
  </si>
  <si>
    <t>Нове будівництво дороги від вул. Індустріальної до вул. Озерної  в м. Миколаєві, у тому числі проектні роботи та експертиза</t>
  </si>
  <si>
    <t>Будівництво каналізації по вул. 3 Воєнній (Сиваської дивізії) в Центральному районі м.Миколаєва, у т.ч. коригування проекту та екпертиза</t>
  </si>
  <si>
    <t>Нове будівництво свердловини для водопостачання населення Великої Коренихи по вул. Святославівська в Заводському районі м. Миколаєва, у т. ч. виготовлення проектно-кошторисної документації та проведення її експертизи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</si>
</sst>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2"/>
      <color indexed="10"/>
      <name val="Calibri"/>
      <family val="2"/>
      <charset val="204"/>
    </font>
    <font>
      <sz val="10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>
      <alignment vertical="top"/>
    </xf>
  </cellStyleXfs>
  <cellXfs count="22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/>
    <xf numFmtId="164" fontId="3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3" fillId="3" borderId="1" xfId="0" applyNumberFormat="1" applyFont="1" applyFill="1" applyBorder="1"/>
    <xf numFmtId="0" fontId="6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/>
    <xf numFmtId="0" fontId="3" fillId="0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2" borderId="1" xfId="0" applyNumberFormat="1" applyFont="1" applyFill="1" applyBorder="1"/>
    <xf numFmtId="164" fontId="7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7" fillId="0" borderId="0" xfId="0" applyFont="1"/>
    <xf numFmtId="0" fontId="18" fillId="0" borderId="0" xfId="0" applyFont="1" applyBorder="1"/>
    <xf numFmtId="1" fontId="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vertical="center" wrapText="1"/>
    </xf>
    <xf numFmtId="166" fontId="9" fillId="5" borderId="1" xfId="1" applyNumberFormat="1" applyFont="1" applyFill="1" applyBorder="1" applyAlignment="1">
      <alignment vertical="center" wrapText="1"/>
    </xf>
    <xf numFmtId="166" fontId="9" fillId="4" borderId="1" xfId="1" applyNumberFormat="1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9" fillId="5" borderId="1" xfId="1" applyNumberFormat="1" applyFont="1" applyFill="1" applyBorder="1" applyAlignment="1">
      <alignment vertical="top" wrapText="1"/>
    </xf>
    <xf numFmtId="0" fontId="13" fillId="4" borderId="1" xfId="0" applyFont="1" applyFill="1" applyBorder="1" applyAlignment="1">
      <alignment vertical="center" wrapText="1"/>
    </xf>
    <xf numFmtId="0" fontId="12" fillId="5" borderId="0" xfId="0" applyFont="1" applyFill="1" applyAlignment="1">
      <alignment wrapText="1"/>
    </xf>
    <xf numFmtId="0" fontId="13" fillId="5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abSelected="1" topLeftCell="A57" zoomScale="57" zoomScaleNormal="57" workbookViewId="0">
      <selection activeCell="H2" sqref="H2:H4"/>
    </sheetView>
  </sheetViews>
  <sheetFormatPr defaultRowHeight="15.75" x14ac:dyDescent="0.25"/>
  <cols>
    <col min="1" max="1" width="4.42578125" style="61" customWidth="1"/>
    <col min="2" max="2" width="7.42578125" style="61" hidden="1" customWidth="1"/>
    <col min="3" max="3" width="34.28515625" style="179" customWidth="1"/>
    <col min="4" max="4" width="22.5703125" style="61" customWidth="1"/>
    <col min="5" max="5" width="10.7109375" style="62" customWidth="1"/>
    <col min="6" max="6" width="9.140625" style="62"/>
    <col min="7" max="7" width="15.28515625" style="62" customWidth="1"/>
    <col min="8" max="8" width="15" style="62" customWidth="1"/>
    <col min="9" max="9" width="12.28515625" style="62" customWidth="1"/>
    <col min="10" max="10" width="10" style="62" customWidth="1"/>
    <col min="11" max="11" width="12.5703125" style="62" customWidth="1"/>
    <col min="12" max="12" width="10.42578125" style="62" customWidth="1"/>
    <col min="13" max="13" width="13.42578125" style="62" bestFit="1" customWidth="1"/>
    <col min="14" max="14" width="10.140625" style="62" customWidth="1"/>
    <col min="15" max="15" width="13" style="62" customWidth="1"/>
    <col min="16" max="16" width="9.140625" style="62"/>
    <col min="17" max="17" width="11.85546875" style="62" hidden="1" customWidth="1"/>
    <col min="18" max="18" width="7.5703125" style="62" customWidth="1"/>
    <col min="19" max="19" width="8.28515625" style="62" customWidth="1"/>
    <col min="20" max="20" width="13.42578125" style="62" customWidth="1"/>
    <col min="21" max="21" width="9.140625" style="10"/>
  </cols>
  <sheetData>
    <row r="1" spans="1:21" x14ac:dyDescent="0.25">
      <c r="A1" s="191" t="s">
        <v>259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3"/>
    </row>
    <row r="2" spans="1:21" s="4" customFormat="1" ht="15" customHeight="1" x14ac:dyDescent="0.2">
      <c r="A2" s="185" t="s">
        <v>0</v>
      </c>
      <c r="B2" s="52"/>
      <c r="C2" s="194" t="s">
        <v>1</v>
      </c>
      <c r="D2" s="185" t="s">
        <v>2</v>
      </c>
      <c r="E2" s="184" t="s">
        <v>3</v>
      </c>
      <c r="F2" s="184" t="s">
        <v>4</v>
      </c>
      <c r="G2" s="197" t="s">
        <v>17</v>
      </c>
      <c r="H2" s="184" t="s">
        <v>5</v>
      </c>
      <c r="I2" s="184" t="s">
        <v>156</v>
      </c>
      <c r="J2" s="184"/>
      <c r="K2" s="184"/>
      <c r="L2" s="184"/>
      <c r="M2" s="184" t="s">
        <v>12</v>
      </c>
      <c r="N2" s="184"/>
      <c r="O2" s="184"/>
      <c r="P2" s="184"/>
      <c r="Q2" s="184" t="s">
        <v>13</v>
      </c>
      <c r="R2" s="184" t="s">
        <v>15</v>
      </c>
      <c r="S2" s="184"/>
      <c r="T2" s="184" t="s">
        <v>16</v>
      </c>
      <c r="U2" s="10"/>
    </row>
    <row r="3" spans="1:21" s="4" customFormat="1" ht="45" customHeight="1" x14ac:dyDescent="0.2">
      <c r="A3" s="185"/>
      <c r="B3" s="165"/>
      <c r="C3" s="195"/>
      <c r="D3" s="185"/>
      <c r="E3" s="184"/>
      <c r="F3" s="184"/>
      <c r="G3" s="198"/>
      <c r="H3" s="184"/>
      <c r="I3" s="184" t="s">
        <v>7</v>
      </c>
      <c r="J3" s="184" t="s">
        <v>8</v>
      </c>
      <c r="K3" s="184"/>
      <c r="L3" s="184"/>
      <c r="M3" s="184" t="s">
        <v>7</v>
      </c>
      <c r="N3" s="184" t="s">
        <v>8</v>
      </c>
      <c r="O3" s="184"/>
      <c r="P3" s="184"/>
      <c r="Q3" s="184"/>
      <c r="R3" s="184"/>
      <c r="S3" s="184"/>
      <c r="T3" s="184"/>
      <c r="U3" s="10"/>
    </row>
    <row r="4" spans="1:21" s="4" customFormat="1" ht="89.25" customHeight="1" x14ac:dyDescent="0.2">
      <c r="A4" s="185"/>
      <c r="B4" s="166"/>
      <c r="C4" s="196"/>
      <c r="D4" s="185"/>
      <c r="E4" s="184"/>
      <c r="F4" s="184"/>
      <c r="G4" s="199"/>
      <c r="H4" s="184"/>
      <c r="I4" s="184"/>
      <c r="J4" s="178" t="s">
        <v>9</v>
      </c>
      <c r="K4" s="178" t="s">
        <v>10</v>
      </c>
      <c r="L4" s="178" t="s">
        <v>11</v>
      </c>
      <c r="M4" s="184"/>
      <c r="N4" s="178" t="s">
        <v>9</v>
      </c>
      <c r="O4" s="178" t="s">
        <v>10</v>
      </c>
      <c r="P4" s="178" t="s">
        <v>11</v>
      </c>
      <c r="Q4" s="184"/>
      <c r="R4" s="178" t="s">
        <v>201</v>
      </c>
      <c r="S4" s="178" t="s">
        <v>258</v>
      </c>
      <c r="T4" s="184"/>
      <c r="U4" s="10"/>
    </row>
    <row r="5" spans="1:21" s="4" customFormat="1" ht="15.75" customHeight="1" x14ac:dyDescent="0.2">
      <c r="A5" s="177">
        <v>1</v>
      </c>
      <c r="B5" s="177"/>
      <c r="C5" s="44">
        <v>2</v>
      </c>
      <c r="D5" s="177">
        <v>3</v>
      </c>
      <c r="E5" s="178">
        <v>4</v>
      </c>
      <c r="F5" s="178">
        <v>5</v>
      </c>
      <c r="G5" s="178">
        <v>6</v>
      </c>
      <c r="H5" s="178">
        <v>7</v>
      </c>
      <c r="I5" s="178">
        <v>8</v>
      </c>
      <c r="J5" s="178">
        <v>9</v>
      </c>
      <c r="K5" s="178">
        <v>10</v>
      </c>
      <c r="L5" s="178">
        <v>11</v>
      </c>
      <c r="M5" s="178">
        <v>12</v>
      </c>
      <c r="N5" s="178">
        <v>13</v>
      </c>
      <c r="O5" s="178">
        <v>14</v>
      </c>
      <c r="P5" s="178">
        <v>15</v>
      </c>
      <c r="Q5" s="178">
        <v>16</v>
      </c>
      <c r="R5" s="178">
        <v>17</v>
      </c>
      <c r="S5" s="178">
        <v>18</v>
      </c>
      <c r="T5" s="178">
        <v>19</v>
      </c>
      <c r="U5" s="10"/>
    </row>
    <row r="6" spans="1:21" s="4" customFormat="1" ht="103.5" customHeight="1" x14ac:dyDescent="0.2">
      <c r="A6" s="177">
        <v>1</v>
      </c>
      <c r="B6" s="177" t="s">
        <v>246</v>
      </c>
      <c r="C6" s="119" t="s">
        <v>169</v>
      </c>
      <c r="D6" s="177" t="s">
        <v>215</v>
      </c>
      <c r="E6" s="177" t="s">
        <v>21</v>
      </c>
      <c r="F6" s="177">
        <v>2015</v>
      </c>
      <c r="G6" s="60">
        <v>8537.357</v>
      </c>
      <c r="H6" s="60">
        <v>3353.703</v>
      </c>
      <c r="I6" s="60">
        <f>J6+K6+L6</f>
        <v>1800</v>
      </c>
      <c r="J6" s="60"/>
      <c r="K6" s="60">
        <v>1800</v>
      </c>
      <c r="L6" s="177"/>
      <c r="M6" s="60">
        <f t="shared" ref="M6:M65" si="0">N6+O6+P6</f>
        <v>1616.913</v>
      </c>
      <c r="N6" s="60"/>
      <c r="O6" s="60">
        <v>1616.913</v>
      </c>
      <c r="P6" s="60"/>
      <c r="Q6" s="177" t="s">
        <v>25</v>
      </c>
      <c r="R6" s="65">
        <v>74.099999999999994</v>
      </c>
      <c r="S6" s="65">
        <v>90</v>
      </c>
      <c r="T6" s="46" t="s">
        <v>161</v>
      </c>
      <c r="U6" s="10"/>
    </row>
    <row r="7" spans="1:21" s="4" customFormat="1" ht="72" hidden="1" customHeight="1" x14ac:dyDescent="0.2">
      <c r="A7" s="177">
        <v>2</v>
      </c>
      <c r="B7" s="177" t="s">
        <v>246</v>
      </c>
      <c r="C7" s="123" t="s">
        <v>139</v>
      </c>
      <c r="D7" s="46" t="s">
        <v>63</v>
      </c>
      <c r="E7" s="177" t="s">
        <v>143</v>
      </c>
      <c r="F7" s="177">
        <v>2016</v>
      </c>
      <c r="G7" s="60">
        <v>4500</v>
      </c>
      <c r="H7" s="60">
        <v>4500</v>
      </c>
      <c r="I7" s="60">
        <f>J7+K7+L7</f>
        <v>275</v>
      </c>
      <c r="J7" s="60"/>
      <c r="K7" s="60">
        <v>275</v>
      </c>
      <c r="L7" s="177"/>
      <c r="M7" s="60">
        <f t="shared" si="0"/>
        <v>0</v>
      </c>
      <c r="N7" s="60"/>
      <c r="O7" s="60"/>
      <c r="P7" s="60"/>
      <c r="Q7" s="177"/>
      <c r="R7" s="98"/>
      <c r="S7" s="98">
        <v>0</v>
      </c>
      <c r="T7" s="46" t="s">
        <v>30</v>
      </c>
      <c r="U7" s="10"/>
    </row>
    <row r="8" spans="1:21" s="4" customFormat="1" ht="69" hidden="1" customHeight="1" x14ac:dyDescent="0.2">
      <c r="A8" s="177">
        <v>3</v>
      </c>
      <c r="B8" s="177" t="s">
        <v>246</v>
      </c>
      <c r="C8" s="119" t="s">
        <v>59</v>
      </c>
      <c r="D8" s="46" t="s">
        <v>63</v>
      </c>
      <c r="E8" s="177" t="s">
        <v>22</v>
      </c>
      <c r="F8" s="177">
        <v>2016</v>
      </c>
      <c r="G8" s="60">
        <v>17964.366999999998</v>
      </c>
      <c r="H8" s="60">
        <v>17335.271000000001</v>
      </c>
      <c r="I8" s="60">
        <f t="shared" ref="I8:I65" si="1">J8+K8+L8</f>
        <v>6025.1570000000002</v>
      </c>
      <c r="J8" s="60"/>
      <c r="K8" s="60">
        <v>6025.1570000000002</v>
      </c>
      <c r="L8" s="177"/>
      <c r="M8" s="60">
        <f t="shared" si="0"/>
        <v>0</v>
      </c>
      <c r="N8" s="60"/>
      <c r="O8" s="60"/>
      <c r="P8" s="60"/>
      <c r="Q8" s="177" t="s">
        <v>25</v>
      </c>
      <c r="R8" s="65"/>
      <c r="S8" s="65">
        <v>3.5</v>
      </c>
      <c r="T8" s="46" t="s">
        <v>27</v>
      </c>
      <c r="U8" s="10"/>
    </row>
    <row r="9" spans="1:21" s="4" customFormat="1" ht="74.25" customHeight="1" x14ac:dyDescent="0.2">
      <c r="A9" s="177">
        <v>2</v>
      </c>
      <c r="B9" s="177" t="s">
        <v>246</v>
      </c>
      <c r="C9" s="119" t="s">
        <v>60</v>
      </c>
      <c r="D9" s="46" t="s">
        <v>63</v>
      </c>
      <c r="E9" s="177" t="s">
        <v>86</v>
      </c>
      <c r="F9" s="177">
        <v>2016</v>
      </c>
      <c r="G9" s="60">
        <v>32247.038</v>
      </c>
      <c r="H9" s="60">
        <v>31747.038</v>
      </c>
      <c r="I9" s="60">
        <f t="shared" si="1"/>
        <v>5940</v>
      </c>
      <c r="J9" s="60"/>
      <c r="K9" s="60">
        <v>5940</v>
      </c>
      <c r="L9" s="177"/>
      <c r="M9" s="60">
        <f t="shared" si="0"/>
        <v>6.4969999999999999</v>
      </c>
      <c r="N9" s="60"/>
      <c r="O9" s="60">
        <v>6.4969999999999999</v>
      </c>
      <c r="P9" s="60"/>
      <c r="Q9" s="177" t="s">
        <v>25</v>
      </c>
      <c r="R9" s="98">
        <v>2</v>
      </c>
      <c r="S9" s="65">
        <v>2.1</v>
      </c>
      <c r="T9" s="46" t="s">
        <v>161</v>
      </c>
      <c r="U9" s="10"/>
    </row>
    <row r="10" spans="1:21" s="4" customFormat="1" ht="92.25" customHeight="1" x14ac:dyDescent="0.2">
      <c r="A10" s="177">
        <v>3</v>
      </c>
      <c r="B10" s="177" t="s">
        <v>246</v>
      </c>
      <c r="C10" s="119" t="s">
        <v>256</v>
      </c>
      <c r="D10" s="46" t="s">
        <v>63</v>
      </c>
      <c r="E10" s="177" t="s">
        <v>199</v>
      </c>
      <c r="F10" s="177">
        <v>2017</v>
      </c>
      <c r="G10" s="60">
        <v>76151.3</v>
      </c>
      <c r="H10" s="177">
        <v>76151.3</v>
      </c>
      <c r="I10" s="60">
        <f t="shared" si="1"/>
        <v>1600</v>
      </c>
      <c r="J10" s="60"/>
      <c r="K10" s="60">
        <v>1600</v>
      </c>
      <c r="L10" s="177"/>
      <c r="M10" s="60">
        <f t="shared" si="0"/>
        <v>0</v>
      </c>
      <c r="N10" s="60"/>
      <c r="O10" s="60"/>
      <c r="P10" s="60"/>
      <c r="Q10" s="177" t="s">
        <v>25</v>
      </c>
      <c r="R10" s="77"/>
      <c r="S10" s="77"/>
      <c r="T10" s="46" t="s">
        <v>161</v>
      </c>
      <c r="U10" s="10"/>
    </row>
    <row r="11" spans="1:21" s="4" customFormat="1" ht="73.5" customHeight="1" x14ac:dyDescent="0.2">
      <c r="A11" s="177">
        <v>4</v>
      </c>
      <c r="B11" s="177" t="s">
        <v>246</v>
      </c>
      <c r="C11" s="119" t="s">
        <v>19</v>
      </c>
      <c r="D11" s="46" t="s">
        <v>63</v>
      </c>
      <c r="E11" s="177" t="s">
        <v>183</v>
      </c>
      <c r="F11" s="177">
        <v>2014</v>
      </c>
      <c r="G11" s="60">
        <v>12225.630999999999</v>
      </c>
      <c r="H11" s="60">
        <v>6400.3990000000003</v>
      </c>
      <c r="I11" s="60">
        <f t="shared" si="1"/>
        <v>3310.7109999999998</v>
      </c>
      <c r="J11" s="60"/>
      <c r="K11" s="60">
        <v>3310.7109999999998</v>
      </c>
      <c r="L11" s="177"/>
      <c r="M11" s="60">
        <f t="shared" si="0"/>
        <v>966.98800000000006</v>
      </c>
      <c r="N11" s="60"/>
      <c r="O11" s="60">
        <v>966.98800000000006</v>
      </c>
      <c r="P11" s="60"/>
      <c r="Q11" s="177" t="s">
        <v>25</v>
      </c>
      <c r="R11" s="77">
        <v>76.3</v>
      </c>
      <c r="S11" s="65">
        <v>80</v>
      </c>
      <c r="T11" s="46" t="s">
        <v>212</v>
      </c>
      <c r="U11" s="10"/>
    </row>
    <row r="12" spans="1:21" s="4" customFormat="1" ht="114" customHeight="1" x14ac:dyDescent="0.2">
      <c r="A12" s="177">
        <v>5</v>
      </c>
      <c r="B12" s="177" t="s">
        <v>246</v>
      </c>
      <c r="C12" s="119" t="s">
        <v>218</v>
      </c>
      <c r="D12" s="46" t="s">
        <v>63</v>
      </c>
      <c r="E12" s="177" t="s">
        <v>200</v>
      </c>
      <c r="F12" s="177">
        <v>2017</v>
      </c>
      <c r="G12" s="60">
        <v>2400</v>
      </c>
      <c r="H12" s="60">
        <v>2400</v>
      </c>
      <c r="I12" s="60">
        <f t="shared" si="1"/>
        <v>2400</v>
      </c>
      <c r="J12" s="60"/>
      <c r="K12" s="60">
        <v>2400</v>
      </c>
      <c r="L12" s="177"/>
      <c r="M12" s="60">
        <f t="shared" si="0"/>
        <v>67.840999999999994</v>
      </c>
      <c r="N12" s="60"/>
      <c r="O12" s="60">
        <v>67.840999999999994</v>
      </c>
      <c r="P12" s="60"/>
      <c r="Q12" s="177" t="s">
        <v>25</v>
      </c>
      <c r="R12" s="77"/>
      <c r="S12" s="65">
        <v>0.8</v>
      </c>
      <c r="T12" s="46" t="s">
        <v>161</v>
      </c>
      <c r="U12" s="10"/>
    </row>
    <row r="13" spans="1:21" s="4" customFormat="1" ht="117.75" hidden="1" customHeight="1" x14ac:dyDescent="0.2">
      <c r="A13" s="177">
        <v>6</v>
      </c>
      <c r="B13" s="177" t="s">
        <v>246</v>
      </c>
      <c r="C13" s="51" t="s">
        <v>31</v>
      </c>
      <c r="D13" s="46" t="s">
        <v>63</v>
      </c>
      <c r="E13" s="177" t="s">
        <v>88</v>
      </c>
      <c r="F13" s="177">
        <v>2016</v>
      </c>
      <c r="G13" s="60">
        <v>2000</v>
      </c>
      <c r="H13" s="60">
        <v>2000</v>
      </c>
      <c r="I13" s="60">
        <f t="shared" si="1"/>
        <v>203</v>
      </c>
      <c r="J13" s="60"/>
      <c r="K13" s="60">
        <v>203</v>
      </c>
      <c r="L13" s="177"/>
      <c r="M13" s="60">
        <f t="shared" si="0"/>
        <v>200.64099999999999</v>
      </c>
      <c r="N13" s="60"/>
      <c r="O13" s="60">
        <v>200.64099999999999</v>
      </c>
      <c r="P13" s="60"/>
      <c r="Q13" s="177" t="s">
        <v>25</v>
      </c>
      <c r="R13" s="77">
        <f t="shared" ref="R13:R65" si="2">100-(H13/G13*100)</f>
        <v>0</v>
      </c>
      <c r="S13" s="65">
        <v>100</v>
      </c>
      <c r="T13" s="46" t="s">
        <v>30</v>
      </c>
      <c r="U13" s="10"/>
    </row>
    <row r="14" spans="1:21" s="4" customFormat="1" ht="117.75" customHeight="1" x14ac:dyDescent="0.2">
      <c r="A14" s="177">
        <v>6</v>
      </c>
      <c r="B14" s="177" t="s">
        <v>246</v>
      </c>
      <c r="C14" s="160" t="s">
        <v>219</v>
      </c>
      <c r="D14" s="46" t="s">
        <v>63</v>
      </c>
      <c r="E14" s="177" t="s">
        <v>220</v>
      </c>
      <c r="F14" s="177">
        <v>2017</v>
      </c>
      <c r="G14" s="60">
        <v>300000</v>
      </c>
      <c r="H14" s="60">
        <v>300000</v>
      </c>
      <c r="I14" s="60">
        <f t="shared" si="1"/>
        <v>1600</v>
      </c>
      <c r="J14" s="60"/>
      <c r="K14" s="60">
        <v>1600</v>
      </c>
      <c r="L14" s="177"/>
      <c r="M14" s="60">
        <f t="shared" si="0"/>
        <v>0</v>
      </c>
      <c r="N14" s="60"/>
      <c r="O14" s="60"/>
      <c r="P14" s="60"/>
      <c r="Q14" s="177"/>
      <c r="R14" s="77"/>
      <c r="S14" s="65"/>
      <c r="T14" s="46" t="s">
        <v>161</v>
      </c>
      <c r="U14" s="10"/>
    </row>
    <row r="15" spans="1:21" s="4" customFormat="1" ht="63" hidden="1" customHeight="1" x14ac:dyDescent="0.2">
      <c r="A15" s="177">
        <v>7</v>
      </c>
      <c r="B15" s="177" t="s">
        <v>246</v>
      </c>
      <c r="C15" s="119" t="s">
        <v>162</v>
      </c>
      <c r="D15" s="46" t="s">
        <v>63</v>
      </c>
      <c r="E15" s="177" t="s">
        <v>188</v>
      </c>
      <c r="F15" s="177">
        <v>2017</v>
      </c>
      <c r="G15" s="60"/>
      <c r="H15" s="60"/>
      <c r="I15" s="60">
        <f t="shared" si="1"/>
        <v>0</v>
      </c>
      <c r="J15" s="60"/>
      <c r="K15" s="60"/>
      <c r="L15" s="177"/>
      <c r="M15" s="60">
        <f t="shared" si="0"/>
        <v>0</v>
      </c>
      <c r="N15" s="60"/>
      <c r="O15" s="60"/>
      <c r="P15" s="60"/>
      <c r="Q15" s="177"/>
      <c r="R15" s="77"/>
      <c r="S15" s="65"/>
      <c r="T15" s="46" t="s">
        <v>161</v>
      </c>
      <c r="U15" s="10"/>
    </row>
    <row r="16" spans="1:21" s="4" customFormat="1" ht="97.5" customHeight="1" x14ac:dyDescent="0.2">
      <c r="A16" s="177">
        <v>7</v>
      </c>
      <c r="B16" s="177" t="s">
        <v>246</v>
      </c>
      <c r="C16" s="119" t="s">
        <v>170</v>
      </c>
      <c r="D16" s="46" t="s">
        <v>63</v>
      </c>
      <c r="E16" s="177" t="s">
        <v>200</v>
      </c>
      <c r="F16" s="177">
        <v>2015</v>
      </c>
      <c r="G16" s="60">
        <v>1559.9159999999999</v>
      </c>
      <c r="H16" s="60">
        <v>1525.6130000000001</v>
      </c>
      <c r="I16" s="60">
        <f t="shared" si="1"/>
        <v>1525.6130000000001</v>
      </c>
      <c r="J16" s="60"/>
      <c r="K16" s="60">
        <v>1525.6130000000001</v>
      </c>
      <c r="L16" s="177"/>
      <c r="M16" s="60">
        <f t="shared" si="0"/>
        <v>442.09595000000002</v>
      </c>
      <c r="N16" s="60"/>
      <c r="O16" s="60">
        <v>442.09595000000002</v>
      </c>
      <c r="P16" s="60"/>
      <c r="Q16" s="177"/>
      <c r="R16" s="77">
        <v>2.4</v>
      </c>
      <c r="S16" s="65">
        <v>28.98</v>
      </c>
      <c r="T16" s="46" t="s">
        <v>159</v>
      </c>
      <c r="U16" s="10"/>
    </row>
    <row r="17" spans="1:22" s="4" customFormat="1" ht="98.25" customHeight="1" x14ac:dyDescent="0.2">
      <c r="A17" s="177">
        <v>8</v>
      </c>
      <c r="B17" s="177" t="s">
        <v>246</v>
      </c>
      <c r="C17" s="119" t="s">
        <v>257</v>
      </c>
      <c r="D17" s="46" t="s">
        <v>63</v>
      </c>
      <c r="E17" s="177" t="s">
        <v>190</v>
      </c>
      <c r="F17" s="177">
        <v>2017</v>
      </c>
      <c r="G17" s="60">
        <v>287200</v>
      </c>
      <c r="H17" s="60">
        <v>287200</v>
      </c>
      <c r="I17" s="60">
        <f t="shared" si="1"/>
        <v>500</v>
      </c>
      <c r="J17" s="60"/>
      <c r="K17" s="60">
        <v>500</v>
      </c>
      <c r="L17" s="177"/>
      <c r="M17" s="60">
        <f t="shared" si="0"/>
        <v>254.99600000000001</v>
      </c>
      <c r="N17" s="60"/>
      <c r="O17" s="60">
        <v>254.99600000000001</v>
      </c>
      <c r="P17" s="60"/>
      <c r="Q17" s="177"/>
      <c r="R17" s="77"/>
      <c r="S17" s="65">
        <v>51</v>
      </c>
      <c r="T17" s="46" t="s">
        <v>161</v>
      </c>
      <c r="U17" s="10"/>
    </row>
    <row r="18" spans="1:22" s="4" customFormat="1" ht="68.25" customHeight="1" x14ac:dyDescent="0.2">
      <c r="A18" s="177">
        <v>9</v>
      </c>
      <c r="B18" s="177" t="s">
        <v>246</v>
      </c>
      <c r="C18" s="120" t="s">
        <v>260</v>
      </c>
      <c r="D18" s="46" t="s">
        <v>63</v>
      </c>
      <c r="E18" s="177" t="s">
        <v>187</v>
      </c>
      <c r="F18" s="177">
        <v>2017</v>
      </c>
      <c r="G18" s="60">
        <v>58374</v>
      </c>
      <c r="H18" s="60">
        <v>58374</v>
      </c>
      <c r="I18" s="60">
        <f t="shared" si="1"/>
        <v>600</v>
      </c>
      <c r="J18" s="60"/>
      <c r="K18" s="60">
        <v>600</v>
      </c>
      <c r="L18" s="177"/>
      <c r="M18" s="60">
        <f t="shared" si="0"/>
        <v>306</v>
      </c>
      <c r="N18" s="60"/>
      <c r="O18" s="60">
        <v>306</v>
      </c>
      <c r="P18" s="60"/>
      <c r="Q18" s="177"/>
      <c r="R18" s="77"/>
      <c r="S18" s="65">
        <v>51</v>
      </c>
      <c r="T18" s="46" t="s">
        <v>161</v>
      </c>
      <c r="U18" s="10"/>
    </row>
    <row r="19" spans="1:22" s="4" customFormat="1" ht="85.5" customHeight="1" x14ac:dyDescent="0.2">
      <c r="A19" s="177">
        <v>10</v>
      </c>
      <c r="B19" s="177" t="s">
        <v>246</v>
      </c>
      <c r="C19" s="120" t="s">
        <v>224</v>
      </c>
      <c r="D19" s="46" t="s">
        <v>63</v>
      </c>
      <c r="E19" s="177" t="s">
        <v>186</v>
      </c>
      <c r="F19" s="177">
        <v>2017</v>
      </c>
      <c r="G19" s="60">
        <v>6400</v>
      </c>
      <c r="H19" s="60">
        <v>6400</v>
      </c>
      <c r="I19" s="60">
        <f t="shared" si="1"/>
        <v>200</v>
      </c>
      <c r="J19" s="60"/>
      <c r="K19" s="60">
        <v>200</v>
      </c>
      <c r="L19" s="177"/>
      <c r="M19" s="60">
        <f t="shared" si="0"/>
        <v>0</v>
      </c>
      <c r="N19" s="60"/>
      <c r="O19" s="60"/>
      <c r="P19" s="60"/>
      <c r="Q19" s="177"/>
      <c r="R19" s="77"/>
      <c r="S19" s="65"/>
      <c r="T19" s="46" t="s">
        <v>161</v>
      </c>
      <c r="U19" s="10"/>
    </row>
    <row r="20" spans="1:22" s="4" customFormat="1" ht="100.5" customHeight="1" x14ac:dyDescent="0.2">
      <c r="A20" s="177">
        <v>11</v>
      </c>
      <c r="B20" s="177" t="s">
        <v>246</v>
      </c>
      <c r="C20" s="120" t="s">
        <v>166</v>
      </c>
      <c r="D20" s="46" t="s">
        <v>63</v>
      </c>
      <c r="E20" s="177" t="s">
        <v>195</v>
      </c>
      <c r="F20" s="177">
        <v>2017</v>
      </c>
      <c r="G20" s="60">
        <v>2588.297</v>
      </c>
      <c r="H20" s="60">
        <f>G20</f>
        <v>2588.297</v>
      </c>
      <c r="I20" s="60">
        <f t="shared" si="1"/>
        <v>2588.297</v>
      </c>
      <c r="J20" s="60"/>
      <c r="K20" s="60">
        <v>2588.297</v>
      </c>
      <c r="L20" s="177"/>
      <c r="M20" s="60">
        <f t="shared" si="0"/>
        <v>71.259299999999996</v>
      </c>
      <c r="N20" s="60"/>
      <c r="O20" s="60">
        <f>21.37779+49.88151</f>
        <v>71.259299999999996</v>
      </c>
      <c r="P20" s="60"/>
      <c r="Q20" s="177"/>
      <c r="R20" s="77"/>
      <c r="S20" s="65">
        <v>7.12</v>
      </c>
      <c r="T20" s="46" t="s">
        <v>159</v>
      </c>
      <c r="U20" s="10"/>
    </row>
    <row r="21" spans="1:22" s="4" customFormat="1" ht="85.5" hidden="1" customHeight="1" x14ac:dyDescent="0.2">
      <c r="A21" s="177">
        <v>12</v>
      </c>
      <c r="B21" s="177" t="s">
        <v>246</v>
      </c>
      <c r="C21" s="120" t="s">
        <v>167</v>
      </c>
      <c r="D21" s="46" t="s">
        <v>63</v>
      </c>
      <c r="E21" s="177" t="s">
        <v>109</v>
      </c>
      <c r="F21" s="177">
        <v>2017</v>
      </c>
      <c r="G21" s="60">
        <v>13000</v>
      </c>
      <c r="H21" s="60">
        <v>13000</v>
      </c>
      <c r="I21" s="60">
        <f t="shared" si="1"/>
        <v>500</v>
      </c>
      <c r="J21" s="60"/>
      <c r="K21" s="60">
        <v>500</v>
      </c>
      <c r="L21" s="177"/>
      <c r="M21" s="60">
        <f t="shared" si="0"/>
        <v>0</v>
      </c>
      <c r="N21" s="60"/>
      <c r="O21" s="60"/>
      <c r="P21" s="60"/>
      <c r="Q21" s="177"/>
      <c r="R21" s="77"/>
      <c r="S21" s="65"/>
      <c r="T21" s="46" t="s">
        <v>161</v>
      </c>
      <c r="U21" s="10"/>
    </row>
    <row r="22" spans="1:22" s="4" customFormat="1" ht="98.25" hidden="1" customHeight="1" x14ac:dyDescent="0.2">
      <c r="A22" s="177">
        <v>7</v>
      </c>
      <c r="B22" s="177" t="s">
        <v>246</v>
      </c>
      <c r="C22" s="51" t="s">
        <v>148</v>
      </c>
      <c r="D22" s="46" t="s">
        <v>63</v>
      </c>
      <c r="E22" s="177" t="s">
        <v>109</v>
      </c>
      <c r="F22" s="177"/>
      <c r="G22" s="60">
        <v>4900</v>
      </c>
      <c r="H22" s="60"/>
      <c r="I22" s="60">
        <f>K22</f>
        <v>140</v>
      </c>
      <c r="J22" s="60"/>
      <c r="K22" s="60">
        <v>140</v>
      </c>
      <c r="L22" s="177"/>
      <c r="M22" s="60">
        <f t="shared" si="0"/>
        <v>132.036</v>
      </c>
      <c r="N22" s="60"/>
      <c r="O22" s="60">
        <v>132.036</v>
      </c>
      <c r="P22" s="60"/>
      <c r="Q22" s="177"/>
      <c r="R22" s="77">
        <f t="shared" si="2"/>
        <v>100</v>
      </c>
      <c r="S22" s="65">
        <v>94.31</v>
      </c>
      <c r="T22" s="46"/>
      <c r="U22" s="10"/>
    </row>
    <row r="23" spans="1:22" s="4" customFormat="1" ht="173.25" customHeight="1" x14ac:dyDescent="0.2">
      <c r="A23" s="177">
        <v>12</v>
      </c>
      <c r="B23" s="177" t="s">
        <v>246</v>
      </c>
      <c r="C23" s="160" t="s">
        <v>225</v>
      </c>
      <c r="D23" s="46" t="s">
        <v>63</v>
      </c>
      <c r="E23" s="177" t="s">
        <v>109</v>
      </c>
      <c r="F23" s="177">
        <v>2017</v>
      </c>
      <c r="G23" s="60">
        <v>75000</v>
      </c>
      <c r="H23" s="60">
        <v>75000</v>
      </c>
      <c r="I23" s="60">
        <f>K23</f>
        <v>500</v>
      </c>
      <c r="J23" s="60"/>
      <c r="K23" s="60">
        <v>500</v>
      </c>
      <c r="L23" s="177"/>
      <c r="M23" s="60">
        <f t="shared" si="0"/>
        <v>33.259</v>
      </c>
      <c r="N23" s="60"/>
      <c r="O23" s="60">
        <v>33.259</v>
      </c>
      <c r="P23" s="60"/>
      <c r="Q23" s="177"/>
      <c r="R23" s="77"/>
      <c r="S23" s="65">
        <v>6.65</v>
      </c>
      <c r="T23" s="46" t="s">
        <v>226</v>
      </c>
      <c r="U23" s="10"/>
    </row>
    <row r="24" spans="1:22" s="4" customFormat="1" ht="115.5" customHeight="1" x14ac:dyDescent="0.2">
      <c r="A24" s="177">
        <v>13</v>
      </c>
      <c r="B24" s="177" t="s">
        <v>246</v>
      </c>
      <c r="C24" s="120" t="s">
        <v>236</v>
      </c>
      <c r="D24" s="46" t="s">
        <v>63</v>
      </c>
      <c r="E24" s="177" t="s">
        <v>238</v>
      </c>
      <c r="F24" s="177">
        <v>2017</v>
      </c>
      <c r="G24" s="60">
        <v>40000</v>
      </c>
      <c r="H24" s="60">
        <v>40000</v>
      </c>
      <c r="I24" s="60">
        <f>K24</f>
        <v>634.12300000000005</v>
      </c>
      <c r="J24" s="60"/>
      <c r="K24" s="60">
        <v>634.12300000000005</v>
      </c>
      <c r="L24" s="177"/>
      <c r="M24" s="60">
        <f t="shared" si="0"/>
        <v>59.94</v>
      </c>
      <c r="N24" s="60"/>
      <c r="O24" s="60">
        <v>59.94</v>
      </c>
      <c r="P24" s="60"/>
      <c r="Q24" s="177"/>
      <c r="R24" s="77"/>
      <c r="S24" s="65"/>
      <c r="T24" s="46" t="s">
        <v>237</v>
      </c>
      <c r="U24" s="10"/>
    </row>
    <row r="25" spans="1:22" s="4" customFormat="1" ht="100.5" customHeight="1" x14ac:dyDescent="0.35">
      <c r="A25" s="177">
        <v>14</v>
      </c>
      <c r="B25" s="177" t="s">
        <v>247</v>
      </c>
      <c r="C25" s="125" t="s">
        <v>97</v>
      </c>
      <c r="D25" s="46" t="s">
        <v>63</v>
      </c>
      <c r="E25" s="177" t="s">
        <v>189</v>
      </c>
      <c r="F25" s="177">
        <v>2013</v>
      </c>
      <c r="G25" s="60">
        <v>4016</v>
      </c>
      <c r="H25" s="60">
        <v>2262.4029999999998</v>
      </c>
      <c r="I25" s="60">
        <f t="shared" si="1"/>
        <v>50</v>
      </c>
      <c r="J25" s="60"/>
      <c r="K25" s="60">
        <v>50</v>
      </c>
      <c r="L25" s="60"/>
      <c r="M25" s="60">
        <f t="shared" si="0"/>
        <v>1.1679999999999999</v>
      </c>
      <c r="N25" s="60"/>
      <c r="O25" s="60">
        <v>1.1679999999999999</v>
      </c>
      <c r="P25" s="60"/>
      <c r="Q25" s="177"/>
      <c r="R25" s="77">
        <f t="shared" si="2"/>
        <v>43.665263944223106</v>
      </c>
      <c r="S25" s="65"/>
      <c r="T25" s="46" t="s">
        <v>159</v>
      </c>
      <c r="U25" s="97"/>
      <c r="V25" s="7"/>
    </row>
    <row r="26" spans="1:22" ht="78.75" hidden="1" x14ac:dyDescent="0.35">
      <c r="A26" s="177">
        <v>9</v>
      </c>
      <c r="B26" s="177" t="s">
        <v>247</v>
      </c>
      <c r="C26" s="51" t="s">
        <v>98</v>
      </c>
      <c r="D26" s="46" t="s">
        <v>63</v>
      </c>
      <c r="E26" s="177" t="s">
        <v>111</v>
      </c>
      <c r="F26" s="177">
        <v>2015</v>
      </c>
      <c r="G26" s="177">
        <v>611.11</v>
      </c>
      <c r="H26" s="65">
        <v>150</v>
      </c>
      <c r="I26" s="60">
        <f t="shared" si="1"/>
        <v>150</v>
      </c>
      <c r="J26" s="65"/>
      <c r="K26" s="65">
        <v>150</v>
      </c>
      <c r="L26" s="177"/>
      <c r="M26" s="60">
        <f t="shared" si="0"/>
        <v>0</v>
      </c>
      <c r="N26" s="60"/>
      <c r="O26" s="60"/>
      <c r="P26" s="60"/>
      <c r="Q26" s="177"/>
      <c r="R26" s="77">
        <f t="shared" si="2"/>
        <v>75.454500826365148</v>
      </c>
      <c r="S26" s="177">
        <v>75</v>
      </c>
      <c r="T26" s="177">
        <v>2016</v>
      </c>
      <c r="U26" s="97"/>
      <c r="V26" s="96"/>
    </row>
    <row r="27" spans="1:22" s="10" customFormat="1" ht="99.75" hidden="1" customHeight="1" x14ac:dyDescent="0.25">
      <c r="A27" s="177">
        <v>10</v>
      </c>
      <c r="B27" s="177" t="s">
        <v>247</v>
      </c>
      <c r="C27" s="51" t="s">
        <v>99</v>
      </c>
      <c r="D27" s="46" t="s">
        <v>63</v>
      </c>
      <c r="E27" s="177" t="s">
        <v>116</v>
      </c>
      <c r="F27" s="177">
        <v>2016</v>
      </c>
      <c r="G27" s="177">
        <v>2450.9059999999999</v>
      </c>
      <c r="H27" s="177">
        <v>2420.9059999999999</v>
      </c>
      <c r="I27" s="60">
        <f t="shared" si="1"/>
        <v>2420.9059999999999</v>
      </c>
      <c r="J27" s="177"/>
      <c r="K27" s="177">
        <v>2420.9059999999999</v>
      </c>
      <c r="L27" s="177"/>
      <c r="M27" s="60">
        <f t="shared" si="0"/>
        <v>2166.3186000000001</v>
      </c>
      <c r="N27" s="60"/>
      <c r="O27" s="60">
        <f>336.2256+1787.203+6.788+36.102</f>
        <v>2166.3186000000001</v>
      </c>
      <c r="P27" s="60"/>
      <c r="Q27" s="177"/>
      <c r="R27" s="77">
        <f t="shared" si="2"/>
        <v>1.2240371519756366</v>
      </c>
      <c r="S27" s="177">
        <v>95</v>
      </c>
      <c r="T27" s="177">
        <v>2017</v>
      </c>
      <c r="V27"/>
    </row>
    <row r="28" spans="1:22" s="10" customFormat="1" ht="99.75" customHeight="1" x14ac:dyDescent="0.25">
      <c r="A28" s="177">
        <v>15</v>
      </c>
      <c r="B28" s="177" t="s">
        <v>247</v>
      </c>
      <c r="C28" s="162" t="s">
        <v>261</v>
      </c>
      <c r="D28" s="46" t="s">
        <v>63</v>
      </c>
      <c r="E28" s="177" t="s">
        <v>229</v>
      </c>
      <c r="F28" s="177">
        <v>2015</v>
      </c>
      <c r="G28" s="177">
        <v>6463.2860000000001</v>
      </c>
      <c r="H28" s="177">
        <v>6223.4620000000004</v>
      </c>
      <c r="I28" s="60">
        <f t="shared" si="1"/>
        <v>4529.4139999999998</v>
      </c>
      <c r="J28" s="177"/>
      <c r="K28" s="177">
        <v>4529.4139999999998</v>
      </c>
      <c r="L28" s="177"/>
      <c r="M28" s="60">
        <f t="shared" si="0"/>
        <v>0</v>
      </c>
      <c r="N28" s="60"/>
      <c r="O28" s="60"/>
      <c r="P28" s="60"/>
      <c r="Q28" s="177"/>
      <c r="R28" s="77">
        <f t="shared" si="2"/>
        <v>3.7105583754146068</v>
      </c>
      <c r="S28" s="177"/>
      <c r="T28" s="177">
        <v>2018</v>
      </c>
      <c r="V28"/>
    </row>
    <row r="29" spans="1:22" s="10" customFormat="1" ht="95.25" customHeight="1" x14ac:dyDescent="0.25">
      <c r="A29" s="177">
        <v>16</v>
      </c>
      <c r="B29" s="177" t="s">
        <v>247</v>
      </c>
      <c r="C29" s="125" t="s">
        <v>227</v>
      </c>
      <c r="D29" s="46" t="s">
        <v>63</v>
      </c>
      <c r="E29" s="177" t="s">
        <v>108</v>
      </c>
      <c r="F29" s="177">
        <v>2015</v>
      </c>
      <c r="G29" s="177">
        <v>3755.0509999999999</v>
      </c>
      <c r="H29" s="65">
        <v>280</v>
      </c>
      <c r="I29" s="60">
        <f t="shared" si="1"/>
        <v>280</v>
      </c>
      <c r="J29" s="65"/>
      <c r="K29" s="65">
        <v>280</v>
      </c>
      <c r="L29" s="177"/>
      <c r="M29" s="60">
        <f t="shared" si="0"/>
        <v>0</v>
      </c>
      <c r="N29" s="60"/>
      <c r="O29" s="60"/>
      <c r="P29" s="60"/>
      <c r="Q29" s="177"/>
      <c r="R29" s="77">
        <v>93.29</v>
      </c>
      <c r="S29" s="177"/>
      <c r="T29" s="177">
        <v>2017</v>
      </c>
      <c r="V29"/>
    </row>
    <row r="30" spans="1:22" s="10" customFormat="1" ht="69.75" hidden="1" customHeight="1" x14ac:dyDescent="0.25">
      <c r="A30" s="177">
        <v>13</v>
      </c>
      <c r="B30" s="177" t="s">
        <v>247</v>
      </c>
      <c r="C30" s="51" t="s">
        <v>101</v>
      </c>
      <c r="D30" s="46" t="s">
        <v>63</v>
      </c>
      <c r="E30" s="177" t="s">
        <v>109</v>
      </c>
      <c r="F30" s="177">
        <v>2010</v>
      </c>
      <c r="G30" s="177">
        <v>195.33199999999999</v>
      </c>
      <c r="H30" s="177">
        <v>181.614</v>
      </c>
      <c r="I30" s="60">
        <f t="shared" si="1"/>
        <v>181.614</v>
      </c>
      <c r="J30" s="177"/>
      <c r="K30" s="177">
        <v>181.614</v>
      </c>
      <c r="L30" s="177"/>
      <c r="M30" s="60">
        <f t="shared" si="0"/>
        <v>0</v>
      </c>
      <c r="N30" s="60"/>
      <c r="O30" s="60"/>
      <c r="P30" s="60"/>
      <c r="Q30" s="177"/>
      <c r="R30" s="77">
        <f t="shared" si="2"/>
        <v>7.0229148321831474</v>
      </c>
      <c r="S30" s="177">
        <v>7</v>
      </c>
      <c r="T30" s="177">
        <v>2016</v>
      </c>
      <c r="V30"/>
    </row>
    <row r="31" spans="1:22" s="10" customFormat="1" ht="72.75" hidden="1" customHeight="1" x14ac:dyDescent="0.25">
      <c r="A31" s="177">
        <v>13</v>
      </c>
      <c r="B31" s="177" t="s">
        <v>247</v>
      </c>
      <c r="C31" s="119" t="s">
        <v>171</v>
      </c>
      <c r="D31" s="46" t="s">
        <v>63</v>
      </c>
      <c r="E31" s="177" t="s">
        <v>114</v>
      </c>
      <c r="F31" s="177">
        <v>2016</v>
      </c>
      <c r="G31" s="65">
        <v>6600</v>
      </c>
      <c r="H31" s="65">
        <v>6500</v>
      </c>
      <c r="I31" s="60">
        <f t="shared" si="1"/>
        <v>0</v>
      </c>
      <c r="J31" s="65"/>
      <c r="K31" s="78"/>
      <c r="L31" s="177"/>
      <c r="M31" s="60">
        <f t="shared" si="0"/>
        <v>0</v>
      </c>
      <c r="N31" s="60"/>
      <c r="O31" s="60"/>
      <c r="P31" s="60"/>
      <c r="Q31" s="177"/>
      <c r="R31" s="77">
        <f t="shared" si="2"/>
        <v>1.5151515151515156</v>
      </c>
      <c r="S31" s="177">
        <v>0</v>
      </c>
      <c r="T31" s="46" t="s">
        <v>161</v>
      </c>
      <c r="V31"/>
    </row>
    <row r="32" spans="1:22" s="10" customFormat="1" ht="110.25" customHeight="1" x14ac:dyDescent="0.25">
      <c r="A32" s="177">
        <v>17</v>
      </c>
      <c r="B32" s="177" t="s">
        <v>247</v>
      </c>
      <c r="C32" s="125" t="s">
        <v>254</v>
      </c>
      <c r="D32" s="46" t="s">
        <v>63</v>
      </c>
      <c r="E32" s="177" t="s">
        <v>184</v>
      </c>
      <c r="F32" s="177">
        <v>2017</v>
      </c>
      <c r="G32" s="60">
        <v>1450</v>
      </c>
      <c r="H32" s="60">
        <v>1450</v>
      </c>
      <c r="I32" s="60">
        <f t="shared" si="1"/>
        <v>1450</v>
      </c>
      <c r="J32" s="177"/>
      <c r="K32" s="60">
        <v>1450</v>
      </c>
      <c r="L32" s="177"/>
      <c r="M32" s="60">
        <f t="shared" si="0"/>
        <v>0</v>
      </c>
      <c r="N32" s="60"/>
      <c r="O32" s="60"/>
      <c r="P32" s="60"/>
      <c r="Q32" s="177"/>
      <c r="R32" s="77">
        <f t="shared" si="2"/>
        <v>0</v>
      </c>
      <c r="S32" s="177"/>
      <c r="T32" s="177">
        <v>2017</v>
      </c>
      <c r="V32"/>
    </row>
    <row r="33" spans="1:22" s="10" customFormat="1" ht="108.75" customHeight="1" x14ac:dyDescent="0.25">
      <c r="A33" s="177">
        <v>18</v>
      </c>
      <c r="B33" s="177" t="s">
        <v>247</v>
      </c>
      <c r="C33" s="125" t="s">
        <v>255</v>
      </c>
      <c r="D33" s="46" t="s">
        <v>63</v>
      </c>
      <c r="E33" s="177" t="s">
        <v>185</v>
      </c>
      <c r="F33" s="177">
        <v>2017</v>
      </c>
      <c r="G33" s="60">
        <v>1480</v>
      </c>
      <c r="H33" s="60">
        <v>1480</v>
      </c>
      <c r="I33" s="60">
        <f t="shared" si="1"/>
        <v>1480</v>
      </c>
      <c r="J33" s="177"/>
      <c r="K33" s="60">
        <v>1480</v>
      </c>
      <c r="L33" s="177"/>
      <c r="M33" s="60">
        <f t="shared" si="0"/>
        <v>0</v>
      </c>
      <c r="N33" s="60"/>
      <c r="O33" s="60"/>
      <c r="P33" s="60"/>
      <c r="Q33" s="177"/>
      <c r="R33" s="77">
        <f t="shared" si="2"/>
        <v>0</v>
      </c>
      <c r="S33" s="177"/>
      <c r="T33" s="177">
        <v>2017</v>
      </c>
      <c r="V33"/>
    </row>
    <row r="34" spans="1:22" s="10" customFormat="1" ht="87" customHeight="1" x14ac:dyDescent="0.25">
      <c r="A34" s="177">
        <v>19</v>
      </c>
      <c r="B34" s="177" t="s">
        <v>246</v>
      </c>
      <c r="C34" s="120" t="s">
        <v>182</v>
      </c>
      <c r="D34" s="46" t="s">
        <v>63</v>
      </c>
      <c r="E34" s="177" t="s">
        <v>198</v>
      </c>
      <c r="F34" s="177">
        <v>2017</v>
      </c>
      <c r="G34" s="60">
        <v>7500</v>
      </c>
      <c r="H34" s="60">
        <v>7500</v>
      </c>
      <c r="I34" s="60">
        <f t="shared" si="1"/>
        <v>500</v>
      </c>
      <c r="J34" s="177"/>
      <c r="K34" s="60">
        <v>500</v>
      </c>
      <c r="L34" s="177"/>
      <c r="M34" s="60">
        <f t="shared" si="0"/>
        <v>149.99760000000001</v>
      </c>
      <c r="N34" s="60"/>
      <c r="O34" s="60">
        <f>149.9976</f>
        <v>149.99760000000001</v>
      </c>
      <c r="P34" s="60"/>
      <c r="Q34" s="177"/>
      <c r="R34" s="77"/>
      <c r="S34" s="177">
        <v>30</v>
      </c>
      <c r="T34" s="46" t="s">
        <v>161</v>
      </c>
      <c r="V34"/>
    </row>
    <row r="35" spans="1:22" s="10" customFormat="1" ht="103.5" customHeight="1" x14ac:dyDescent="0.25">
      <c r="A35" s="177">
        <v>20</v>
      </c>
      <c r="B35" s="177" t="s">
        <v>246</v>
      </c>
      <c r="C35" s="127" t="s">
        <v>177</v>
      </c>
      <c r="D35" s="46" t="s">
        <v>63</v>
      </c>
      <c r="E35" s="177" t="s">
        <v>194</v>
      </c>
      <c r="F35" s="177">
        <v>2016</v>
      </c>
      <c r="G35" s="60">
        <v>13000</v>
      </c>
      <c r="H35" s="60">
        <v>13000</v>
      </c>
      <c r="I35" s="60">
        <f t="shared" si="1"/>
        <v>500</v>
      </c>
      <c r="J35" s="65"/>
      <c r="K35" s="60">
        <v>500</v>
      </c>
      <c r="L35" s="177"/>
      <c r="M35" s="60">
        <f t="shared" si="0"/>
        <v>0</v>
      </c>
      <c r="N35" s="60"/>
      <c r="O35" s="60"/>
      <c r="P35" s="60"/>
      <c r="Q35" s="177"/>
      <c r="R35" s="77">
        <f t="shared" si="2"/>
        <v>0</v>
      </c>
      <c r="S35" s="177">
        <v>0</v>
      </c>
      <c r="T35" s="46" t="s">
        <v>161</v>
      </c>
      <c r="V35"/>
    </row>
    <row r="36" spans="1:22" s="10" customFormat="1" ht="129.75" hidden="1" customHeight="1" x14ac:dyDescent="0.25">
      <c r="A36" s="177">
        <v>18</v>
      </c>
      <c r="B36" s="177"/>
      <c r="C36" s="51" t="s">
        <v>105</v>
      </c>
      <c r="D36" s="46" t="s">
        <v>63</v>
      </c>
      <c r="E36" s="177" t="s">
        <v>110</v>
      </c>
      <c r="F36" s="177">
        <v>2012</v>
      </c>
      <c r="G36" s="60">
        <v>18711.026000000002</v>
      </c>
      <c r="H36" s="60">
        <v>5300</v>
      </c>
      <c r="I36" s="60">
        <f t="shared" si="1"/>
        <v>2300</v>
      </c>
      <c r="J36" s="65"/>
      <c r="K36" s="60">
        <v>2300</v>
      </c>
      <c r="L36" s="177"/>
      <c r="M36" s="60">
        <f t="shared" si="0"/>
        <v>0</v>
      </c>
      <c r="N36" s="60"/>
      <c r="O36" s="60"/>
      <c r="P36" s="60"/>
      <c r="Q36" s="177"/>
      <c r="R36" s="77">
        <f t="shared" si="2"/>
        <v>71.674455478817677</v>
      </c>
      <c r="S36" s="177">
        <v>74.5</v>
      </c>
      <c r="T36" s="177">
        <v>2017</v>
      </c>
      <c r="V36"/>
    </row>
    <row r="37" spans="1:22" s="10" customFormat="1" ht="95.25" hidden="1" customHeight="1" x14ac:dyDescent="0.2">
      <c r="A37" s="177">
        <v>16</v>
      </c>
      <c r="B37" s="177"/>
      <c r="C37" s="94" t="s">
        <v>134</v>
      </c>
      <c r="D37" s="46" t="s">
        <v>63</v>
      </c>
      <c r="E37" s="177" t="s">
        <v>109</v>
      </c>
      <c r="F37" s="177">
        <v>2016</v>
      </c>
      <c r="G37" s="60">
        <v>1500</v>
      </c>
      <c r="H37" s="60">
        <v>1500</v>
      </c>
      <c r="I37" s="60">
        <f t="shared" si="1"/>
        <v>200</v>
      </c>
      <c r="J37" s="65"/>
      <c r="K37" s="65">
        <v>200</v>
      </c>
      <c r="L37" s="177"/>
      <c r="M37" s="60">
        <f t="shared" si="0"/>
        <v>36.857999999999997</v>
      </c>
      <c r="N37" s="60"/>
      <c r="O37" s="60">
        <v>36.857999999999997</v>
      </c>
      <c r="P37" s="60"/>
      <c r="Q37" s="177"/>
      <c r="R37" s="77">
        <f t="shared" si="2"/>
        <v>0</v>
      </c>
      <c r="S37" s="177">
        <v>20</v>
      </c>
      <c r="T37" s="177">
        <v>2017</v>
      </c>
    </row>
    <row r="38" spans="1:22" s="10" customFormat="1" ht="132" hidden="1" customHeight="1" x14ac:dyDescent="0.2">
      <c r="A38" s="177">
        <v>23</v>
      </c>
      <c r="B38" s="177" t="s">
        <v>247</v>
      </c>
      <c r="C38" s="159" t="s">
        <v>216</v>
      </c>
      <c r="D38" s="46" t="s">
        <v>63</v>
      </c>
      <c r="E38" s="178" t="s">
        <v>24</v>
      </c>
      <c r="F38" s="178">
        <v>2012</v>
      </c>
      <c r="G38" s="178"/>
      <c r="H38" s="178"/>
      <c r="I38" s="178">
        <f>J38+K38+L38</f>
        <v>0</v>
      </c>
      <c r="J38" s="178"/>
      <c r="K38" s="178"/>
      <c r="L38" s="178"/>
      <c r="M38" s="178">
        <f>N38+O38+P38</f>
        <v>0</v>
      </c>
      <c r="N38" s="178"/>
      <c r="O38" s="178"/>
      <c r="P38" s="178"/>
      <c r="Q38" s="178"/>
      <c r="R38" s="178">
        <v>0.09</v>
      </c>
      <c r="S38" s="178"/>
      <c r="T38" s="46" t="s">
        <v>161</v>
      </c>
    </row>
    <row r="39" spans="1:22" s="10" customFormat="1" ht="84" customHeight="1" x14ac:dyDescent="0.2">
      <c r="A39" s="177">
        <v>21</v>
      </c>
      <c r="B39" s="177" t="s">
        <v>247</v>
      </c>
      <c r="C39" s="121" t="s">
        <v>168</v>
      </c>
      <c r="D39" s="46" t="s">
        <v>63</v>
      </c>
      <c r="E39" s="177" t="s">
        <v>141</v>
      </c>
      <c r="F39" s="177">
        <v>2015</v>
      </c>
      <c r="G39" s="177">
        <v>4234.8159999999998</v>
      </c>
      <c r="H39" s="65">
        <f>K39</f>
        <v>2834.1950000000002</v>
      </c>
      <c r="I39" s="60">
        <f t="shared" si="1"/>
        <v>2834.1950000000002</v>
      </c>
      <c r="J39" s="65"/>
      <c r="K39" s="60">
        <v>2834.1950000000002</v>
      </c>
      <c r="L39" s="177"/>
      <c r="M39" s="60">
        <f t="shared" si="0"/>
        <v>12.26652</v>
      </c>
      <c r="N39" s="60"/>
      <c r="O39" s="60">
        <f>12.26652</f>
        <v>12.26652</v>
      </c>
      <c r="P39" s="60"/>
      <c r="Q39" s="177"/>
      <c r="R39" s="77">
        <f t="shared" si="2"/>
        <v>33.073951737218337</v>
      </c>
      <c r="S39" s="177">
        <v>42.3</v>
      </c>
      <c r="T39" s="177">
        <v>2017</v>
      </c>
    </row>
    <row r="40" spans="1:22" s="10" customFormat="1" ht="80.25" customHeight="1" x14ac:dyDescent="0.2">
      <c r="A40" s="177">
        <v>22</v>
      </c>
      <c r="B40" s="177" t="s">
        <v>247</v>
      </c>
      <c r="C40" s="122" t="s">
        <v>127</v>
      </c>
      <c r="D40" s="46" t="s">
        <v>63</v>
      </c>
      <c r="E40" s="177" t="s">
        <v>138</v>
      </c>
      <c r="F40" s="177">
        <v>2017</v>
      </c>
      <c r="G40" s="60">
        <v>796.82</v>
      </c>
      <c r="H40" s="60">
        <v>796.82</v>
      </c>
      <c r="I40" s="60">
        <f t="shared" si="1"/>
        <v>796.82</v>
      </c>
      <c r="J40" s="65"/>
      <c r="K40" s="65">
        <v>796.82</v>
      </c>
      <c r="L40" s="177"/>
      <c r="M40" s="60">
        <f t="shared" si="0"/>
        <v>3.2831999999999999</v>
      </c>
      <c r="N40" s="60"/>
      <c r="O40" s="60">
        <v>3.2831999999999999</v>
      </c>
      <c r="P40" s="60"/>
      <c r="Q40" s="177"/>
      <c r="R40" s="77">
        <f t="shared" si="2"/>
        <v>0</v>
      </c>
      <c r="S40" s="77">
        <f>M40/G40*100</f>
        <v>0.41203785045556085</v>
      </c>
      <c r="T40" s="177">
        <v>2017</v>
      </c>
    </row>
    <row r="41" spans="1:22" s="10" customFormat="1" ht="81" customHeight="1" x14ac:dyDescent="0.2">
      <c r="A41" s="177">
        <v>23</v>
      </c>
      <c r="B41" s="177" t="s">
        <v>247</v>
      </c>
      <c r="C41" s="122" t="s">
        <v>128</v>
      </c>
      <c r="D41" s="46" t="s">
        <v>63</v>
      </c>
      <c r="E41" s="177" t="s">
        <v>138</v>
      </c>
      <c r="F41" s="177">
        <v>2017</v>
      </c>
      <c r="G41" s="60">
        <v>1395.68</v>
      </c>
      <c r="H41" s="60">
        <v>1395.68</v>
      </c>
      <c r="I41" s="60">
        <f t="shared" si="1"/>
        <v>1395.68</v>
      </c>
      <c r="J41" s="65"/>
      <c r="K41" s="65">
        <v>1395.68</v>
      </c>
      <c r="L41" s="177"/>
      <c r="M41" s="60">
        <f t="shared" si="0"/>
        <v>3.64716</v>
      </c>
      <c r="N41" s="60"/>
      <c r="O41" s="60">
        <v>3.64716</v>
      </c>
      <c r="P41" s="60"/>
      <c r="Q41" s="177"/>
      <c r="R41" s="77">
        <f t="shared" si="2"/>
        <v>0</v>
      </c>
      <c r="S41" s="77">
        <f t="shared" ref="S41:S65" si="3">M41/G41*100</f>
        <v>0.26131778058007565</v>
      </c>
      <c r="T41" s="177">
        <v>2017</v>
      </c>
    </row>
    <row r="42" spans="1:22" s="10" customFormat="1" ht="84.75" customHeight="1" x14ac:dyDescent="0.2">
      <c r="A42" s="177">
        <v>24</v>
      </c>
      <c r="B42" s="177" t="s">
        <v>247</v>
      </c>
      <c r="C42" s="122" t="s">
        <v>129</v>
      </c>
      <c r="D42" s="46" t="s">
        <v>63</v>
      </c>
      <c r="E42" s="177" t="s">
        <v>138</v>
      </c>
      <c r="F42" s="177">
        <v>2017</v>
      </c>
      <c r="G42" s="60">
        <v>789.86</v>
      </c>
      <c r="H42" s="60">
        <v>789.76</v>
      </c>
      <c r="I42" s="60">
        <f t="shared" si="1"/>
        <v>789.76</v>
      </c>
      <c r="J42" s="65"/>
      <c r="K42" s="65">
        <v>789.76</v>
      </c>
      <c r="L42" s="177"/>
      <c r="M42" s="60">
        <f t="shared" si="0"/>
        <v>3.2831999999999999</v>
      </c>
      <c r="N42" s="60"/>
      <c r="O42" s="60">
        <v>3.2831999999999999</v>
      </c>
      <c r="P42" s="60"/>
      <c r="Q42" s="177"/>
      <c r="R42" s="77">
        <f t="shared" si="2"/>
        <v>1.2660471475953727E-2</v>
      </c>
      <c r="S42" s="77">
        <f t="shared" si="3"/>
        <v>0.41566859949864526</v>
      </c>
      <c r="T42" s="177">
        <v>2017</v>
      </c>
    </row>
    <row r="43" spans="1:22" s="10" customFormat="1" ht="87" customHeight="1" x14ac:dyDescent="0.2">
      <c r="A43" s="177">
        <v>25</v>
      </c>
      <c r="B43" s="177" t="s">
        <v>247</v>
      </c>
      <c r="C43" s="122" t="s">
        <v>130</v>
      </c>
      <c r="D43" s="46" t="s">
        <v>63</v>
      </c>
      <c r="E43" s="177" t="s">
        <v>138</v>
      </c>
      <c r="F43" s="177">
        <v>2017</v>
      </c>
      <c r="G43" s="60">
        <v>760.97</v>
      </c>
      <c r="H43" s="60">
        <v>760.97</v>
      </c>
      <c r="I43" s="60">
        <f t="shared" si="1"/>
        <v>760.97</v>
      </c>
      <c r="J43" s="65"/>
      <c r="K43" s="65">
        <v>760.97</v>
      </c>
      <c r="L43" s="177"/>
      <c r="M43" s="60">
        <f t="shared" si="0"/>
        <v>3.2831999999999999</v>
      </c>
      <c r="N43" s="60"/>
      <c r="O43" s="60">
        <v>3.2831999999999999</v>
      </c>
      <c r="P43" s="60"/>
      <c r="Q43" s="177"/>
      <c r="R43" s="77">
        <f t="shared" si="2"/>
        <v>0</v>
      </c>
      <c r="S43" s="77">
        <f t="shared" si="3"/>
        <v>0.43144933440214461</v>
      </c>
      <c r="T43" s="177">
        <v>2017</v>
      </c>
    </row>
    <row r="44" spans="1:22" s="10" customFormat="1" ht="42" hidden="1" customHeight="1" x14ac:dyDescent="0.2">
      <c r="A44" s="177">
        <v>22</v>
      </c>
      <c r="B44" s="177" t="s">
        <v>247</v>
      </c>
      <c r="C44" s="93" t="s">
        <v>131</v>
      </c>
      <c r="D44" s="46" t="s">
        <v>63</v>
      </c>
      <c r="E44" s="177" t="s">
        <v>138</v>
      </c>
      <c r="F44" s="177">
        <v>2015</v>
      </c>
      <c r="G44" s="60">
        <v>450</v>
      </c>
      <c r="H44" s="60">
        <v>450</v>
      </c>
      <c r="I44" s="60">
        <f t="shared" si="1"/>
        <v>450</v>
      </c>
      <c r="J44" s="65"/>
      <c r="K44" s="65">
        <v>450</v>
      </c>
      <c r="L44" s="177"/>
      <c r="M44" s="60">
        <f t="shared" si="0"/>
        <v>383.73420000000004</v>
      </c>
      <c r="N44" s="60"/>
      <c r="O44" s="60">
        <f>117.042+1.584+257.5092+7.599</f>
        <v>383.73420000000004</v>
      </c>
      <c r="P44" s="60"/>
      <c r="Q44" s="177"/>
      <c r="R44" s="77">
        <f t="shared" si="2"/>
        <v>0</v>
      </c>
      <c r="S44" s="77">
        <f t="shared" si="3"/>
        <v>85.274266666666676</v>
      </c>
      <c r="T44" s="177">
        <v>2016</v>
      </c>
    </row>
    <row r="45" spans="1:22" s="10" customFormat="1" ht="124.5" customHeight="1" x14ac:dyDescent="0.25">
      <c r="A45" s="177">
        <v>26</v>
      </c>
      <c r="B45" s="177" t="s">
        <v>247</v>
      </c>
      <c r="C45" s="161" t="s">
        <v>222</v>
      </c>
      <c r="D45" s="46" t="s">
        <v>63</v>
      </c>
      <c r="E45" s="177" t="s">
        <v>223</v>
      </c>
      <c r="F45" s="177">
        <v>2012</v>
      </c>
      <c r="G45" s="60">
        <v>10175</v>
      </c>
      <c r="H45" s="60">
        <v>10000</v>
      </c>
      <c r="I45" s="60">
        <f t="shared" si="1"/>
        <v>3000</v>
      </c>
      <c r="J45" s="65"/>
      <c r="K45" s="65">
        <v>3000</v>
      </c>
      <c r="L45" s="177"/>
      <c r="M45" s="60">
        <f t="shared" si="0"/>
        <v>6.2728799999999998</v>
      </c>
      <c r="N45" s="60"/>
      <c r="O45" s="60">
        <v>6.2728799999999998</v>
      </c>
      <c r="P45" s="60"/>
      <c r="Q45" s="177"/>
      <c r="R45" s="77">
        <f t="shared" si="2"/>
        <v>1.7199017199017135</v>
      </c>
      <c r="S45" s="77">
        <f t="shared" si="3"/>
        <v>6.1649926289926285E-2</v>
      </c>
      <c r="T45" s="46" t="s">
        <v>161</v>
      </c>
    </row>
    <row r="46" spans="1:22" s="10" customFormat="1" ht="124.5" customHeight="1" x14ac:dyDescent="0.2">
      <c r="A46" s="177">
        <v>27</v>
      </c>
      <c r="B46" s="177" t="s">
        <v>247</v>
      </c>
      <c r="C46" s="162" t="s">
        <v>231</v>
      </c>
      <c r="D46" s="46" t="s">
        <v>63</v>
      </c>
      <c r="E46" s="177" t="s">
        <v>109</v>
      </c>
      <c r="F46" s="177">
        <v>2017</v>
      </c>
      <c r="G46" s="60">
        <v>450</v>
      </c>
      <c r="H46" s="60">
        <v>450</v>
      </c>
      <c r="I46" s="60">
        <f t="shared" si="1"/>
        <v>50</v>
      </c>
      <c r="J46" s="65"/>
      <c r="K46" s="65">
        <v>50</v>
      </c>
      <c r="L46" s="177"/>
      <c r="M46" s="60">
        <f t="shared" si="0"/>
        <v>0</v>
      </c>
      <c r="N46" s="60"/>
      <c r="O46" s="60"/>
      <c r="P46" s="60"/>
      <c r="Q46" s="177"/>
      <c r="R46" s="77">
        <f t="shared" si="2"/>
        <v>0</v>
      </c>
      <c r="S46" s="77">
        <f t="shared" si="3"/>
        <v>0</v>
      </c>
      <c r="T46" s="46" t="s">
        <v>161</v>
      </c>
    </row>
    <row r="47" spans="1:22" s="10" customFormat="1" ht="124.5" customHeight="1" x14ac:dyDescent="0.2">
      <c r="A47" s="177">
        <v>28</v>
      </c>
      <c r="B47" s="177" t="s">
        <v>247</v>
      </c>
      <c r="C47" s="162" t="s">
        <v>262</v>
      </c>
      <c r="D47" s="46" t="s">
        <v>63</v>
      </c>
      <c r="E47" s="177" t="s">
        <v>109</v>
      </c>
      <c r="F47" s="177">
        <v>2017</v>
      </c>
      <c r="G47" s="60">
        <v>450</v>
      </c>
      <c r="H47" s="60">
        <v>450</v>
      </c>
      <c r="I47" s="60">
        <f t="shared" si="1"/>
        <v>50</v>
      </c>
      <c r="J47" s="65"/>
      <c r="K47" s="65">
        <v>50</v>
      </c>
      <c r="L47" s="177"/>
      <c r="M47" s="60">
        <f t="shared" si="0"/>
        <v>0</v>
      </c>
      <c r="N47" s="60"/>
      <c r="O47" s="60"/>
      <c r="P47" s="60"/>
      <c r="Q47" s="177"/>
      <c r="R47" s="77">
        <f t="shared" si="2"/>
        <v>0</v>
      </c>
      <c r="S47" s="77">
        <f t="shared" si="3"/>
        <v>0</v>
      </c>
      <c r="T47" s="46" t="s">
        <v>161</v>
      </c>
    </row>
    <row r="48" spans="1:22" s="10" customFormat="1" ht="124.5" customHeight="1" x14ac:dyDescent="0.2">
      <c r="A48" s="177">
        <v>29</v>
      </c>
      <c r="B48" s="177" t="s">
        <v>247</v>
      </c>
      <c r="C48" s="126" t="s">
        <v>233</v>
      </c>
      <c r="D48" s="46" t="s">
        <v>63</v>
      </c>
      <c r="E48" s="177" t="s">
        <v>109</v>
      </c>
      <c r="F48" s="177">
        <v>2017</v>
      </c>
      <c r="G48" s="60">
        <v>450</v>
      </c>
      <c r="H48" s="60">
        <v>450</v>
      </c>
      <c r="I48" s="60">
        <f t="shared" si="1"/>
        <v>50</v>
      </c>
      <c r="J48" s="65"/>
      <c r="K48" s="65">
        <v>50</v>
      </c>
      <c r="L48" s="177"/>
      <c r="M48" s="60">
        <f t="shared" si="0"/>
        <v>0</v>
      </c>
      <c r="N48" s="60"/>
      <c r="O48" s="60"/>
      <c r="P48" s="60"/>
      <c r="Q48" s="177"/>
      <c r="R48" s="77">
        <f t="shared" si="2"/>
        <v>0</v>
      </c>
      <c r="S48" s="77">
        <f t="shared" si="3"/>
        <v>0</v>
      </c>
      <c r="T48" s="46" t="s">
        <v>161</v>
      </c>
    </row>
    <row r="49" spans="1:20" s="10" customFormat="1" ht="132.75" customHeight="1" x14ac:dyDescent="0.2">
      <c r="A49" s="177">
        <v>30</v>
      </c>
      <c r="B49" s="177" t="s">
        <v>247</v>
      </c>
      <c r="C49" s="126" t="s">
        <v>234</v>
      </c>
      <c r="D49" s="46" t="s">
        <v>63</v>
      </c>
      <c r="E49" s="177" t="s">
        <v>109</v>
      </c>
      <c r="F49" s="177">
        <v>2017</v>
      </c>
      <c r="G49" s="60">
        <v>450</v>
      </c>
      <c r="H49" s="60">
        <v>450</v>
      </c>
      <c r="I49" s="60">
        <f t="shared" si="1"/>
        <v>50</v>
      </c>
      <c r="J49" s="65"/>
      <c r="K49" s="65">
        <v>50</v>
      </c>
      <c r="L49" s="177"/>
      <c r="M49" s="60">
        <f t="shared" si="0"/>
        <v>0</v>
      </c>
      <c r="N49" s="60"/>
      <c r="O49" s="60"/>
      <c r="P49" s="60"/>
      <c r="Q49" s="177"/>
      <c r="R49" s="77">
        <f t="shared" si="2"/>
        <v>0</v>
      </c>
      <c r="S49" s="77">
        <f t="shared" si="3"/>
        <v>0</v>
      </c>
      <c r="T49" s="46" t="s">
        <v>161</v>
      </c>
    </row>
    <row r="50" spans="1:20" s="10" customFormat="1" ht="124.5" customHeight="1" x14ac:dyDescent="0.2">
      <c r="A50" s="177">
        <v>31</v>
      </c>
      <c r="B50" s="177" t="s">
        <v>247</v>
      </c>
      <c r="C50" s="162" t="s">
        <v>230</v>
      </c>
      <c r="D50" s="46" t="s">
        <v>63</v>
      </c>
      <c r="E50" s="177" t="s">
        <v>109</v>
      </c>
      <c r="F50" s="177">
        <v>2017</v>
      </c>
      <c r="G50" s="60">
        <v>450</v>
      </c>
      <c r="H50" s="60">
        <v>450</v>
      </c>
      <c r="I50" s="60">
        <f t="shared" si="1"/>
        <v>50</v>
      </c>
      <c r="J50" s="65"/>
      <c r="K50" s="65">
        <v>50</v>
      </c>
      <c r="L50" s="177"/>
      <c r="M50" s="60">
        <f t="shared" si="0"/>
        <v>0</v>
      </c>
      <c r="N50" s="60"/>
      <c r="O50" s="60"/>
      <c r="P50" s="60"/>
      <c r="Q50" s="177"/>
      <c r="R50" s="77">
        <f t="shared" si="2"/>
        <v>0</v>
      </c>
      <c r="S50" s="77">
        <f t="shared" si="3"/>
        <v>0</v>
      </c>
      <c r="T50" s="46" t="s">
        <v>235</v>
      </c>
    </row>
    <row r="51" spans="1:20" s="10" customFormat="1" ht="86.25" customHeight="1" x14ac:dyDescent="0.2">
      <c r="A51" s="177">
        <v>32</v>
      </c>
      <c r="B51" s="177" t="s">
        <v>247</v>
      </c>
      <c r="C51" s="163" t="s">
        <v>242</v>
      </c>
      <c r="D51" s="46" t="s">
        <v>243</v>
      </c>
      <c r="E51" s="177" t="s">
        <v>245</v>
      </c>
      <c r="F51" s="177">
        <v>2017</v>
      </c>
      <c r="G51" s="60">
        <v>48</v>
      </c>
      <c r="H51" s="60">
        <v>48</v>
      </c>
      <c r="I51" s="60">
        <f>J51+K51+L51</f>
        <v>48</v>
      </c>
      <c r="J51" s="60">
        <v>48</v>
      </c>
      <c r="K51" s="60"/>
      <c r="L51" s="177"/>
      <c r="M51" s="60">
        <f t="shared" si="0"/>
        <v>0</v>
      </c>
      <c r="N51" s="60"/>
      <c r="O51" s="60"/>
      <c r="P51" s="60"/>
      <c r="Q51" s="177"/>
      <c r="R51" s="77"/>
      <c r="S51" s="65"/>
      <c r="T51" s="46" t="s">
        <v>161</v>
      </c>
    </row>
    <row r="52" spans="1:20" s="10" customFormat="1" ht="83.25" hidden="1" customHeight="1" x14ac:dyDescent="0.2">
      <c r="A52" s="177">
        <v>36</v>
      </c>
      <c r="B52" s="177" t="s">
        <v>247</v>
      </c>
      <c r="C52" s="122" t="s">
        <v>149</v>
      </c>
      <c r="D52" s="46" t="s">
        <v>63</v>
      </c>
      <c r="E52" s="177" t="s">
        <v>138</v>
      </c>
      <c r="F52" s="177">
        <v>2017</v>
      </c>
      <c r="G52" s="60"/>
      <c r="H52" s="60"/>
      <c r="I52" s="60">
        <f t="shared" si="1"/>
        <v>0</v>
      </c>
      <c r="J52" s="65"/>
      <c r="K52" s="65"/>
      <c r="L52" s="177"/>
      <c r="M52" s="60">
        <f t="shared" si="0"/>
        <v>0</v>
      </c>
      <c r="N52" s="60"/>
      <c r="O52" s="60"/>
      <c r="P52" s="60"/>
      <c r="Q52" s="177"/>
      <c r="R52" s="77" t="e">
        <f t="shared" si="2"/>
        <v>#DIV/0!</v>
      </c>
      <c r="S52" s="77" t="e">
        <f t="shared" si="3"/>
        <v>#DIV/0!</v>
      </c>
      <c r="T52" s="177">
        <v>2017</v>
      </c>
    </row>
    <row r="53" spans="1:20" s="10" customFormat="1" ht="105.75" hidden="1" customHeight="1" x14ac:dyDescent="0.2">
      <c r="A53" s="177">
        <v>24</v>
      </c>
      <c r="B53" s="177" t="s">
        <v>247</v>
      </c>
      <c r="C53" s="93" t="s">
        <v>150</v>
      </c>
      <c r="D53" s="46" t="s">
        <v>63</v>
      </c>
      <c r="E53" s="177" t="s">
        <v>109</v>
      </c>
      <c r="F53" s="177">
        <v>2016</v>
      </c>
      <c r="G53" s="60">
        <v>1800</v>
      </c>
      <c r="H53" s="60">
        <v>1800</v>
      </c>
      <c r="I53" s="60">
        <f t="shared" si="1"/>
        <v>200</v>
      </c>
      <c r="J53" s="65"/>
      <c r="K53" s="65">
        <v>200</v>
      </c>
      <c r="L53" s="177"/>
      <c r="M53" s="60">
        <f t="shared" si="0"/>
        <v>0</v>
      </c>
      <c r="N53" s="60"/>
      <c r="O53" s="60"/>
      <c r="P53" s="60"/>
      <c r="Q53" s="177"/>
      <c r="R53" s="77">
        <f t="shared" si="2"/>
        <v>0</v>
      </c>
      <c r="S53" s="77">
        <f t="shared" si="3"/>
        <v>0</v>
      </c>
      <c r="T53" s="177">
        <v>2017</v>
      </c>
    </row>
    <row r="54" spans="1:20" s="10" customFormat="1" ht="105.75" customHeight="1" x14ac:dyDescent="0.2">
      <c r="A54" s="177">
        <v>33</v>
      </c>
      <c r="B54" s="177" t="s">
        <v>247</v>
      </c>
      <c r="C54" s="121" t="s">
        <v>239</v>
      </c>
      <c r="D54" s="46" t="s">
        <v>63</v>
      </c>
      <c r="E54" s="177" t="s">
        <v>109</v>
      </c>
      <c r="F54" s="177">
        <v>2017</v>
      </c>
      <c r="G54" s="60">
        <v>12785.567999999999</v>
      </c>
      <c r="H54" s="60">
        <f>G54</f>
        <v>12785.567999999999</v>
      </c>
      <c r="I54" s="60">
        <f t="shared" si="1"/>
        <v>300</v>
      </c>
      <c r="J54" s="65"/>
      <c r="K54" s="65">
        <v>300</v>
      </c>
      <c r="L54" s="177"/>
      <c r="M54" s="60">
        <f t="shared" si="0"/>
        <v>0</v>
      </c>
      <c r="N54" s="60"/>
      <c r="O54" s="60"/>
      <c r="P54" s="60"/>
      <c r="Q54" s="177"/>
      <c r="R54" s="77">
        <f t="shared" si="2"/>
        <v>0</v>
      </c>
      <c r="S54" s="77">
        <f t="shared" si="3"/>
        <v>0</v>
      </c>
      <c r="T54" s="177">
        <v>2017</v>
      </c>
    </row>
    <row r="55" spans="1:20" s="10" customFormat="1" ht="171.75" customHeight="1" x14ac:dyDescent="0.2">
      <c r="A55" s="177">
        <v>34</v>
      </c>
      <c r="B55" s="177" t="s">
        <v>247</v>
      </c>
      <c r="C55" s="121" t="s">
        <v>240</v>
      </c>
      <c r="D55" s="46" t="s">
        <v>63</v>
      </c>
      <c r="E55" s="177" t="s">
        <v>241</v>
      </c>
      <c r="F55" s="177">
        <v>2013</v>
      </c>
      <c r="G55" s="60">
        <v>20411.026000000002</v>
      </c>
      <c r="H55" s="60">
        <v>4000</v>
      </c>
      <c r="I55" s="60">
        <f t="shared" si="1"/>
        <v>2452.6930000000002</v>
      </c>
      <c r="J55" s="65"/>
      <c r="K55" s="65">
        <v>2452.6930000000002</v>
      </c>
      <c r="L55" s="177"/>
      <c r="M55" s="60">
        <f t="shared" si="0"/>
        <v>0</v>
      </c>
      <c r="N55" s="60"/>
      <c r="O55" s="60"/>
      <c r="P55" s="60"/>
      <c r="Q55" s="177"/>
      <c r="R55" s="77">
        <f t="shared" si="2"/>
        <v>80.402748984788914</v>
      </c>
      <c r="S55" s="77">
        <f t="shared" si="3"/>
        <v>0</v>
      </c>
      <c r="T55" s="177">
        <v>2017</v>
      </c>
    </row>
    <row r="56" spans="1:20" s="10" customFormat="1" ht="170.25" customHeight="1" x14ac:dyDescent="0.2">
      <c r="A56" s="177">
        <v>35</v>
      </c>
      <c r="B56" s="177" t="s">
        <v>247</v>
      </c>
      <c r="C56" s="126" t="s">
        <v>175</v>
      </c>
      <c r="D56" s="46" t="s">
        <v>63</v>
      </c>
      <c r="E56" s="177" t="s">
        <v>192</v>
      </c>
      <c r="F56" s="177">
        <v>2017</v>
      </c>
      <c r="G56" s="60">
        <v>4748.7160000000003</v>
      </c>
      <c r="H56" s="60">
        <v>1500</v>
      </c>
      <c r="I56" s="60">
        <f t="shared" si="1"/>
        <v>120</v>
      </c>
      <c r="J56" s="65"/>
      <c r="K56" s="65">
        <v>120</v>
      </c>
      <c r="L56" s="177"/>
      <c r="M56" s="60">
        <f t="shared" si="0"/>
        <v>0</v>
      </c>
      <c r="N56" s="60"/>
      <c r="O56" s="60"/>
      <c r="P56" s="60"/>
      <c r="Q56" s="177"/>
      <c r="R56" s="77">
        <f t="shared" si="2"/>
        <v>68.412514035372936</v>
      </c>
      <c r="S56" s="77">
        <f t="shared" si="3"/>
        <v>0</v>
      </c>
      <c r="T56" s="46" t="s">
        <v>161</v>
      </c>
    </row>
    <row r="57" spans="1:20" s="10" customFormat="1" ht="178.5" customHeight="1" x14ac:dyDescent="0.2">
      <c r="A57" s="177">
        <v>36</v>
      </c>
      <c r="B57" s="177" t="s">
        <v>247</v>
      </c>
      <c r="C57" s="126" t="s">
        <v>174</v>
      </c>
      <c r="D57" s="46" t="s">
        <v>63</v>
      </c>
      <c r="E57" s="177" t="s">
        <v>191</v>
      </c>
      <c r="F57" s="177">
        <v>2017</v>
      </c>
      <c r="G57" s="60">
        <v>11216.352999999999</v>
      </c>
      <c r="H57" s="60">
        <v>3000</v>
      </c>
      <c r="I57" s="60">
        <f t="shared" si="1"/>
        <v>200</v>
      </c>
      <c r="J57" s="65"/>
      <c r="K57" s="65">
        <v>200</v>
      </c>
      <c r="L57" s="177"/>
      <c r="M57" s="60">
        <f t="shared" si="0"/>
        <v>0</v>
      </c>
      <c r="N57" s="60"/>
      <c r="O57" s="60"/>
      <c r="P57" s="60"/>
      <c r="Q57" s="177"/>
      <c r="R57" s="77">
        <f t="shared" si="2"/>
        <v>73.253338228566804</v>
      </c>
      <c r="S57" s="77">
        <f t="shared" si="3"/>
        <v>0</v>
      </c>
      <c r="T57" s="46" t="s">
        <v>161</v>
      </c>
    </row>
    <row r="58" spans="1:20" s="10" customFormat="1" ht="139.5" customHeight="1" x14ac:dyDescent="0.2">
      <c r="A58" s="177">
        <v>37</v>
      </c>
      <c r="B58" s="177" t="s">
        <v>247</v>
      </c>
      <c r="C58" s="126" t="s">
        <v>221</v>
      </c>
      <c r="D58" s="46" t="s">
        <v>63</v>
      </c>
      <c r="E58" s="177" t="s">
        <v>193</v>
      </c>
      <c r="F58" s="177">
        <v>2017</v>
      </c>
      <c r="G58" s="60">
        <v>9342.5030000000006</v>
      </c>
      <c r="H58" s="60">
        <v>1500</v>
      </c>
      <c r="I58" s="60">
        <f t="shared" si="1"/>
        <v>120</v>
      </c>
      <c r="J58" s="65"/>
      <c r="K58" s="65">
        <v>120</v>
      </c>
      <c r="L58" s="177"/>
      <c r="M58" s="60">
        <f t="shared" si="0"/>
        <v>0</v>
      </c>
      <c r="N58" s="60"/>
      <c r="O58" s="60"/>
      <c r="P58" s="60"/>
      <c r="Q58" s="177"/>
      <c r="R58" s="77">
        <f t="shared" si="2"/>
        <v>83.9443455356664</v>
      </c>
      <c r="S58" s="77">
        <f t="shared" si="3"/>
        <v>0</v>
      </c>
      <c r="T58" s="46" t="s">
        <v>161</v>
      </c>
    </row>
    <row r="59" spans="1:20" s="10" customFormat="1" ht="116.25" hidden="1" customHeight="1" x14ac:dyDescent="0.2">
      <c r="A59" s="177">
        <v>27</v>
      </c>
      <c r="B59" s="177" t="s">
        <v>247</v>
      </c>
      <c r="C59" s="93" t="s">
        <v>151</v>
      </c>
      <c r="D59" s="46" t="s">
        <v>63</v>
      </c>
      <c r="E59" s="177" t="s">
        <v>109</v>
      </c>
      <c r="F59" s="177">
        <v>2016</v>
      </c>
      <c r="G59" s="60">
        <v>3960.0369999999998</v>
      </c>
      <c r="H59" s="60">
        <f>G59</f>
        <v>3960.0369999999998</v>
      </c>
      <c r="I59" s="60">
        <f t="shared" si="1"/>
        <v>100</v>
      </c>
      <c r="J59" s="65"/>
      <c r="K59" s="65">
        <v>100</v>
      </c>
      <c r="L59" s="177"/>
      <c r="M59" s="60">
        <f t="shared" si="0"/>
        <v>0</v>
      </c>
      <c r="N59" s="60"/>
      <c r="O59" s="60"/>
      <c r="P59" s="60"/>
      <c r="Q59" s="177"/>
      <c r="R59" s="77">
        <f t="shared" si="2"/>
        <v>0</v>
      </c>
      <c r="S59" s="77">
        <f t="shared" si="3"/>
        <v>0</v>
      </c>
      <c r="T59" s="177">
        <v>2017</v>
      </c>
    </row>
    <row r="60" spans="1:20" s="10" customFormat="1" ht="116.25" hidden="1" customHeight="1" x14ac:dyDescent="0.2">
      <c r="A60" s="177">
        <v>42</v>
      </c>
      <c r="B60" s="177" t="s">
        <v>247</v>
      </c>
      <c r="C60" s="126" t="s">
        <v>180</v>
      </c>
      <c r="D60" s="46" t="s">
        <v>63</v>
      </c>
      <c r="E60" s="177" t="s">
        <v>197</v>
      </c>
      <c r="F60" s="177">
        <v>2017</v>
      </c>
      <c r="G60" s="60"/>
      <c r="H60" s="60"/>
      <c r="I60" s="60">
        <f t="shared" si="1"/>
        <v>0</v>
      </c>
      <c r="J60" s="65"/>
      <c r="K60" s="65"/>
      <c r="L60" s="177"/>
      <c r="M60" s="60">
        <f t="shared" si="0"/>
        <v>0</v>
      </c>
      <c r="N60" s="60"/>
      <c r="O60" s="60"/>
      <c r="P60" s="60"/>
      <c r="Q60" s="177"/>
      <c r="R60" s="77" t="e">
        <f t="shared" si="2"/>
        <v>#DIV/0!</v>
      </c>
      <c r="S60" s="77" t="e">
        <f t="shared" si="3"/>
        <v>#DIV/0!</v>
      </c>
      <c r="T60" s="46" t="s">
        <v>161</v>
      </c>
    </row>
    <row r="61" spans="1:20" s="10" customFormat="1" ht="92.25" hidden="1" customHeight="1" x14ac:dyDescent="0.2">
      <c r="A61" s="177">
        <v>43</v>
      </c>
      <c r="B61" s="177" t="s">
        <v>247</v>
      </c>
      <c r="C61" s="122" t="s">
        <v>181</v>
      </c>
      <c r="D61" s="46" t="s">
        <v>63</v>
      </c>
      <c r="E61" s="177" t="s">
        <v>196</v>
      </c>
      <c r="F61" s="177">
        <v>2017</v>
      </c>
      <c r="G61" s="60">
        <v>54000</v>
      </c>
      <c r="H61" s="60">
        <v>54000</v>
      </c>
      <c r="I61" s="60">
        <f t="shared" si="1"/>
        <v>0</v>
      </c>
      <c r="J61" s="65"/>
      <c r="K61" s="65"/>
      <c r="L61" s="177"/>
      <c r="M61" s="60">
        <f t="shared" si="0"/>
        <v>0</v>
      </c>
      <c r="N61" s="60"/>
      <c r="O61" s="60"/>
      <c r="P61" s="60"/>
      <c r="Q61" s="177"/>
      <c r="R61" s="77">
        <f t="shared" si="2"/>
        <v>0</v>
      </c>
      <c r="S61" s="77">
        <f t="shared" si="3"/>
        <v>0</v>
      </c>
      <c r="T61" s="46" t="s">
        <v>161</v>
      </c>
    </row>
    <row r="62" spans="1:20" s="10" customFormat="1" ht="90" customHeight="1" x14ac:dyDescent="0.2">
      <c r="A62" s="177">
        <v>38</v>
      </c>
      <c r="B62" s="177" t="s">
        <v>247</v>
      </c>
      <c r="C62" s="126" t="s">
        <v>179</v>
      </c>
      <c r="D62" s="46" t="s">
        <v>63</v>
      </c>
      <c r="E62" s="177" t="s">
        <v>109</v>
      </c>
      <c r="F62" s="177">
        <v>2017</v>
      </c>
      <c r="G62" s="60">
        <v>9535.0660000000007</v>
      </c>
      <c r="H62" s="60">
        <v>1500</v>
      </c>
      <c r="I62" s="60">
        <f t="shared" si="1"/>
        <v>150</v>
      </c>
      <c r="J62" s="65"/>
      <c r="K62" s="65">
        <v>150</v>
      </c>
      <c r="L62" s="177"/>
      <c r="M62" s="60">
        <f t="shared" si="0"/>
        <v>0</v>
      </c>
      <c r="N62" s="60"/>
      <c r="O62" s="60"/>
      <c r="P62" s="60"/>
      <c r="Q62" s="177"/>
      <c r="R62" s="77">
        <f t="shared" si="2"/>
        <v>84.268593421377474</v>
      </c>
      <c r="S62" s="77">
        <f t="shared" si="3"/>
        <v>0</v>
      </c>
      <c r="T62" s="46" t="s">
        <v>161</v>
      </c>
    </row>
    <row r="63" spans="1:20" s="10" customFormat="1" ht="67.5" hidden="1" customHeight="1" x14ac:dyDescent="0.2">
      <c r="A63" s="177">
        <v>45</v>
      </c>
      <c r="B63" s="177" t="s">
        <v>246</v>
      </c>
      <c r="C63" s="123" t="s">
        <v>135</v>
      </c>
      <c r="D63" s="46" t="s">
        <v>63</v>
      </c>
      <c r="E63" s="177" t="s">
        <v>109</v>
      </c>
      <c r="F63" s="177">
        <v>2017</v>
      </c>
      <c r="G63" s="60">
        <v>1800</v>
      </c>
      <c r="H63" s="60">
        <v>1800</v>
      </c>
      <c r="I63" s="60">
        <f t="shared" si="1"/>
        <v>0</v>
      </c>
      <c r="J63" s="65"/>
      <c r="K63" s="65"/>
      <c r="L63" s="177"/>
      <c r="M63" s="60">
        <f t="shared" si="0"/>
        <v>0</v>
      </c>
      <c r="N63" s="60"/>
      <c r="O63" s="60"/>
      <c r="P63" s="60"/>
      <c r="Q63" s="177"/>
      <c r="R63" s="77">
        <f t="shared" si="2"/>
        <v>0</v>
      </c>
      <c r="S63" s="77">
        <f t="shared" si="3"/>
        <v>0</v>
      </c>
      <c r="T63" s="46" t="s">
        <v>161</v>
      </c>
    </row>
    <row r="64" spans="1:20" s="10" customFormat="1" ht="71.25" hidden="1" customHeight="1" x14ac:dyDescent="0.2">
      <c r="A64" s="177">
        <v>46</v>
      </c>
      <c r="B64" s="177" t="s">
        <v>246</v>
      </c>
      <c r="C64" s="123" t="s">
        <v>136</v>
      </c>
      <c r="D64" s="46" t="s">
        <v>63</v>
      </c>
      <c r="E64" s="177" t="s">
        <v>109</v>
      </c>
      <c r="F64" s="177">
        <v>2017</v>
      </c>
      <c r="G64" s="60">
        <v>900</v>
      </c>
      <c r="H64" s="60">
        <v>900</v>
      </c>
      <c r="I64" s="60">
        <f t="shared" si="1"/>
        <v>0</v>
      </c>
      <c r="J64" s="65"/>
      <c r="K64" s="65"/>
      <c r="L64" s="177"/>
      <c r="M64" s="60">
        <f t="shared" si="0"/>
        <v>0</v>
      </c>
      <c r="N64" s="60"/>
      <c r="O64" s="60"/>
      <c r="P64" s="60"/>
      <c r="Q64" s="177"/>
      <c r="R64" s="77">
        <f t="shared" si="2"/>
        <v>0</v>
      </c>
      <c r="S64" s="77">
        <f t="shared" si="3"/>
        <v>0</v>
      </c>
      <c r="T64" s="46" t="s">
        <v>161</v>
      </c>
    </row>
    <row r="65" spans="1:22" s="10" customFormat="1" ht="81" hidden="1" customHeight="1" x14ac:dyDescent="0.2">
      <c r="A65" s="177">
        <v>47</v>
      </c>
      <c r="B65" s="177" t="s">
        <v>246</v>
      </c>
      <c r="C65" s="123" t="s">
        <v>178</v>
      </c>
      <c r="D65" s="46" t="s">
        <v>63</v>
      </c>
      <c r="E65" s="177" t="s">
        <v>109</v>
      </c>
      <c r="F65" s="177">
        <v>2017</v>
      </c>
      <c r="G65" s="60">
        <v>2400</v>
      </c>
      <c r="H65" s="60">
        <v>2400</v>
      </c>
      <c r="I65" s="60">
        <f t="shared" si="1"/>
        <v>0</v>
      </c>
      <c r="J65" s="65"/>
      <c r="K65" s="65"/>
      <c r="L65" s="177"/>
      <c r="M65" s="60">
        <f t="shared" si="0"/>
        <v>0</v>
      </c>
      <c r="N65" s="60"/>
      <c r="O65" s="60"/>
      <c r="P65" s="60"/>
      <c r="Q65" s="177"/>
      <c r="R65" s="77">
        <f t="shared" si="2"/>
        <v>0</v>
      </c>
      <c r="S65" s="77">
        <f t="shared" si="3"/>
        <v>0</v>
      </c>
      <c r="T65" s="46" t="s">
        <v>161</v>
      </c>
    </row>
    <row r="66" spans="1:22" s="10" customFormat="1" ht="45.75" hidden="1" customHeight="1" x14ac:dyDescent="0.2">
      <c r="A66" s="185" t="s">
        <v>248</v>
      </c>
      <c r="B66" s="186"/>
      <c r="C66" s="186"/>
      <c r="D66" s="46"/>
      <c r="E66" s="177"/>
      <c r="F66" s="177"/>
      <c r="G66" s="60">
        <f>G25+G28+G29+G32+G33+G38+G39+G40+G41+G42+G43+G45+G46+G47+G48+G49+G50+G51+G52+G54+G55+G56+G57+G58+G61+G62</f>
        <v>159654.715</v>
      </c>
      <c r="H66" s="60">
        <f t="shared" ref="H66:P66" si="4">H25+H28+H29+H32+H33+H38+H39+H40+H41+H42+H43+H45+H46+H47+H48+H49+H50+H51+H52+H54+H55+H56+H57+H58+H61+H62</f>
        <v>108856.85799999999</v>
      </c>
      <c r="I66" s="60">
        <f t="shared" si="4"/>
        <v>21007.531999999999</v>
      </c>
      <c r="J66" s="60">
        <f t="shared" si="4"/>
        <v>48</v>
      </c>
      <c r="K66" s="60">
        <f t="shared" si="4"/>
        <v>20959.531999999999</v>
      </c>
      <c r="L66" s="60">
        <f t="shared" si="4"/>
        <v>0</v>
      </c>
      <c r="M66" s="60">
        <f t="shared" si="4"/>
        <v>33.204160000000002</v>
      </c>
      <c r="N66" s="60">
        <f t="shared" si="4"/>
        <v>0</v>
      </c>
      <c r="O66" s="60">
        <f t="shared" si="4"/>
        <v>33.204160000000002</v>
      </c>
      <c r="P66" s="60">
        <f t="shared" si="4"/>
        <v>0</v>
      </c>
      <c r="Q66" s="177"/>
      <c r="R66" s="77"/>
      <c r="S66" s="77"/>
      <c r="T66" s="46"/>
    </row>
    <row r="67" spans="1:22" s="10" customFormat="1" ht="45.75" hidden="1" customHeight="1" x14ac:dyDescent="0.2">
      <c r="A67" s="185" t="s">
        <v>249</v>
      </c>
      <c r="B67" s="186"/>
      <c r="C67" s="186"/>
      <c r="D67" s="46"/>
      <c r="E67" s="177"/>
      <c r="F67" s="177"/>
      <c r="G67" s="60">
        <f>G6+G9+G10+G11+G12+G14+G15+G16+G17+G18+G19+G20+G21+G23+G24+G34+G35+G63+G64+G65</f>
        <v>941283.53900000011</v>
      </c>
      <c r="H67" s="60">
        <f t="shared" ref="H67:P67" si="5">H6+H9+H10+H11+H12+H14+H15+H16+H17+H18+H19+H20+H21+H23+H24+H34+H35+H63+H64+H65</f>
        <v>929740.35000000009</v>
      </c>
      <c r="I67" s="60">
        <f t="shared" si="5"/>
        <v>24698.743999999999</v>
      </c>
      <c r="J67" s="60">
        <f t="shared" si="5"/>
        <v>0</v>
      </c>
      <c r="K67" s="60">
        <f t="shared" si="5"/>
        <v>24698.743999999999</v>
      </c>
      <c r="L67" s="60">
        <f t="shared" si="5"/>
        <v>0</v>
      </c>
      <c r="M67" s="60">
        <f t="shared" si="5"/>
        <v>3975.7868500000004</v>
      </c>
      <c r="N67" s="60">
        <f t="shared" si="5"/>
        <v>0</v>
      </c>
      <c r="O67" s="60">
        <f t="shared" si="5"/>
        <v>3975.7868500000004</v>
      </c>
      <c r="P67" s="60">
        <f t="shared" si="5"/>
        <v>0</v>
      </c>
      <c r="Q67" s="177"/>
      <c r="R67" s="77"/>
      <c r="S67" s="77"/>
      <c r="T67" s="46"/>
    </row>
    <row r="68" spans="1:22" s="10" customFormat="1" ht="36" customHeight="1" x14ac:dyDescent="0.2">
      <c r="A68" s="82"/>
      <c r="B68" s="82"/>
      <c r="C68" s="180"/>
      <c r="D68" s="82"/>
      <c r="E68" s="181"/>
      <c r="F68" s="181"/>
      <c r="G68" s="181"/>
      <c r="H68" s="181"/>
      <c r="I68" s="181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</row>
    <row r="69" spans="1:22" ht="70.5" customHeight="1" x14ac:dyDescent="0.35">
      <c r="C69" s="187" t="s">
        <v>207</v>
      </c>
      <c r="D69" s="188"/>
      <c r="E69" s="188"/>
      <c r="F69" s="188"/>
      <c r="G69" s="188"/>
      <c r="J69" s="189" t="s">
        <v>121</v>
      </c>
      <c r="K69" s="190"/>
      <c r="L69" s="190"/>
    </row>
    <row r="70" spans="1:22" s="10" customFormat="1" ht="36.75" customHeight="1" x14ac:dyDescent="0.25">
      <c r="A70" s="182" t="s">
        <v>142</v>
      </c>
      <c r="B70" s="182"/>
      <c r="C70" s="183"/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V70"/>
    </row>
    <row r="71" spans="1:22" s="10" customFormat="1" x14ac:dyDescent="0.25">
      <c r="A71" s="182" t="s">
        <v>152</v>
      </c>
      <c r="B71" s="182"/>
      <c r="C71" s="183"/>
      <c r="D71" s="61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V71"/>
    </row>
  </sheetData>
  <mergeCells count="23">
    <mergeCell ref="A1:T1"/>
    <mergeCell ref="A2:A4"/>
    <mergeCell ref="C2:C4"/>
    <mergeCell ref="D2:D4"/>
    <mergeCell ref="E2:E4"/>
    <mergeCell ref="F2:F4"/>
    <mergeCell ref="G2:G4"/>
    <mergeCell ref="H2:H4"/>
    <mergeCell ref="I2:L2"/>
    <mergeCell ref="M2:P2"/>
    <mergeCell ref="A71:C71"/>
    <mergeCell ref="Q2:Q4"/>
    <mergeCell ref="R2:S3"/>
    <mergeCell ref="T2:T4"/>
    <mergeCell ref="I3:I4"/>
    <mergeCell ref="J3:L3"/>
    <mergeCell ref="M3:M4"/>
    <mergeCell ref="N3:P3"/>
    <mergeCell ref="A66:C66"/>
    <mergeCell ref="A67:C67"/>
    <mergeCell ref="C69:G69"/>
    <mergeCell ref="J69:L69"/>
    <mergeCell ref="A70:C70"/>
  </mergeCells>
  <pageMargins left="0.31496062992125984" right="0.31496062992125984" top="0.35433070866141736" bottom="0.15748031496062992" header="0.31496062992125984" footer="0.31496062992125984"/>
  <pageSetup paperSize="9" scale="6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opLeftCell="A47" zoomScale="57" zoomScaleNormal="57" workbookViewId="0">
      <selection activeCell="B50" sqref="B50"/>
    </sheetView>
  </sheetViews>
  <sheetFormatPr defaultRowHeight="15.75" x14ac:dyDescent="0.25"/>
  <cols>
    <col min="1" max="1" width="6" style="61" customWidth="1"/>
    <col min="2" max="2" width="35.5703125" style="109" customWidth="1"/>
    <col min="3" max="3" width="22.5703125" style="61" customWidth="1"/>
    <col min="4" max="4" width="10.7109375" style="62" customWidth="1"/>
    <col min="5" max="5" width="9.140625" style="62"/>
    <col min="6" max="6" width="12.28515625" style="62" customWidth="1"/>
    <col min="7" max="7" width="12.7109375" style="62" customWidth="1"/>
    <col min="8" max="8" width="12.28515625" style="62" customWidth="1"/>
    <col min="9" max="9" width="10.5703125" style="62" customWidth="1"/>
    <col min="10" max="10" width="12.5703125" style="62" customWidth="1"/>
    <col min="11" max="11" width="11.140625" style="62" customWidth="1"/>
    <col min="12" max="12" width="13.42578125" style="62" bestFit="1" customWidth="1"/>
    <col min="13" max="13" width="9.140625" style="62"/>
    <col min="14" max="14" width="10.7109375" style="62" customWidth="1"/>
    <col min="15" max="15" width="9.140625" style="62"/>
    <col min="16" max="16" width="11.85546875" style="62" hidden="1" customWidth="1"/>
    <col min="17" max="17" width="13" style="62" customWidth="1"/>
    <col min="18" max="18" width="13.5703125" style="62" customWidth="1"/>
    <col min="19" max="19" width="13.42578125" style="62" customWidth="1"/>
    <col min="20" max="20" width="9.140625" style="10"/>
  </cols>
  <sheetData>
    <row r="1" spans="1:20" x14ac:dyDescent="0.25">
      <c r="A1" s="191" t="s">
        <v>147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3"/>
    </row>
    <row r="2" spans="1:20" s="4" customFormat="1" ht="15" customHeight="1" x14ac:dyDescent="0.2">
      <c r="A2" s="185" t="s">
        <v>0</v>
      </c>
      <c r="B2" s="194" t="s">
        <v>1</v>
      </c>
      <c r="C2" s="185" t="s">
        <v>2</v>
      </c>
      <c r="D2" s="184" t="s">
        <v>3</v>
      </c>
      <c r="E2" s="184" t="s">
        <v>4</v>
      </c>
      <c r="F2" s="197" t="s">
        <v>17</v>
      </c>
      <c r="G2" s="184" t="s">
        <v>5</v>
      </c>
      <c r="H2" s="184" t="s">
        <v>6</v>
      </c>
      <c r="I2" s="184"/>
      <c r="J2" s="184"/>
      <c r="K2" s="184"/>
      <c r="L2" s="184" t="s">
        <v>12</v>
      </c>
      <c r="M2" s="184"/>
      <c r="N2" s="184"/>
      <c r="O2" s="184"/>
      <c r="P2" s="184" t="s">
        <v>13</v>
      </c>
      <c r="Q2" s="184" t="s">
        <v>15</v>
      </c>
      <c r="R2" s="184"/>
      <c r="S2" s="184" t="s">
        <v>16</v>
      </c>
      <c r="T2" s="10"/>
    </row>
    <row r="3" spans="1:20" s="4" customFormat="1" ht="45" customHeight="1" x14ac:dyDescent="0.2">
      <c r="A3" s="185"/>
      <c r="B3" s="195"/>
      <c r="C3" s="185"/>
      <c r="D3" s="184"/>
      <c r="E3" s="184"/>
      <c r="F3" s="198"/>
      <c r="G3" s="184"/>
      <c r="H3" s="184" t="s">
        <v>7</v>
      </c>
      <c r="I3" s="184" t="s">
        <v>8</v>
      </c>
      <c r="J3" s="184"/>
      <c r="K3" s="184"/>
      <c r="L3" s="184" t="s">
        <v>7</v>
      </c>
      <c r="M3" s="184" t="s">
        <v>8</v>
      </c>
      <c r="N3" s="184"/>
      <c r="O3" s="184"/>
      <c r="P3" s="184"/>
      <c r="Q3" s="184"/>
      <c r="R3" s="184"/>
      <c r="S3" s="184"/>
      <c r="T3" s="10"/>
    </row>
    <row r="4" spans="1:20" s="4" customFormat="1" ht="89.25" customHeight="1" x14ac:dyDescent="0.2">
      <c r="A4" s="185"/>
      <c r="B4" s="196"/>
      <c r="C4" s="185"/>
      <c r="D4" s="184"/>
      <c r="E4" s="184"/>
      <c r="F4" s="199"/>
      <c r="G4" s="184"/>
      <c r="H4" s="184"/>
      <c r="I4" s="108" t="s">
        <v>9</v>
      </c>
      <c r="J4" s="108" t="s">
        <v>10</v>
      </c>
      <c r="K4" s="108" t="s">
        <v>11</v>
      </c>
      <c r="L4" s="184"/>
      <c r="M4" s="108" t="s">
        <v>9</v>
      </c>
      <c r="N4" s="108" t="s">
        <v>10</v>
      </c>
      <c r="O4" s="108" t="s">
        <v>11</v>
      </c>
      <c r="P4" s="184"/>
      <c r="Q4" s="108" t="s">
        <v>14</v>
      </c>
      <c r="R4" s="108" t="s">
        <v>153</v>
      </c>
      <c r="S4" s="184"/>
      <c r="T4" s="10"/>
    </row>
    <row r="5" spans="1:20" s="4" customFormat="1" ht="15.75" customHeight="1" x14ac:dyDescent="0.2">
      <c r="A5" s="106">
        <v>1</v>
      </c>
      <c r="B5" s="44">
        <v>2</v>
      </c>
      <c r="C5" s="106">
        <v>3</v>
      </c>
      <c r="D5" s="108">
        <v>4</v>
      </c>
      <c r="E5" s="108">
        <v>5</v>
      </c>
      <c r="F5" s="108">
        <v>6</v>
      </c>
      <c r="G5" s="108">
        <v>7</v>
      </c>
      <c r="H5" s="108">
        <v>8</v>
      </c>
      <c r="I5" s="108">
        <v>9</v>
      </c>
      <c r="J5" s="108">
        <v>10</v>
      </c>
      <c r="K5" s="108">
        <v>11</v>
      </c>
      <c r="L5" s="108">
        <v>12</v>
      </c>
      <c r="M5" s="108">
        <v>13</v>
      </c>
      <c r="N5" s="108">
        <v>14</v>
      </c>
      <c r="O5" s="108">
        <v>15</v>
      </c>
      <c r="P5" s="108">
        <v>16</v>
      </c>
      <c r="Q5" s="108">
        <v>17</v>
      </c>
      <c r="R5" s="108">
        <v>18</v>
      </c>
      <c r="S5" s="108">
        <v>19</v>
      </c>
      <c r="T5" s="10"/>
    </row>
    <row r="6" spans="1:20" hidden="1" x14ac:dyDescent="0.25">
      <c r="A6" s="200" t="s">
        <v>32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2"/>
    </row>
    <row r="7" spans="1:20" ht="78.75" hidden="1" x14ac:dyDescent="0.25">
      <c r="A7" s="52">
        <v>1</v>
      </c>
      <c r="B7" s="107" t="s">
        <v>37</v>
      </c>
      <c r="C7" s="106" t="s">
        <v>20</v>
      </c>
      <c r="D7" s="108" t="s">
        <v>67</v>
      </c>
      <c r="E7" s="108">
        <v>2016</v>
      </c>
      <c r="F7" s="53">
        <v>66378.729000000007</v>
      </c>
      <c r="G7" s="54">
        <f>F7-533.0056</f>
        <v>65845.723400000003</v>
      </c>
      <c r="H7" s="54">
        <v>2000</v>
      </c>
      <c r="I7" s="54"/>
      <c r="J7" s="54">
        <f>H7</f>
        <v>2000</v>
      </c>
      <c r="K7" s="108"/>
      <c r="L7" s="108" t="s">
        <v>23</v>
      </c>
      <c r="M7" s="108" t="s">
        <v>23</v>
      </c>
      <c r="N7" s="108" t="s">
        <v>23</v>
      </c>
      <c r="O7" s="108" t="s">
        <v>23</v>
      </c>
      <c r="P7" s="108" t="s">
        <v>25</v>
      </c>
      <c r="Q7" s="55">
        <f>100-(G7/F7*100)</f>
        <v>0.80297650773036366</v>
      </c>
      <c r="R7" s="55">
        <f>Q7</f>
        <v>0.80297650773036366</v>
      </c>
      <c r="S7" s="45" t="s">
        <v>30</v>
      </c>
      <c r="T7" s="39"/>
    </row>
    <row r="8" spans="1:20" ht="63" hidden="1" x14ac:dyDescent="0.25">
      <c r="A8" s="52">
        <v>2</v>
      </c>
      <c r="B8" s="107" t="s">
        <v>38</v>
      </c>
      <c r="C8" s="46" t="s">
        <v>63</v>
      </c>
      <c r="D8" s="108" t="s">
        <v>68</v>
      </c>
      <c r="E8" s="108">
        <v>2015</v>
      </c>
      <c r="F8" s="53">
        <v>1382.6130000000001</v>
      </c>
      <c r="G8" s="54">
        <f>F8-1104.20412</f>
        <v>278.40887999999995</v>
      </c>
      <c r="H8" s="54">
        <v>230</v>
      </c>
      <c r="I8" s="54"/>
      <c r="J8" s="54">
        <f t="shared" ref="J8:J14" si="0">H8</f>
        <v>230</v>
      </c>
      <c r="K8" s="108"/>
      <c r="L8" s="108" t="s">
        <v>23</v>
      </c>
      <c r="M8" s="108" t="s">
        <v>23</v>
      </c>
      <c r="N8" s="108" t="s">
        <v>23</v>
      </c>
      <c r="O8" s="108" t="s">
        <v>23</v>
      </c>
      <c r="P8" s="108" t="s">
        <v>25</v>
      </c>
      <c r="Q8" s="55">
        <f t="shared" ref="Q8:Q17" si="1">100-(G8/F8*100)</f>
        <v>79.863571368126884</v>
      </c>
      <c r="R8" s="55">
        <f t="shared" ref="R8:R35" si="2">Q8</f>
        <v>79.863571368126884</v>
      </c>
      <c r="S8" s="45" t="s">
        <v>28</v>
      </c>
    </row>
    <row r="9" spans="1:20" ht="78.75" hidden="1" x14ac:dyDescent="0.25">
      <c r="A9" s="52">
        <v>3</v>
      </c>
      <c r="B9" s="107" t="s">
        <v>39</v>
      </c>
      <c r="C9" s="46" t="s">
        <v>63</v>
      </c>
      <c r="D9" s="108" t="s">
        <v>69</v>
      </c>
      <c r="E9" s="108">
        <v>2015</v>
      </c>
      <c r="F9" s="53">
        <v>7066.3590000000004</v>
      </c>
      <c r="G9" s="54">
        <f>F9-2606.746</f>
        <v>4459.6130000000003</v>
      </c>
      <c r="H9" s="54">
        <v>4957.3590000000004</v>
      </c>
      <c r="I9" s="54"/>
      <c r="J9" s="54">
        <f t="shared" si="0"/>
        <v>4957.3590000000004</v>
      </c>
      <c r="K9" s="108"/>
      <c r="L9" s="108" t="s">
        <v>23</v>
      </c>
      <c r="M9" s="108" t="s">
        <v>23</v>
      </c>
      <c r="N9" s="108" t="s">
        <v>23</v>
      </c>
      <c r="O9" s="108" t="s">
        <v>23</v>
      </c>
      <c r="P9" s="108" t="s">
        <v>25</v>
      </c>
      <c r="Q9" s="55">
        <f t="shared" si="1"/>
        <v>36.889521180568373</v>
      </c>
      <c r="R9" s="55">
        <f t="shared" si="2"/>
        <v>36.889521180568373</v>
      </c>
      <c r="S9" s="45" t="s">
        <v>28</v>
      </c>
    </row>
    <row r="10" spans="1:20" ht="63" hidden="1" x14ac:dyDescent="0.25">
      <c r="A10" s="52">
        <v>4</v>
      </c>
      <c r="B10" s="107" t="s">
        <v>40</v>
      </c>
      <c r="C10" s="46" t="s">
        <v>63</v>
      </c>
      <c r="D10" s="108" t="s">
        <v>70</v>
      </c>
      <c r="E10" s="108">
        <v>2016</v>
      </c>
      <c r="F10" s="53">
        <v>6182.03</v>
      </c>
      <c r="G10" s="54">
        <f>F10-171.81656</f>
        <v>6010.2134399999995</v>
      </c>
      <c r="H10" s="54">
        <v>1549.09</v>
      </c>
      <c r="I10" s="54"/>
      <c r="J10" s="54">
        <f t="shared" si="0"/>
        <v>1549.09</v>
      </c>
      <c r="K10" s="108"/>
      <c r="L10" s="108" t="s">
        <v>23</v>
      </c>
      <c r="M10" s="108" t="s">
        <v>23</v>
      </c>
      <c r="N10" s="108" t="s">
        <v>23</v>
      </c>
      <c r="O10" s="108" t="s">
        <v>23</v>
      </c>
      <c r="P10" s="108" t="s">
        <v>25</v>
      </c>
      <c r="Q10" s="55">
        <f t="shared" si="1"/>
        <v>2.7792902978471545</v>
      </c>
      <c r="R10" s="55">
        <f t="shared" si="2"/>
        <v>2.7792902978471545</v>
      </c>
      <c r="S10" s="45" t="s">
        <v>30</v>
      </c>
    </row>
    <row r="11" spans="1:20" ht="63" hidden="1" x14ac:dyDescent="0.25">
      <c r="A11" s="52">
        <v>5</v>
      </c>
      <c r="B11" s="107" t="s">
        <v>41</v>
      </c>
      <c r="C11" s="46" t="s">
        <v>63</v>
      </c>
      <c r="D11" s="108" t="s">
        <v>71</v>
      </c>
      <c r="E11" s="108">
        <v>2016</v>
      </c>
      <c r="F11" s="53">
        <v>3310.5230000000001</v>
      </c>
      <c r="G11" s="54">
        <f>F11-14.31181</f>
        <v>3296.21119</v>
      </c>
      <c r="H11" s="54">
        <v>2739.4989999999998</v>
      </c>
      <c r="I11" s="54"/>
      <c r="J11" s="54">
        <f t="shared" si="0"/>
        <v>2739.4989999999998</v>
      </c>
      <c r="K11" s="108"/>
      <c r="L11" s="108" t="s">
        <v>23</v>
      </c>
      <c r="M11" s="108" t="s">
        <v>23</v>
      </c>
      <c r="N11" s="108" t="s">
        <v>23</v>
      </c>
      <c r="O11" s="108" t="s">
        <v>23</v>
      </c>
      <c r="P11" s="108" t="s">
        <v>25</v>
      </c>
      <c r="Q11" s="55">
        <f t="shared" si="1"/>
        <v>0.43231265875512292</v>
      </c>
      <c r="R11" s="55">
        <f t="shared" si="2"/>
        <v>0.43231265875512292</v>
      </c>
      <c r="S11" s="45" t="s">
        <v>30</v>
      </c>
    </row>
    <row r="12" spans="1:20" ht="63" hidden="1" x14ac:dyDescent="0.25">
      <c r="A12" s="52">
        <v>6</v>
      </c>
      <c r="B12" s="107" t="s">
        <v>42</v>
      </c>
      <c r="C12" s="46" t="s">
        <v>63</v>
      </c>
      <c r="D12" s="108" t="s">
        <v>72</v>
      </c>
      <c r="E12" s="108">
        <v>2015</v>
      </c>
      <c r="F12" s="53">
        <v>3722.1509999999998</v>
      </c>
      <c r="G12" s="54">
        <f>F12-2796.74568</f>
        <v>925.40531999999985</v>
      </c>
      <c r="H12" s="54">
        <v>680</v>
      </c>
      <c r="I12" s="54"/>
      <c r="J12" s="54">
        <f t="shared" si="0"/>
        <v>680</v>
      </c>
      <c r="K12" s="108"/>
      <c r="L12" s="108" t="s">
        <v>23</v>
      </c>
      <c r="M12" s="108" t="s">
        <v>23</v>
      </c>
      <c r="N12" s="108" t="s">
        <v>23</v>
      </c>
      <c r="O12" s="108" t="s">
        <v>23</v>
      </c>
      <c r="P12" s="108" t="s">
        <v>25</v>
      </c>
      <c r="Q12" s="55">
        <f t="shared" si="1"/>
        <v>75.137888817514394</v>
      </c>
      <c r="R12" s="55">
        <f t="shared" si="2"/>
        <v>75.137888817514394</v>
      </c>
      <c r="S12" s="45" t="s">
        <v>28</v>
      </c>
    </row>
    <row r="13" spans="1:20" ht="63" hidden="1" x14ac:dyDescent="0.25">
      <c r="A13" s="52">
        <v>7</v>
      </c>
      <c r="B13" s="107" t="s">
        <v>43</v>
      </c>
      <c r="C13" s="46" t="s">
        <v>63</v>
      </c>
      <c r="D13" s="108" t="s">
        <v>73</v>
      </c>
      <c r="E13" s="108">
        <v>2015</v>
      </c>
      <c r="F13" s="53">
        <v>3041.8420000000001</v>
      </c>
      <c r="G13" s="54">
        <f>F13-1767.90618</f>
        <v>1273.9358200000001</v>
      </c>
      <c r="H13" s="54">
        <v>1256.277</v>
      </c>
      <c r="I13" s="54"/>
      <c r="J13" s="54">
        <f t="shared" si="0"/>
        <v>1256.277</v>
      </c>
      <c r="K13" s="108"/>
      <c r="L13" s="108" t="s">
        <v>23</v>
      </c>
      <c r="M13" s="108" t="s">
        <v>23</v>
      </c>
      <c r="N13" s="108" t="s">
        <v>23</v>
      </c>
      <c r="O13" s="108" t="s">
        <v>23</v>
      </c>
      <c r="P13" s="108" t="s">
        <v>25</v>
      </c>
      <c r="Q13" s="55">
        <f t="shared" si="1"/>
        <v>58.119592667863742</v>
      </c>
      <c r="R13" s="55">
        <f t="shared" si="2"/>
        <v>58.119592667863742</v>
      </c>
      <c r="S13" s="45" t="s">
        <v>28</v>
      </c>
    </row>
    <row r="14" spans="1:20" ht="63" hidden="1" x14ac:dyDescent="0.25">
      <c r="A14" s="52">
        <v>8</v>
      </c>
      <c r="B14" s="107" t="s">
        <v>44</v>
      </c>
      <c r="C14" s="46" t="s">
        <v>63</v>
      </c>
      <c r="D14" s="108" t="s">
        <v>74</v>
      </c>
      <c r="E14" s="108"/>
      <c r="F14" s="53">
        <v>20154.991000000002</v>
      </c>
      <c r="G14" s="54">
        <f>F14</f>
        <v>20154.991000000002</v>
      </c>
      <c r="H14" s="54">
        <v>400</v>
      </c>
      <c r="I14" s="54"/>
      <c r="J14" s="54">
        <f t="shared" si="0"/>
        <v>400</v>
      </c>
      <c r="K14" s="108"/>
      <c r="L14" s="108" t="s">
        <v>23</v>
      </c>
      <c r="M14" s="108" t="s">
        <v>23</v>
      </c>
      <c r="N14" s="108" t="s">
        <v>23</v>
      </c>
      <c r="O14" s="108" t="s">
        <v>23</v>
      </c>
      <c r="P14" s="108" t="s">
        <v>25</v>
      </c>
      <c r="Q14" s="55">
        <f t="shared" si="1"/>
        <v>0</v>
      </c>
      <c r="R14" s="55">
        <f t="shared" si="2"/>
        <v>0</v>
      </c>
      <c r="S14" s="45" t="s">
        <v>30</v>
      </c>
    </row>
    <row r="15" spans="1:20" ht="63" hidden="1" x14ac:dyDescent="0.25">
      <c r="A15" s="106">
        <v>9</v>
      </c>
      <c r="B15" s="44" t="s">
        <v>45</v>
      </c>
      <c r="C15" s="46" t="s">
        <v>63</v>
      </c>
      <c r="D15" s="108" t="s">
        <v>75</v>
      </c>
      <c r="E15" s="108">
        <v>2014</v>
      </c>
      <c r="F15" s="53">
        <v>790.62</v>
      </c>
      <c r="G15" s="54">
        <f>F15-445.05814</f>
        <v>345.56186000000002</v>
      </c>
      <c r="H15" s="54">
        <v>100</v>
      </c>
      <c r="I15" s="54"/>
      <c r="J15" s="54">
        <f>H15</f>
        <v>100</v>
      </c>
      <c r="K15" s="108"/>
      <c r="L15" s="108" t="s">
        <v>23</v>
      </c>
      <c r="M15" s="108" t="s">
        <v>23</v>
      </c>
      <c r="N15" s="108" t="s">
        <v>23</v>
      </c>
      <c r="O15" s="108" t="s">
        <v>23</v>
      </c>
      <c r="P15" s="108" t="s">
        <v>25</v>
      </c>
      <c r="Q15" s="55">
        <f t="shared" si="1"/>
        <v>56.292294654827849</v>
      </c>
      <c r="R15" s="55">
        <f t="shared" si="2"/>
        <v>56.292294654827849</v>
      </c>
      <c r="S15" s="45" t="s">
        <v>64</v>
      </c>
    </row>
    <row r="16" spans="1:20" ht="78.75" hidden="1" x14ac:dyDescent="0.25">
      <c r="A16" s="52">
        <v>10</v>
      </c>
      <c r="B16" s="107" t="s">
        <v>46</v>
      </c>
      <c r="C16" s="46" t="s">
        <v>63</v>
      </c>
      <c r="D16" s="108" t="s">
        <v>76</v>
      </c>
      <c r="E16" s="108"/>
      <c r="F16" s="53">
        <v>2500</v>
      </c>
      <c r="G16" s="54">
        <f>F16</f>
        <v>2500</v>
      </c>
      <c r="H16" s="54">
        <v>200</v>
      </c>
      <c r="I16" s="54"/>
      <c r="J16" s="54">
        <f>H16</f>
        <v>200</v>
      </c>
      <c r="K16" s="108"/>
      <c r="L16" s="108" t="s">
        <v>23</v>
      </c>
      <c r="M16" s="108" t="s">
        <v>23</v>
      </c>
      <c r="N16" s="108" t="s">
        <v>23</v>
      </c>
      <c r="O16" s="108" t="s">
        <v>23</v>
      </c>
      <c r="P16" s="108" t="s">
        <v>25</v>
      </c>
      <c r="Q16" s="55">
        <f t="shared" si="1"/>
        <v>0</v>
      </c>
      <c r="R16" s="55">
        <f t="shared" si="2"/>
        <v>0</v>
      </c>
      <c r="S16" s="45" t="s">
        <v>30</v>
      </c>
    </row>
    <row r="17" spans="1:20" ht="78.75" hidden="1" x14ac:dyDescent="0.25">
      <c r="A17" s="52">
        <v>11</v>
      </c>
      <c r="B17" s="107" t="s">
        <v>47</v>
      </c>
      <c r="C17" s="46" t="s">
        <v>63</v>
      </c>
      <c r="D17" s="108" t="s">
        <v>77</v>
      </c>
      <c r="E17" s="108">
        <v>2016</v>
      </c>
      <c r="F17" s="53">
        <v>1572.79</v>
      </c>
      <c r="G17" s="54">
        <f>F17</f>
        <v>1572.79</v>
      </c>
      <c r="H17" s="54">
        <v>1511.434</v>
      </c>
      <c r="I17" s="54"/>
      <c r="J17" s="54">
        <f>H17</f>
        <v>1511.434</v>
      </c>
      <c r="K17" s="108"/>
      <c r="L17" s="108" t="s">
        <v>23</v>
      </c>
      <c r="M17" s="108" t="s">
        <v>23</v>
      </c>
      <c r="N17" s="108" t="s">
        <v>23</v>
      </c>
      <c r="O17" s="108" t="s">
        <v>23</v>
      </c>
      <c r="P17" s="108" t="s">
        <v>25</v>
      </c>
      <c r="Q17" s="55">
        <f t="shared" si="1"/>
        <v>0</v>
      </c>
      <c r="R17" s="55">
        <f t="shared" si="2"/>
        <v>0</v>
      </c>
      <c r="S17" s="45" t="s">
        <v>27</v>
      </c>
    </row>
    <row r="18" spans="1:20" hidden="1" x14ac:dyDescent="0.25">
      <c r="A18" s="200" t="s">
        <v>33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2"/>
    </row>
    <row r="19" spans="1:20" ht="94.5" hidden="1" x14ac:dyDescent="0.25">
      <c r="A19" s="52">
        <v>12</v>
      </c>
      <c r="B19" s="107" t="s">
        <v>48</v>
      </c>
      <c r="C19" s="106" t="s">
        <v>20</v>
      </c>
      <c r="D19" s="108" t="s">
        <v>66</v>
      </c>
      <c r="E19" s="108">
        <v>2016</v>
      </c>
      <c r="F19" s="53">
        <v>6360.1819999999998</v>
      </c>
      <c r="G19" s="54">
        <f>F19-7.232</f>
        <v>6352.95</v>
      </c>
      <c r="H19" s="54">
        <v>6352.95</v>
      </c>
      <c r="I19" s="54"/>
      <c r="J19" s="54">
        <f>H19</f>
        <v>6352.95</v>
      </c>
      <c r="K19" s="108"/>
      <c r="L19" s="108" t="s">
        <v>23</v>
      </c>
      <c r="M19" s="108" t="s">
        <v>23</v>
      </c>
      <c r="N19" s="108" t="s">
        <v>23</v>
      </c>
      <c r="O19" s="108" t="s">
        <v>23</v>
      </c>
      <c r="P19" s="108" t="s">
        <v>25</v>
      </c>
      <c r="Q19" s="55">
        <f>100-(G19/F19*100)</f>
        <v>0.11370743793180793</v>
      </c>
      <c r="R19" s="55">
        <f t="shared" si="2"/>
        <v>0.11370743793180793</v>
      </c>
      <c r="S19" s="45" t="s">
        <v>28</v>
      </c>
    </row>
    <row r="20" spans="1:20" ht="110.25" hidden="1" x14ac:dyDescent="0.25">
      <c r="A20" s="52">
        <v>13</v>
      </c>
      <c r="B20" s="107" t="s">
        <v>49</v>
      </c>
      <c r="C20" s="46" t="s">
        <v>63</v>
      </c>
      <c r="D20" s="108"/>
      <c r="E20" s="108"/>
      <c r="F20" s="53">
        <v>2000</v>
      </c>
      <c r="G20" s="54">
        <f>F20</f>
        <v>2000</v>
      </c>
      <c r="H20" s="54">
        <v>2000</v>
      </c>
      <c r="I20" s="54"/>
      <c r="J20" s="54">
        <f>H20</f>
        <v>2000</v>
      </c>
      <c r="K20" s="108"/>
      <c r="L20" s="108" t="s">
        <v>23</v>
      </c>
      <c r="M20" s="108" t="s">
        <v>23</v>
      </c>
      <c r="N20" s="108" t="s">
        <v>23</v>
      </c>
      <c r="O20" s="108" t="s">
        <v>23</v>
      </c>
      <c r="P20" s="108" t="s">
        <v>25</v>
      </c>
      <c r="Q20" s="55">
        <f>100-(G20/F20*100)</f>
        <v>0</v>
      </c>
      <c r="R20" s="55">
        <f t="shared" si="2"/>
        <v>0</v>
      </c>
      <c r="S20" s="45" t="s">
        <v>30</v>
      </c>
    </row>
    <row r="21" spans="1:20" ht="110.25" hidden="1" x14ac:dyDescent="0.25">
      <c r="A21" s="52">
        <v>14</v>
      </c>
      <c r="B21" s="107" t="s">
        <v>50</v>
      </c>
      <c r="C21" s="46" t="s">
        <v>63</v>
      </c>
      <c r="D21" s="108" t="s">
        <v>78</v>
      </c>
      <c r="E21" s="108">
        <v>2016</v>
      </c>
      <c r="F21" s="53">
        <v>890.87199999999996</v>
      </c>
      <c r="G21" s="54">
        <f>F21</f>
        <v>890.87199999999996</v>
      </c>
      <c r="H21" s="54">
        <v>890.87199999999996</v>
      </c>
      <c r="I21" s="54"/>
      <c r="J21" s="54">
        <f>H21</f>
        <v>890.87199999999996</v>
      </c>
      <c r="K21" s="108"/>
      <c r="L21" s="108" t="s">
        <v>23</v>
      </c>
      <c r="M21" s="108" t="s">
        <v>23</v>
      </c>
      <c r="N21" s="108" t="s">
        <v>23</v>
      </c>
      <c r="O21" s="108" t="s">
        <v>23</v>
      </c>
      <c r="P21" s="108" t="s">
        <v>25</v>
      </c>
      <c r="Q21" s="55">
        <f>100-(G21/F21*100)</f>
        <v>0</v>
      </c>
      <c r="R21" s="55">
        <f t="shared" si="2"/>
        <v>0</v>
      </c>
      <c r="S21" s="45" t="s">
        <v>28</v>
      </c>
    </row>
    <row r="22" spans="1:20" ht="78.75" hidden="1" x14ac:dyDescent="0.25">
      <c r="A22" s="52">
        <v>15</v>
      </c>
      <c r="B22" s="107" t="s">
        <v>51</v>
      </c>
      <c r="C22" s="46" t="s">
        <v>63</v>
      </c>
      <c r="D22" s="108" t="s">
        <v>79</v>
      </c>
      <c r="E22" s="108"/>
      <c r="F22" s="53">
        <v>3514.2240000000002</v>
      </c>
      <c r="G22" s="54">
        <f>F22-112.974</f>
        <v>3401.25</v>
      </c>
      <c r="H22" s="54">
        <v>119.169</v>
      </c>
      <c r="I22" s="54"/>
      <c r="J22" s="54">
        <f>H22</f>
        <v>119.169</v>
      </c>
      <c r="K22" s="108"/>
      <c r="L22" s="108" t="s">
        <v>23</v>
      </c>
      <c r="M22" s="108" t="s">
        <v>23</v>
      </c>
      <c r="N22" s="108" t="s">
        <v>23</v>
      </c>
      <c r="O22" s="108" t="s">
        <v>23</v>
      </c>
      <c r="P22" s="108" t="s">
        <v>25</v>
      </c>
      <c r="Q22" s="55">
        <f>100-(G22/F22*100)</f>
        <v>3.2147637714613637</v>
      </c>
      <c r="R22" s="55">
        <f t="shared" si="2"/>
        <v>3.2147637714613637</v>
      </c>
      <c r="S22" s="45" t="s">
        <v>30</v>
      </c>
    </row>
    <row r="23" spans="1:20" s="38" customFormat="1" ht="78.75" hidden="1" x14ac:dyDescent="0.25">
      <c r="A23" s="56">
        <v>16</v>
      </c>
      <c r="B23" s="47" t="s">
        <v>52</v>
      </c>
      <c r="C23" s="48" t="s">
        <v>63</v>
      </c>
      <c r="D23" s="49" t="s">
        <v>80</v>
      </c>
      <c r="E23" s="49"/>
      <c r="F23" s="57">
        <v>17121.043000000001</v>
      </c>
      <c r="G23" s="58">
        <f>F23-281.30289</f>
        <v>16839.740110000002</v>
      </c>
      <c r="H23" s="58">
        <f>3763.944-2059.7891</f>
        <v>1704.1549</v>
      </c>
      <c r="I23" s="58"/>
      <c r="J23" s="58">
        <f>H23</f>
        <v>1704.1549</v>
      </c>
      <c r="K23" s="49"/>
      <c r="L23" s="49" t="s">
        <v>23</v>
      </c>
      <c r="M23" s="49" t="s">
        <v>23</v>
      </c>
      <c r="N23" s="49" t="s">
        <v>23</v>
      </c>
      <c r="O23" s="49" t="s">
        <v>23</v>
      </c>
      <c r="P23" s="49" t="s">
        <v>25</v>
      </c>
      <c r="Q23" s="59">
        <f>100-(G23/F23*100)</f>
        <v>1.6430242596785689</v>
      </c>
      <c r="R23" s="59">
        <f t="shared" si="2"/>
        <v>1.6430242596785689</v>
      </c>
      <c r="S23" s="50" t="s">
        <v>30</v>
      </c>
      <c r="T23" s="40"/>
    </row>
    <row r="24" spans="1:20" hidden="1" x14ac:dyDescent="0.25">
      <c r="A24" s="200" t="s">
        <v>34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2"/>
    </row>
    <row r="25" spans="1:20" ht="78.75" hidden="1" x14ac:dyDescent="0.25">
      <c r="A25" s="52">
        <v>17</v>
      </c>
      <c r="B25" s="107" t="s">
        <v>53</v>
      </c>
      <c r="C25" s="106" t="s">
        <v>20</v>
      </c>
      <c r="D25" s="108" t="s">
        <v>81</v>
      </c>
      <c r="E25" s="108"/>
      <c r="F25" s="53">
        <v>10050</v>
      </c>
      <c r="G25" s="54">
        <f>F25-199.99705</f>
        <v>9850.0029500000001</v>
      </c>
      <c r="H25" s="54">
        <v>290</v>
      </c>
      <c r="I25" s="54"/>
      <c r="J25" s="54">
        <f>H25</f>
        <v>290</v>
      </c>
      <c r="K25" s="108"/>
      <c r="L25" s="108" t="s">
        <v>23</v>
      </c>
      <c r="M25" s="108" t="s">
        <v>23</v>
      </c>
      <c r="N25" s="108" t="s">
        <v>23</v>
      </c>
      <c r="O25" s="108" t="s">
        <v>23</v>
      </c>
      <c r="P25" s="108" t="s">
        <v>25</v>
      </c>
      <c r="Q25" s="55">
        <f>100-(G25/F25*100)</f>
        <v>1.9900203980099462</v>
      </c>
      <c r="R25" s="55">
        <f t="shared" si="2"/>
        <v>1.9900203980099462</v>
      </c>
      <c r="S25" s="45" t="s">
        <v>30</v>
      </c>
    </row>
    <row r="26" spans="1:20" ht="78.75" hidden="1" x14ac:dyDescent="0.25">
      <c r="A26" s="52">
        <v>18</v>
      </c>
      <c r="B26" s="107" t="s">
        <v>54</v>
      </c>
      <c r="C26" s="46" t="s">
        <v>63</v>
      </c>
      <c r="D26" s="108" t="s">
        <v>82</v>
      </c>
      <c r="E26" s="108"/>
      <c r="F26" s="53">
        <v>25</v>
      </c>
      <c r="G26" s="54">
        <f>F26</f>
        <v>25</v>
      </c>
      <c r="H26" s="54">
        <v>25</v>
      </c>
      <c r="I26" s="54"/>
      <c r="J26" s="54">
        <f>H26</f>
        <v>25</v>
      </c>
      <c r="K26" s="108"/>
      <c r="L26" s="108" t="s">
        <v>23</v>
      </c>
      <c r="M26" s="108" t="s">
        <v>23</v>
      </c>
      <c r="N26" s="108" t="s">
        <v>23</v>
      </c>
      <c r="O26" s="108" t="s">
        <v>23</v>
      </c>
      <c r="P26" s="108" t="s">
        <v>25</v>
      </c>
      <c r="Q26" s="55">
        <f>100-(G26/F26*100)</f>
        <v>0</v>
      </c>
      <c r="R26" s="55">
        <f t="shared" si="2"/>
        <v>0</v>
      </c>
      <c r="S26" s="45" t="s">
        <v>30</v>
      </c>
    </row>
    <row r="27" spans="1:20" ht="173.25" hidden="1" x14ac:dyDescent="0.25">
      <c r="A27" s="52">
        <v>19</v>
      </c>
      <c r="B27" s="107" t="s">
        <v>55</v>
      </c>
      <c r="C27" s="46" t="s">
        <v>63</v>
      </c>
      <c r="D27" s="108" t="s">
        <v>83</v>
      </c>
      <c r="E27" s="108">
        <v>2015</v>
      </c>
      <c r="F27" s="53">
        <v>340</v>
      </c>
      <c r="G27" s="54">
        <f>F27</f>
        <v>340</v>
      </c>
      <c r="H27" s="54">
        <v>340</v>
      </c>
      <c r="I27" s="54"/>
      <c r="J27" s="54">
        <f>H27</f>
        <v>340</v>
      </c>
      <c r="K27" s="108"/>
      <c r="L27" s="108" t="s">
        <v>23</v>
      </c>
      <c r="M27" s="108" t="s">
        <v>23</v>
      </c>
      <c r="N27" s="108" t="s">
        <v>23</v>
      </c>
      <c r="O27" s="108" t="s">
        <v>23</v>
      </c>
      <c r="P27" s="108" t="s">
        <v>25</v>
      </c>
      <c r="Q27" s="55">
        <f>100-(G27/F27*100)</f>
        <v>0</v>
      </c>
      <c r="R27" s="55">
        <f t="shared" si="2"/>
        <v>0</v>
      </c>
      <c r="S27" s="45" t="s">
        <v>28</v>
      </c>
    </row>
    <row r="28" spans="1:20" ht="94.5" hidden="1" x14ac:dyDescent="0.25">
      <c r="A28" s="52">
        <v>20</v>
      </c>
      <c r="B28" s="107" t="s">
        <v>56</v>
      </c>
      <c r="C28" s="46" t="s">
        <v>63</v>
      </c>
      <c r="D28" s="108" t="s">
        <v>84</v>
      </c>
      <c r="E28" s="108">
        <v>2016</v>
      </c>
      <c r="F28" s="53">
        <v>1094.432</v>
      </c>
      <c r="G28" s="54">
        <f>F28</f>
        <v>1094.432</v>
      </c>
      <c r="H28" s="54">
        <v>1094.432</v>
      </c>
      <c r="I28" s="54"/>
      <c r="J28" s="54">
        <f>H28</f>
        <v>1094.432</v>
      </c>
      <c r="K28" s="108"/>
      <c r="L28" s="108" t="s">
        <v>23</v>
      </c>
      <c r="M28" s="108" t="s">
        <v>23</v>
      </c>
      <c r="N28" s="108" t="s">
        <v>23</v>
      </c>
      <c r="O28" s="108" t="s">
        <v>23</v>
      </c>
      <c r="P28" s="108" t="s">
        <v>25</v>
      </c>
      <c r="Q28" s="55">
        <f>100-(G28/F28*100)</f>
        <v>0</v>
      </c>
      <c r="R28" s="55">
        <f t="shared" si="2"/>
        <v>0</v>
      </c>
      <c r="S28" s="45" t="s">
        <v>30</v>
      </c>
    </row>
    <row r="29" spans="1:20" ht="110.25" hidden="1" x14ac:dyDescent="0.25">
      <c r="A29" s="52">
        <v>21</v>
      </c>
      <c r="B29" s="107" t="s">
        <v>57</v>
      </c>
      <c r="C29" s="46" t="s">
        <v>63</v>
      </c>
      <c r="D29" s="108" t="s">
        <v>85</v>
      </c>
      <c r="E29" s="108">
        <v>2016</v>
      </c>
      <c r="F29" s="53">
        <v>1450</v>
      </c>
      <c r="G29" s="54">
        <f>F29</f>
        <v>1450</v>
      </c>
      <c r="H29" s="54">
        <v>1450</v>
      </c>
      <c r="I29" s="54"/>
      <c r="J29" s="54">
        <f>H29</f>
        <v>1450</v>
      </c>
      <c r="K29" s="108"/>
      <c r="L29" s="108" t="s">
        <v>23</v>
      </c>
      <c r="M29" s="108" t="s">
        <v>23</v>
      </c>
      <c r="N29" s="108" t="s">
        <v>23</v>
      </c>
      <c r="O29" s="108" t="s">
        <v>23</v>
      </c>
      <c r="P29" s="108" t="s">
        <v>25</v>
      </c>
      <c r="Q29" s="55">
        <f>100-(G29/F29*100)</f>
        <v>0</v>
      </c>
      <c r="R29" s="55">
        <f t="shared" si="2"/>
        <v>0</v>
      </c>
      <c r="S29" s="45" t="s">
        <v>30</v>
      </c>
    </row>
    <row r="30" spans="1:20" hidden="1" x14ac:dyDescent="0.25">
      <c r="A30" s="200" t="s">
        <v>35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2"/>
    </row>
    <row r="31" spans="1:20" s="4" customFormat="1" ht="122.25" customHeight="1" x14ac:dyDescent="0.2">
      <c r="A31" s="106">
        <v>1</v>
      </c>
      <c r="B31" s="51" t="s">
        <v>58</v>
      </c>
      <c r="C31" s="106" t="s">
        <v>154</v>
      </c>
      <c r="D31" s="106" t="s">
        <v>21</v>
      </c>
      <c r="E31" s="106">
        <v>2015</v>
      </c>
      <c r="F31" s="60">
        <v>8037.357</v>
      </c>
      <c r="G31" s="60">
        <v>2853.703</v>
      </c>
      <c r="H31" s="60">
        <f>I31+J31+K31</f>
        <v>2707.357</v>
      </c>
      <c r="I31" s="60"/>
      <c r="J31" s="60">
        <v>2707.357</v>
      </c>
      <c r="K31" s="106"/>
      <c r="L31" s="60">
        <f t="shared" ref="L31:L63" si="3">M31+N31+O31</f>
        <v>1149.1199999999999</v>
      </c>
      <c r="M31" s="60"/>
      <c r="N31" s="60">
        <v>1149.1199999999999</v>
      </c>
      <c r="O31" s="60"/>
      <c r="P31" s="106" t="s">
        <v>25</v>
      </c>
      <c r="Q31" s="65">
        <v>64.489999999999995</v>
      </c>
      <c r="R31" s="65">
        <v>84.3</v>
      </c>
      <c r="S31" s="46" t="s">
        <v>26</v>
      </c>
      <c r="T31" s="10"/>
    </row>
    <row r="32" spans="1:20" s="4" customFormat="1" ht="72" hidden="1" customHeight="1" x14ac:dyDescent="0.2">
      <c r="A32" s="106">
        <v>2</v>
      </c>
      <c r="B32" s="93" t="s">
        <v>139</v>
      </c>
      <c r="C32" s="46" t="s">
        <v>63</v>
      </c>
      <c r="D32" s="106" t="s">
        <v>143</v>
      </c>
      <c r="E32" s="106">
        <v>2016</v>
      </c>
      <c r="F32" s="60">
        <v>4500</v>
      </c>
      <c r="G32" s="60">
        <v>4500</v>
      </c>
      <c r="H32" s="60">
        <f>I32+J32+K32</f>
        <v>275</v>
      </c>
      <c r="I32" s="60"/>
      <c r="J32" s="60">
        <v>275</v>
      </c>
      <c r="K32" s="106"/>
      <c r="L32" s="60">
        <f t="shared" si="3"/>
        <v>0</v>
      </c>
      <c r="M32" s="60"/>
      <c r="N32" s="60"/>
      <c r="O32" s="60"/>
      <c r="P32" s="106"/>
      <c r="Q32" s="98">
        <v>0</v>
      </c>
      <c r="R32" s="98">
        <v>0</v>
      </c>
      <c r="S32" s="46" t="s">
        <v>30</v>
      </c>
      <c r="T32" s="10"/>
    </row>
    <row r="33" spans="1:21" s="4" customFormat="1" ht="69" hidden="1" customHeight="1" x14ac:dyDescent="0.2">
      <c r="A33" s="106">
        <v>3</v>
      </c>
      <c r="B33" s="51" t="s">
        <v>59</v>
      </c>
      <c r="C33" s="46" t="s">
        <v>63</v>
      </c>
      <c r="D33" s="106" t="s">
        <v>22</v>
      </c>
      <c r="E33" s="106">
        <v>2016</v>
      </c>
      <c r="F33" s="60">
        <v>17964.366999999998</v>
      </c>
      <c r="G33" s="60">
        <v>17335.271000000001</v>
      </c>
      <c r="H33" s="60">
        <f t="shared" ref="H33:H63" si="4">I33+J33+K33</f>
        <v>6025.1570000000002</v>
      </c>
      <c r="I33" s="60"/>
      <c r="J33" s="60">
        <v>6025.1570000000002</v>
      </c>
      <c r="K33" s="106"/>
      <c r="L33" s="60">
        <f t="shared" si="3"/>
        <v>0</v>
      </c>
      <c r="M33" s="60"/>
      <c r="N33" s="60"/>
      <c r="O33" s="60"/>
      <c r="P33" s="106" t="s">
        <v>25</v>
      </c>
      <c r="Q33" s="65">
        <v>3.5</v>
      </c>
      <c r="R33" s="65">
        <v>3.5</v>
      </c>
      <c r="S33" s="46" t="s">
        <v>27</v>
      </c>
      <c r="T33" s="10"/>
    </row>
    <row r="34" spans="1:21" s="4" customFormat="1" ht="74.25" customHeight="1" x14ac:dyDescent="0.2">
      <c r="A34" s="106">
        <v>2</v>
      </c>
      <c r="B34" s="51" t="s">
        <v>60</v>
      </c>
      <c r="C34" s="46" t="s">
        <v>63</v>
      </c>
      <c r="D34" s="106" t="s">
        <v>86</v>
      </c>
      <c r="E34" s="106">
        <v>2016</v>
      </c>
      <c r="F34" s="60">
        <v>16122.588</v>
      </c>
      <c r="G34" s="60">
        <v>16122.588</v>
      </c>
      <c r="H34" s="60">
        <f t="shared" si="4"/>
        <v>500</v>
      </c>
      <c r="I34" s="60"/>
      <c r="J34" s="60">
        <v>500</v>
      </c>
      <c r="K34" s="106"/>
      <c r="L34" s="60">
        <f t="shared" si="3"/>
        <v>0</v>
      </c>
      <c r="M34" s="60"/>
      <c r="N34" s="60"/>
      <c r="O34" s="60"/>
      <c r="P34" s="106" t="s">
        <v>25</v>
      </c>
      <c r="Q34" s="98">
        <f t="shared" ref="Q34:Q63" si="5">100-(G34/F34*100)</f>
        <v>0</v>
      </c>
      <c r="R34" s="98">
        <f t="shared" si="2"/>
        <v>0</v>
      </c>
      <c r="S34" s="46" t="s">
        <v>30</v>
      </c>
      <c r="T34" s="10"/>
    </row>
    <row r="35" spans="1:21" s="4" customFormat="1" ht="122.25" customHeight="1" x14ac:dyDescent="0.2">
      <c r="A35" s="106">
        <v>3</v>
      </c>
      <c r="B35" s="51" t="s">
        <v>18</v>
      </c>
      <c r="C35" s="46" t="s">
        <v>63</v>
      </c>
      <c r="D35" s="106" t="s">
        <v>107</v>
      </c>
      <c r="E35" s="106">
        <v>2015</v>
      </c>
      <c r="F35" s="60">
        <v>8631.4459999999999</v>
      </c>
      <c r="G35" s="106">
        <v>8494.4459999999999</v>
      </c>
      <c r="H35" s="60">
        <f t="shared" si="4"/>
        <v>8.5</v>
      </c>
      <c r="I35" s="60"/>
      <c r="J35" s="60">
        <v>8.5</v>
      </c>
      <c r="K35" s="106"/>
      <c r="L35" s="60">
        <f t="shared" si="3"/>
        <v>0</v>
      </c>
      <c r="M35" s="60"/>
      <c r="N35" s="60"/>
      <c r="O35" s="60"/>
      <c r="P35" s="106" t="s">
        <v>25</v>
      </c>
      <c r="Q35" s="77">
        <f t="shared" si="5"/>
        <v>1.5872195690038495</v>
      </c>
      <c r="R35" s="77">
        <f t="shared" si="2"/>
        <v>1.5872195690038495</v>
      </c>
      <c r="S35" s="46" t="s">
        <v>30</v>
      </c>
      <c r="T35" s="10"/>
    </row>
    <row r="36" spans="1:21" s="4" customFormat="1" ht="94.5" customHeight="1" x14ac:dyDescent="0.2">
      <c r="A36" s="106">
        <v>4</v>
      </c>
      <c r="B36" s="51" t="s">
        <v>19</v>
      </c>
      <c r="C36" s="46" t="s">
        <v>63</v>
      </c>
      <c r="D36" s="106" t="s">
        <v>65</v>
      </c>
      <c r="E36" s="106">
        <v>2015</v>
      </c>
      <c r="F36" s="60">
        <v>7629.1009999999997</v>
      </c>
      <c r="G36" s="60">
        <v>4269.1049999999996</v>
      </c>
      <c r="H36" s="60">
        <f t="shared" si="4"/>
        <v>3460.0889999999999</v>
      </c>
      <c r="I36" s="60"/>
      <c r="J36" s="60">
        <v>3460.0889999999999</v>
      </c>
      <c r="K36" s="106"/>
      <c r="L36" s="60">
        <f t="shared" si="3"/>
        <v>2318.5160000000001</v>
      </c>
      <c r="M36" s="60"/>
      <c r="N36" s="60">
        <v>2318.5160000000001</v>
      </c>
      <c r="O36" s="60"/>
      <c r="P36" s="106" t="s">
        <v>25</v>
      </c>
      <c r="Q36" s="65">
        <f t="shared" si="5"/>
        <v>44.04183402474289</v>
      </c>
      <c r="R36" s="65">
        <v>67</v>
      </c>
      <c r="S36" s="46" t="s">
        <v>144</v>
      </c>
      <c r="T36" s="10"/>
    </row>
    <row r="37" spans="1:21" s="4" customFormat="1" ht="114" customHeight="1" x14ac:dyDescent="0.2">
      <c r="A37" s="106">
        <v>5</v>
      </c>
      <c r="B37" s="51" t="s">
        <v>61</v>
      </c>
      <c r="C37" s="46" t="s">
        <v>63</v>
      </c>
      <c r="D37" s="106" t="s">
        <v>87</v>
      </c>
      <c r="E37" s="106">
        <v>2016</v>
      </c>
      <c r="F37" s="60">
        <v>7129.7510000000002</v>
      </c>
      <c r="G37" s="60">
        <v>5500</v>
      </c>
      <c r="H37" s="60">
        <f t="shared" si="4"/>
        <v>4700.0469999999996</v>
      </c>
      <c r="I37" s="60"/>
      <c r="J37" s="60">
        <v>4700.0469999999996</v>
      </c>
      <c r="K37" s="106"/>
      <c r="L37" s="60">
        <f t="shared" si="3"/>
        <v>2039.3710000000001</v>
      </c>
      <c r="M37" s="60"/>
      <c r="N37" s="60">
        <v>2039.3710000000001</v>
      </c>
      <c r="O37" s="60"/>
      <c r="P37" s="106" t="s">
        <v>25</v>
      </c>
      <c r="Q37" s="65">
        <f t="shared" si="5"/>
        <v>22.858456066698537</v>
      </c>
      <c r="R37" s="65">
        <v>24</v>
      </c>
      <c r="S37" s="46" t="s">
        <v>30</v>
      </c>
      <c r="T37" s="10"/>
    </row>
    <row r="38" spans="1:21" s="4" customFormat="1" ht="98.25" customHeight="1" x14ac:dyDescent="0.2">
      <c r="A38" s="106">
        <v>6</v>
      </c>
      <c r="B38" s="51" t="s">
        <v>31</v>
      </c>
      <c r="C38" s="46" t="s">
        <v>63</v>
      </c>
      <c r="D38" s="106" t="s">
        <v>88</v>
      </c>
      <c r="E38" s="106">
        <v>2016</v>
      </c>
      <c r="F38" s="60">
        <v>2000</v>
      </c>
      <c r="G38" s="60">
        <v>2000</v>
      </c>
      <c r="H38" s="60">
        <f t="shared" si="4"/>
        <v>203</v>
      </c>
      <c r="I38" s="60"/>
      <c r="J38" s="60">
        <v>203</v>
      </c>
      <c r="K38" s="106"/>
      <c r="L38" s="60">
        <f t="shared" si="3"/>
        <v>198.39</v>
      </c>
      <c r="M38" s="60"/>
      <c r="N38" s="60">
        <v>198.39</v>
      </c>
      <c r="O38" s="60"/>
      <c r="P38" s="106" t="s">
        <v>25</v>
      </c>
      <c r="Q38" s="65">
        <f t="shared" si="5"/>
        <v>0</v>
      </c>
      <c r="R38" s="65">
        <v>5</v>
      </c>
      <c r="S38" s="46" t="s">
        <v>30</v>
      </c>
      <c r="T38" s="10"/>
    </row>
    <row r="39" spans="1:21" s="4" customFormat="1" ht="98.25" customHeight="1" x14ac:dyDescent="0.2">
      <c r="A39" s="106">
        <v>7</v>
      </c>
      <c r="B39" s="51" t="s">
        <v>148</v>
      </c>
      <c r="C39" s="46" t="s">
        <v>63</v>
      </c>
      <c r="D39" s="106"/>
      <c r="E39" s="106"/>
      <c r="F39" s="60">
        <v>4900</v>
      </c>
      <c r="G39" s="60"/>
      <c r="H39" s="60">
        <f>J39</f>
        <v>140</v>
      </c>
      <c r="I39" s="60"/>
      <c r="J39" s="60">
        <v>140</v>
      </c>
      <c r="K39" s="106"/>
      <c r="L39" s="60">
        <f t="shared" si="3"/>
        <v>0</v>
      </c>
      <c r="M39" s="60"/>
      <c r="N39" s="60">
        <v>0</v>
      </c>
      <c r="O39" s="60"/>
      <c r="P39" s="106"/>
      <c r="Q39" s="65">
        <v>0</v>
      </c>
      <c r="R39" s="65">
        <v>0</v>
      </c>
      <c r="S39" s="46"/>
      <c r="T39" s="10"/>
    </row>
    <row r="40" spans="1:21" s="4" customFormat="1" ht="87" customHeight="1" x14ac:dyDescent="0.35">
      <c r="A40" s="106">
        <v>8</v>
      </c>
      <c r="B40" s="51" t="s">
        <v>97</v>
      </c>
      <c r="C40" s="46" t="s">
        <v>63</v>
      </c>
      <c r="D40" s="106" t="s">
        <v>117</v>
      </c>
      <c r="E40" s="106">
        <v>2013</v>
      </c>
      <c r="F40" s="60">
        <v>3715.4050000000002</v>
      </c>
      <c r="G40" s="60">
        <v>1892.6610000000001</v>
      </c>
      <c r="H40" s="60">
        <f t="shared" si="4"/>
        <v>780</v>
      </c>
      <c r="I40" s="60"/>
      <c r="J40" s="60">
        <v>60</v>
      </c>
      <c r="K40" s="60">
        <v>720</v>
      </c>
      <c r="L40" s="60">
        <f t="shared" si="3"/>
        <v>15</v>
      </c>
      <c r="M40" s="60"/>
      <c r="N40" s="60">
        <v>15</v>
      </c>
      <c r="O40" s="60"/>
      <c r="P40" s="106"/>
      <c r="Q40" s="65">
        <f t="shared" si="5"/>
        <v>49.059093154043779</v>
      </c>
      <c r="R40" s="65">
        <v>49.1</v>
      </c>
      <c r="S40" s="46" t="s">
        <v>118</v>
      </c>
      <c r="T40" s="97"/>
      <c r="U40" s="7"/>
    </row>
    <row r="41" spans="1:21" ht="63" x14ac:dyDescent="0.35">
      <c r="A41" s="106">
        <v>9</v>
      </c>
      <c r="B41" s="51" t="s">
        <v>98</v>
      </c>
      <c r="C41" s="46" t="s">
        <v>63</v>
      </c>
      <c r="D41" s="106" t="s">
        <v>111</v>
      </c>
      <c r="E41" s="106">
        <v>2015</v>
      </c>
      <c r="F41" s="106">
        <v>611.11</v>
      </c>
      <c r="G41" s="65">
        <v>150</v>
      </c>
      <c r="H41" s="60">
        <f t="shared" si="4"/>
        <v>150</v>
      </c>
      <c r="I41" s="65"/>
      <c r="J41" s="65">
        <v>150</v>
      </c>
      <c r="K41" s="106"/>
      <c r="L41" s="60">
        <f t="shared" si="3"/>
        <v>0</v>
      </c>
      <c r="M41" s="60"/>
      <c r="N41" s="60"/>
      <c r="O41" s="60"/>
      <c r="P41" s="106"/>
      <c r="Q41" s="98">
        <f t="shared" si="5"/>
        <v>75.454500826365148</v>
      </c>
      <c r="R41" s="106">
        <v>75</v>
      </c>
      <c r="S41" s="106">
        <v>2016</v>
      </c>
      <c r="T41" s="97"/>
      <c r="U41" s="96"/>
    </row>
    <row r="42" spans="1:21" ht="94.5" x14ac:dyDescent="0.25">
      <c r="A42" s="106">
        <v>10</v>
      </c>
      <c r="B42" s="51" t="s">
        <v>99</v>
      </c>
      <c r="C42" s="46" t="s">
        <v>63</v>
      </c>
      <c r="D42" s="106" t="s">
        <v>116</v>
      </c>
      <c r="E42" s="106">
        <v>2016</v>
      </c>
      <c r="F42" s="106">
        <v>2450.9059999999999</v>
      </c>
      <c r="G42" s="106">
        <v>2420.9059999999999</v>
      </c>
      <c r="H42" s="60">
        <f t="shared" si="4"/>
        <v>2420.9059999999999</v>
      </c>
      <c r="I42" s="106"/>
      <c r="J42" s="106">
        <v>2420.9059999999999</v>
      </c>
      <c r="K42" s="106"/>
      <c r="L42" s="60">
        <f t="shared" si="3"/>
        <v>0</v>
      </c>
      <c r="M42" s="60"/>
      <c r="N42" s="60"/>
      <c r="O42" s="60"/>
      <c r="P42" s="106"/>
      <c r="Q42" s="65">
        <f t="shared" si="5"/>
        <v>1.2240371519756366</v>
      </c>
      <c r="R42" s="106">
        <v>3</v>
      </c>
      <c r="S42" s="106">
        <v>2017</v>
      </c>
    </row>
    <row r="43" spans="1:21" ht="112.5" customHeight="1" x14ac:dyDescent="0.25">
      <c r="A43" s="106">
        <v>11</v>
      </c>
      <c r="B43" s="51" t="s">
        <v>100</v>
      </c>
      <c r="C43" s="46" t="s">
        <v>63</v>
      </c>
      <c r="D43" s="106" t="s">
        <v>108</v>
      </c>
      <c r="E43" s="106">
        <v>2015</v>
      </c>
      <c r="F43" s="106">
        <v>3724.83</v>
      </c>
      <c r="G43" s="65">
        <v>800</v>
      </c>
      <c r="H43" s="60">
        <f t="shared" si="4"/>
        <v>1000</v>
      </c>
      <c r="I43" s="65"/>
      <c r="J43" s="65">
        <v>1000</v>
      </c>
      <c r="K43" s="106"/>
      <c r="L43" s="60">
        <f t="shared" si="3"/>
        <v>759.48892000000001</v>
      </c>
      <c r="M43" s="60"/>
      <c r="N43" s="60">
        <f>2.9324+14.77226+741.78426</f>
        <v>759.48892000000001</v>
      </c>
      <c r="O43" s="60"/>
      <c r="P43" s="106"/>
      <c r="Q43" s="77">
        <f t="shared" si="5"/>
        <v>78.522509752122915</v>
      </c>
      <c r="R43" s="106">
        <v>93.7</v>
      </c>
      <c r="S43" s="106">
        <v>2016</v>
      </c>
    </row>
    <row r="44" spans="1:21" ht="69.75" hidden="1" customHeight="1" x14ac:dyDescent="0.25">
      <c r="A44" s="106">
        <v>13</v>
      </c>
      <c r="B44" s="51" t="s">
        <v>101</v>
      </c>
      <c r="C44" s="46" t="s">
        <v>63</v>
      </c>
      <c r="D44" s="106" t="s">
        <v>109</v>
      </c>
      <c r="E44" s="106">
        <v>2010</v>
      </c>
      <c r="F44" s="106">
        <v>195.33199999999999</v>
      </c>
      <c r="G44" s="106">
        <v>181.614</v>
      </c>
      <c r="H44" s="60">
        <f t="shared" si="4"/>
        <v>181.614</v>
      </c>
      <c r="I44" s="106"/>
      <c r="J44" s="106">
        <v>181.614</v>
      </c>
      <c r="K44" s="106"/>
      <c r="L44" s="60">
        <f t="shared" si="3"/>
        <v>0</v>
      </c>
      <c r="M44" s="60"/>
      <c r="N44" s="60"/>
      <c r="O44" s="60"/>
      <c r="P44" s="106"/>
      <c r="Q44" s="77">
        <f t="shared" si="5"/>
        <v>7.0229148321831474</v>
      </c>
      <c r="R44" s="106">
        <v>7</v>
      </c>
      <c r="S44" s="106">
        <v>2016</v>
      </c>
    </row>
    <row r="45" spans="1:21" ht="51.75" customHeight="1" x14ac:dyDescent="0.25">
      <c r="A45" s="106">
        <v>12</v>
      </c>
      <c r="B45" s="51" t="s">
        <v>102</v>
      </c>
      <c r="C45" s="46" t="s">
        <v>63</v>
      </c>
      <c r="D45" s="106" t="s">
        <v>114</v>
      </c>
      <c r="E45" s="106">
        <v>2016</v>
      </c>
      <c r="F45" s="65">
        <v>3000</v>
      </c>
      <c r="G45" s="65">
        <v>3000</v>
      </c>
      <c r="H45" s="60">
        <f t="shared" si="4"/>
        <v>200</v>
      </c>
      <c r="I45" s="65"/>
      <c r="J45" s="78">
        <v>200</v>
      </c>
      <c r="K45" s="106"/>
      <c r="L45" s="60">
        <f t="shared" si="3"/>
        <v>0</v>
      </c>
      <c r="M45" s="60"/>
      <c r="N45" s="60"/>
      <c r="O45" s="60"/>
      <c r="P45" s="106"/>
      <c r="Q45" s="77">
        <f t="shared" si="5"/>
        <v>0</v>
      </c>
      <c r="R45" s="106">
        <v>0</v>
      </c>
      <c r="S45" s="106">
        <v>2017</v>
      </c>
    </row>
    <row r="46" spans="1:21" ht="101.25" customHeight="1" x14ac:dyDescent="0.25">
      <c r="A46" s="106">
        <v>13</v>
      </c>
      <c r="B46" s="51" t="s">
        <v>95</v>
      </c>
      <c r="C46" s="46" t="s">
        <v>63</v>
      </c>
      <c r="D46" s="106" t="s">
        <v>113</v>
      </c>
      <c r="E46" s="106">
        <v>2016</v>
      </c>
      <c r="F46" s="60">
        <v>2500</v>
      </c>
      <c r="G46" s="60">
        <v>2500</v>
      </c>
      <c r="H46" s="60">
        <f t="shared" si="4"/>
        <v>1490</v>
      </c>
      <c r="I46" s="106"/>
      <c r="J46" s="60">
        <v>1490</v>
      </c>
      <c r="K46" s="106"/>
      <c r="L46" s="60">
        <f t="shared" si="3"/>
        <v>463.44045999999997</v>
      </c>
      <c r="M46" s="60"/>
      <c r="N46" s="60">
        <f>20.33106+339.02244+95.39196+8.695</f>
        <v>463.44045999999997</v>
      </c>
      <c r="O46" s="60"/>
      <c r="P46" s="106"/>
      <c r="Q46" s="77">
        <f t="shared" si="5"/>
        <v>0</v>
      </c>
      <c r="R46" s="106">
        <v>60</v>
      </c>
      <c r="S46" s="106">
        <v>2016</v>
      </c>
    </row>
    <row r="47" spans="1:21" ht="100.5" customHeight="1" x14ac:dyDescent="0.25">
      <c r="A47" s="106">
        <v>14</v>
      </c>
      <c r="B47" s="51" t="s">
        <v>96</v>
      </c>
      <c r="C47" s="46" t="s">
        <v>63</v>
      </c>
      <c r="D47" s="106" t="s">
        <v>112</v>
      </c>
      <c r="E47" s="106">
        <v>2016</v>
      </c>
      <c r="F47" s="60">
        <v>1960</v>
      </c>
      <c r="G47" s="60">
        <v>1960</v>
      </c>
      <c r="H47" s="60">
        <f t="shared" si="4"/>
        <v>1460</v>
      </c>
      <c r="I47" s="106"/>
      <c r="J47" s="60">
        <v>1460</v>
      </c>
      <c r="K47" s="106"/>
      <c r="L47" s="60">
        <f t="shared" si="3"/>
        <v>591.21990000000005</v>
      </c>
      <c r="M47" s="60"/>
      <c r="N47" s="60">
        <f>19.0331+408.96144+151.99536+11.23</f>
        <v>591.21990000000005</v>
      </c>
      <c r="O47" s="60"/>
      <c r="P47" s="106"/>
      <c r="Q47" s="77">
        <f t="shared" si="5"/>
        <v>0</v>
      </c>
      <c r="R47" s="106">
        <v>60</v>
      </c>
      <c r="S47" s="106">
        <v>2016</v>
      </c>
    </row>
    <row r="48" spans="1:21" ht="70.5" customHeight="1" x14ac:dyDescent="0.25">
      <c r="A48" s="106">
        <v>15</v>
      </c>
      <c r="B48" s="94" t="s">
        <v>133</v>
      </c>
      <c r="C48" s="46" t="s">
        <v>63</v>
      </c>
      <c r="D48" s="106" t="s">
        <v>109</v>
      </c>
      <c r="E48" s="106">
        <v>2016</v>
      </c>
      <c r="F48" s="60">
        <v>1000</v>
      </c>
      <c r="G48" s="60">
        <v>1000</v>
      </c>
      <c r="H48" s="60">
        <f t="shared" si="4"/>
        <v>200</v>
      </c>
      <c r="I48" s="65"/>
      <c r="J48" s="60">
        <v>200</v>
      </c>
      <c r="K48" s="106"/>
      <c r="L48" s="60">
        <f t="shared" si="3"/>
        <v>0</v>
      </c>
      <c r="M48" s="60"/>
      <c r="N48" s="60"/>
      <c r="O48" s="60"/>
      <c r="P48" s="106"/>
      <c r="Q48" s="77">
        <f t="shared" si="5"/>
        <v>0</v>
      </c>
      <c r="R48" s="106">
        <v>0</v>
      </c>
      <c r="S48" s="106">
        <v>2017</v>
      </c>
    </row>
    <row r="49" spans="1:19" ht="129.75" hidden="1" customHeight="1" x14ac:dyDescent="0.25">
      <c r="A49" s="106">
        <v>18</v>
      </c>
      <c r="B49" s="51" t="s">
        <v>105</v>
      </c>
      <c r="C49" s="46" t="s">
        <v>63</v>
      </c>
      <c r="D49" s="106" t="s">
        <v>110</v>
      </c>
      <c r="E49" s="106">
        <v>2012</v>
      </c>
      <c r="F49" s="60">
        <v>18711.026000000002</v>
      </c>
      <c r="G49" s="60">
        <v>5300</v>
      </c>
      <c r="H49" s="60">
        <f t="shared" si="4"/>
        <v>2300</v>
      </c>
      <c r="I49" s="65"/>
      <c r="J49" s="60">
        <v>2300</v>
      </c>
      <c r="K49" s="106"/>
      <c r="L49" s="60">
        <f t="shared" si="3"/>
        <v>0</v>
      </c>
      <c r="M49" s="60"/>
      <c r="N49" s="60"/>
      <c r="O49" s="60"/>
      <c r="P49" s="106"/>
      <c r="Q49" s="77">
        <v>74.5</v>
      </c>
      <c r="R49" s="106">
        <v>74.5</v>
      </c>
      <c r="S49" s="106">
        <v>2017</v>
      </c>
    </row>
    <row r="50" spans="1:19" s="10" customFormat="1" ht="95.25" customHeight="1" x14ac:dyDescent="0.2">
      <c r="A50" s="106">
        <v>16</v>
      </c>
      <c r="B50" s="94" t="s">
        <v>134</v>
      </c>
      <c r="C50" s="46" t="s">
        <v>63</v>
      </c>
      <c r="D50" s="106" t="s">
        <v>109</v>
      </c>
      <c r="E50" s="106">
        <v>2016</v>
      </c>
      <c r="F50" s="60">
        <v>1500</v>
      </c>
      <c r="G50" s="60">
        <v>1500</v>
      </c>
      <c r="H50" s="60">
        <f t="shared" si="4"/>
        <v>200</v>
      </c>
      <c r="I50" s="65"/>
      <c r="J50" s="65">
        <v>200</v>
      </c>
      <c r="K50" s="106"/>
      <c r="L50" s="60">
        <f t="shared" si="3"/>
        <v>0</v>
      </c>
      <c r="M50" s="60"/>
      <c r="N50" s="60"/>
      <c r="O50" s="60"/>
      <c r="P50" s="106"/>
      <c r="Q50" s="77">
        <f t="shared" si="5"/>
        <v>0</v>
      </c>
      <c r="R50" s="106">
        <v>0</v>
      </c>
      <c r="S50" s="106">
        <v>2017</v>
      </c>
    </row>
    <row r="51" spans="1:19" s="10" customFormat="1" ht="73.5" customHeight="1" x14ac:dyDescent="0.2">
      <c r="A51" s="106">
        <v>17</v>
      </c>
      <c r="B51" s="95" t="s">
        <v>126</v>
      </c>
      <c r="C51" s="46" t="s">
        <v>63</v>
      </c>
      <c r="D51" s="106" t="s">
        <v>141</v>
      </c>
      <c r="E51" s="106">
        <v>2015</v>
      </c>
      <c r="F51" s="106">
        <v>3260.0120000000002</v>
      </c>
      <c r="G51" s="65">
        <f>J51</f>
        <v>2531.7399999999998</v>
      </c>
      <c r="H51" s="60">
        <f t="shared" si="4"/>
        <v>2531.7399999999998</v>
      </c>
      <c r="I51" s="65"/>
      <c r="J51" s="65">
        <v>2531.7399999999998</v>
      </c>
      <c r="K51" s="106"/>
      <c r="L51" s="60">
        <f t="shared" si="3"/>
        <v>739.95600000000002</v>
      </c>
      <c r="M51" s="60"/>
      <c r="N51" s="60">
        <v>739.95600000000002</v>
      </c>
      <c r="O51" s="60"/>
      <c r="P51" s="106"/>
      <c r="Q51" s="77">
        <v>30.7</v>
      </c>
      <c r="R51" s="106">
        <v>30.7</v>
      </c>
      <c r="S51" s="106">
        <v>2016</v>
      </c>
    </row>
    <row r="52" spans="1:19" s="10" customFormat="1" ht="80.25" customHeight="1" x14ac:dyDescent="0.2">
      <c r="A52" s="106">
        <v>18</v>
      </c>
      <c r="B52" s="93" t="s">
        <v>127</v>
      </c>
      <c r="C52" s="46" t="s">
        <v>63</v>
      </c>
      <c r="D52" s="106" t="s">
        <v>138</v>
      </c>
      <c r="E52" s="106">
        <v>2016</v>
      </c>
      <c r="F52" s="60">
        <v>550</v>
      </c>
      <c r="G52" s="60">
        <v>550</v>
      </c>
      <c r="H52" s="60">
        <f t="shared" si="4"/>
        <v>550</v>
      </c>
      <c r="I52" s="65"/>
      <c r="J52" s="65">
        <v>550</v>
      </c>
      <c r="K52" s="106"/>
      <c r="L52" s="60">
        <f t="shared" si="3"/>
        <v>0</v>
      </c>
      <c r="M52" s="60"/>
      <c r="N52" s="60"/>
      <c r="O52" s="60"/>
      <c r="P52" s="106"/>
      <c r="Q52" s="77">
        <f t="shared" si="5"/>
        <v>0</v>
      </c>
      <c r="R52" s="106"/>
      <c r="S52" s="106">
        <v>2016</v>
      </c>
    </row>
    <row r="53" spans="1:19" s="10" customFormat="1" ht="81" customHeight="1" x14ac:dyDescent="0.2">
      <c r="A53" s="106">
        <v>19</v>
      </c>
      <c r="B53" s="93" t="s">
        <v>128</v>
      </c>
      <c r="C53" s="46" t="s">
        <v>63</v>
      </c>
      <c r="D53" s="106" t="s">
        <v>138</v>
      </c>
      <c r="E53" s="106">
        <v>2016</v>
      </c>
      <c r="F53" s="60">
        <v>550</v>
      </c>
      <c r="G53" s="60">
        <v>550</v>
      </c>
      <c r="H53" s="60">
        <f t="shared" si="4"/>
        <v>550</v>
      </c>
      <c r="I53" s="65"/>
      <c r="J53" s="65">
        <v>550</v>
      </c>
      <c r="K53" s="106"/>
      <c r="L53" s="60">
        <f t="shared" si="3"/>
        <v>0</v>
      </c>
      <c r="M53" s="60"/>
      <c r="N53" s="60"/>
      <c r="O53" s="60"/>
      <c r="P53" s="106"/>
      <c r="Q53" s="77">
        <f t="shared" si="5"/>
        <v>0</v>
      </c>
      <c r="R53" s="106"/>
      <c r="S53" s="106">
        <v>2016</v>
      </c>
    </row>
    <row r="54" spans="1:19" s="10" customFormat="1" ht="71.25" customHeight="1" x14ac:dyDescent="0.2">
      <c r="A54" s="106">
        <v>20</v>
      </c>
      <c r="B54" s="93" t="s">
        <v>129</v>
      </c>
      <c r="C54" s="46" t="s">
        <v>63</v>
      </c>
      <c r="D54" s="106" t="s">
        <v>138</v>
      </c>
      <c r="E54" s="106">
        <v>2016</v>
      </c>
      <c r="F54" s="60">
        <v>550</v>
      </c>
      <c r="G54" s="60">
        <v>550</v>
      </c>
      <c r="H54" s="60">
        <f t="shared" si="4"/>
        <v>550</v>
      </c>
      <c r="I54" s="65"/>
      <c r="J54" s="65">
        <v>550</v>
      </c>
      <c r="K54" s="106"/>
      <c r="L54" s="60">
        <f t="shared" si="3"/>
        <v>16.504159999999999</v>
      </c>
      <c r="M54" s="60"/>
      <c r="N54" s="60">
        <v>16.504159999999999</v>
      </c>
      <c r="O54" s="60"/>
      <c r="P54" s="106"/>
      <c r="Q54" s="77">
        <f t="shared" si="5"/>
        <v>0</v>
      </c>
      <c r="R54" s="106"/>
      <c r="S54" s="106">
        <v>2016</v>
      </c>
    </row>
    <row r="55" spans="1:19" s="10" customFormat="1" ht="87" customHeight="1" x14ac:dyDescent="0.2">
      <c r="A55" s="106">
        <v>21</v>
      </c>
      <c r="B55" s="93" t="s">
        <v>130</v>
      </c>
      <c r="C55" s="46" t="s">
        <v>63</v>
      </c>
      <c r="D55" s="106" t="s">
        <v>138</v>
      </c>
      <c r="E55" s="106">
        <v>2016</v>
      </c>
      <c r="F55" s="60">
        <v>550</v>
      </c>
      <c r="G55" s="60">
        <v>550</v>
      </c>
      <c r="H55" s="60">
        <f t="shared" si="4"/>
        <v>100</v>
      </c>
      <c r="I55" s="65"/>
      <c r="J55" s="65">
        <v>100</v>
      </c>
      <c r="K55" s="106"/>
      <c r="L55" s="60">
        <f t="shared" si="3"/>
        <v>0</v>
      </c>
      <c r="M55" s="60"/>
      <c r="N55" s="60"/>
      <c r="O55" s="60"/>
      <c r="P55" s="106"/>
      <c r="Q55" s="77">
        <f t="shared" si="5"/>
        <v>0</v>
      </c>
      <c r="R55" s="106"/>
      <c r="S55" s="106">
        <v>2016</v>
      </c>
    </row>
    <row r="56" spans="1:19" s="10" customFormat="1" ht="68.25" customHeight="1" x14ac:dyDescent="0.2">
      <c r="A56" s="106">
        <v>22</v>
      </c>
      <c r="B56" s="93" t="s">
        <v>131</v>
      </c>
      <c r="C56" s="46" t="s">
        <v>63</v>
      </c>
      <c r="D56" s="106" t="s">
        <v>138</v>
      </c>
      <c r="E56" s="106">
        <v>2015</v>
      </c>
      <c r="F56" s="60">
        <v>450</v>
      </c>
      <c r="G56" s="60">
        <v>450</v>
      </c>
      <c r="H56" s="60">
        <f t="shared" si="4"/>
        <v>450</v>
      </c>
      <c r="I56" s="65"/>
      <c r="J56" s="65">
        <v>450</v>
      </c>
      <c r="K56" s="106"/>
      <c r="L56" s="60">
        <f t="shared" si="3"/>
        <v>118.626</v>
      </c>
      <c r="M56" s="60"/>
      <c r="N56" s="60">
        <f>117.042+1.584</f>
        <v>118.626</v>
      </c>
      <c r="O56" s="60"/>
      <c r="P56" s="106"/>
      <c r="Q56" s="77">
        <f t="shared" si="5"/>
        <v>0</v>
      </c>
      <c r="R56" s="106">
        <v>90</v>
      </c>
      <c r="S56" s="106">
        <v>2016</v>
      </c>
    </row>
    <row r="57" spans="1:19" s="10" customFormat="1" ht="72.75" customHeight="1" x14ac:dyDescent="0.2">
      <c r="A57" s="106">
        <v>23</v>
      </c>
      <c r="B57" s="93" t="s">
        <v>149</v>
      </c>
      <c r="C57" s="46" t="s">
        <v>63</v>
      </c>
      <c r="D57" s="106" t="s">
        <v>138</v>
      </c>
      <c r="E57" s="106">
        <v>2015</v>
      </c>
      <c r="F57" s="60">
        <v>450</v>
      </c>
      <c r="G57" s="60">
        <v>450</v>
      </c>
      <c r="H57" s="60">
        <f t="shared" si="4"/>
        <v>450</v>
      </c>
      <c r="I57" s="65"/>
      <c r="J57" s="65">
        <v>450</v>
      </c>
      <c r="K57" s="106"/>
      <c r="L57" s="60">
        <f t="shared" si="3"/>
        <v>0</v>
      </c>
      <c r="M57" s="60"/>
      <c r="N57" s="60"/>
      <c r="O57" s="60"/>
      <c r="P57" s="106"/>
      <c r="Q57" s="77">
        <f t="shared" si="5"/>
        <v>0</v>
      </c>
      <c r="R57" s="106"/>
      <c r="S57" s="106">
        <v>2016</v>
      </c>
    </row>
    <row r="58" spans="1:19" s="10" customFormat="1" ht="105.75" customHeight="1" x14ac:dyDescent="0.2">
      <c r="A58" s="106">
        <v>24</v>
      </c>
      <c r="B58" s="93" t="s">
        <v>150</v>
      </c>
      <c r="C58" s="46" t="s">
        <v>63</v>
      </c>
      <c r="D58" s="106" t="s">
        <v>109</v>
      </c>
      <c r="E58" s="106">
        <v>2016</v>
      </c>
      <c r="F58" s="60">
        <v>1800</v>
      </c>
      <c r="G58" s="60">
        <v>1800</v>
      </c>
      <c r="H58" s="60">
        <f t="shared" si="4"/>
        <v>200</v>
      </c>
      <c r="I58" s="65"/>
      <c r="J58" s="65">
        <v>200</v>
      </c>
      <c r="K58" s="106"/>
      <c r="L58" s="60">
        <f t="shared" si="3"/>
        <v>0</v>
      </c>
      <c r="M58" s="60"/>
      <c r="N58" s="60"/>
      <c r="O58" s="60"/>
      <c r="P58" s="106"/>
      <c r="Q58" s="77">
        <v>0</v>
      </c>
      <c r="R58" s="106">
        <v>0</v>
      </c>
      <c r="S58" s="106">
        <v>2017</v>
      </c>
    </row>
    <row r="59" spans="1:19" s="10" customFormat="1" ht="116.25" customHeight="1" x14ac:dyDescent="0.2">
      <c r="A59" s="106">
        <v>25</v>
      </c>
      <c r="B59" s="93" t="s">
        <v>151</v>
      </c>
      <c r="C59" s="46" t="s">
        <v>63</v>
      </c>
      <c r="D59" s="106" t="s">
        <v>109</v>
      </c>
      <c r="E59" s="106">
        <v>2016</v>
      </c>
      <c r="F59" s="60">
        <v>3960.0369999999998</v>
      </c>
      <c r="G59" s="60">
        <f>F59</f>
        <v>3960.0369999999998</v>
      </c>
      <c r="H59" s="60">
        <f t="shared" si="4"/>
        <v>100</v>
      </c>
      <c r="I59" s="65"/>
      <c r="J59" s="65">
        <v>100</v>
      </c>
      <c r="K59" s="106"/>
      <c r="L59" s="60">
        <f t="shared" si="3"/>
        <v>0</v>
      </c>
      <c r="M59" s="60"/>
      <c r="N59" s="60"/>
      <c r="O59" s="60"/>
      <c r="P59" s="106"/>
      <c r="Q59" s="77">
        <v>0</v>
      </c>
      <c r="R59" s="106">
        <v>0</v>
      </c>
      <c r="S59" s="106">
        <v>2017</v>
      </c>
    </row>
    <row r="60" spans="1:19" s="10" customFormat="1" ht="72.75" hidden="1" customHeight="1" x14ac:dyDescent="0.2">
      <c r="A60" s="106"/>
      <c r="B60" s="93"/>
      <c r="C60" s="46" t="s">
        <v>63</v>
      </c>
      <c r="D60" s="106"/>
      <c r="E60" s="106"/>
      <c r="F60" s="60"/>
      <c r="G60" s="60"/>
      <c r="H60" s="60"/>
      <c r="I60" s="65"/>
      <c r="J60" s="65"/>
      <c r="K60" s="106"/>
      <c r="L60" s="60"/>
      <c r="M60" s="60"/>
      <c r="N60" s="60"/>
      <c r="O60" s="60"/>
      <c r="P60" s="106"/>
      <c r="Q60" s="77"/>
      <c r="R60" s="106"/>
      <c r="S60" s="106"/>
    </row>
    <row r="61" spans="1:19" s="10" customFormat="1" ht="67.5" hidden="1" customHeight="1" x14ac:dyDescent="0.2">
      <c r="A61" s="106">
        <v>27</v>
      </c>
      <c r="B61" s="93" t="s">
        <v>135</v>
      </c>
      <c r="C61" s="46" t="s">
        <v>63</v>
      </c>
      <c r="D61" s="106" t="s">
        <v>109</v>
      </c>
      <c r="E61" s="106">
        <v>2016</v>
      </c>
      <c r="F61" s="60">
        <v>150</v>
      </c>
      <c r="G61" s="60">
        <v>150</v>
      </c>
      <c r="H61" s="60">
        <f t="shared" si="4"/>
        <v>150</v>
      </c>
      <c r="I61" s="65"/>
      <c r="J61" s="65">
        <v>150</v>
      </c>
      <c r="K61" s="106"/>
      <c r="L61" s="60">
        <f t="shared" si="3"/>
        <v>0</v>
      </c>
      <c r="M61" s="60"/>
      <c r="N61" s="60"/>
      <c r="O61" s="60"/>
      <c r="P61" s="106"/>
      <c r="Q61" s="77">
        <f t="shared" si="5"/>
        <v>0</v>
      </c>
      <c r="R61" s="106"/>
      <c r="S61" s="106">
        <v>2016</v>
      </c>
    </row>
    <row r="62" spans="1:19" s="10" customFormat="1" ht="71.25" hidden="1" customHeight="1" x14ac:dyDescent="0.2">
      <c r="A62" s="106">
        <v>28</v>
      </c>
      <c r="B62" s="93" t="s">
        <v>136</v>
      </c>
      <c r="C62" s="46" t="s">
        <v>63</v>
      </c>
      <c r="D62" s="106" t="s">
        <v>109</v>
      </c>
      <c r="E62" s="106">
        <v>2016</v>
      </c>
      <c r="F62" s="60">
        <v>200</v>
      </c>
      <c r="G62" s="60">
        <v>200</v>
      </c>
      <c r="H62" s="60">
        <f t="shared" si="4"/>
        <v>200</v>
      </c>
      <c r="I62" s="65"/>
      <c r="J62" s="65">
        <v>200</v>
      </c>
      <c r="K62" s="106"/>
      <c r="L62" s="60">
        <f t="shared" si="3"/>
        <v>0</v>
      </c>
      <c r="M62" s="60"/>
      <c r="N62" s="60"/>
      <c r="O62" s="60"/>
      <c r="P62" s="106"/>
      <c r="Q62" s="77">
        <f t="shared" si="5"/>
        <v>0</v>
      </c>
      <c r="R62" s="106"/>
      <c r="S62" s="106">
        <v>2016</v>
      </c>
    </row>
    <row r="63" spans="1:19" s="10" customFormat="1" ht="99.75" hidden="1" customHeight="1" x14ac:dyDescent="0.2">
      <c r="A63" s="106">
        <v>29</v>
      </c>
      <c r="B63" s="93" t="s">
        <v>137</v>
      </c>
      <c r="C63" s="46" t="s">
        <v>63</v>
      </c>
      <c r="D63" s="106" t="s">
        <v>109</v>
      </c>
      <c r="E63" s="106">
        <v>2016</v>
      </c>
      <c r="F63" s="60">
        <v>300</v>
      </c>
      <c r="G63" s="60">
        <v>300</v>
      </c>
      <c r="H63" s="60">
        <f t="shared" si="4"/>
        <v>300</v>
      </c>
      <c r="I63" s="65"/>
      <c r="J63" s="65">
        <v>300</v>
      </c>
      <c r="K63" s="106"/>
      <c r="L63" s="60">
        <f t="shared" si="3"/>
        <v>0</v>
      </c>
      <c r="M63" s="60"/>
      <c r="N63" s="60"/>
      <c r="O63" s="60"/>
      <c r="P63" s="106"/>
      <c r="Q63" s="77">
        <f t="shared" si="5"/>
        <v>0</v>
      </c>
      <c r="R63" s="106"/>
      <c r="S63" s="106">
        <v>2016</v>
      </c>
    </row>
    <row r="64" spans="1:19" s="10" customFormat="1" ht="107.25" customHeight="1" x14ac:dyDescent="0.2">
      <c r="A64" s="82"/>
      <c r="B64" s="110"/>
      <c r="C64" s="82"/>
      <c r="D64" s="111"/>
      <c r="E64" s="111"/>
      <c r="F64" s="111"/>
      <c r="G64" s="111"/>
      <c r="H64" s="111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</row>
    <row r="65" spans="1:21" s="10" customFormat="1" ht="26.25" customHeight="1" x14ac:dyDescent="0.2">
      <c r="A65" s="187" t="s">
        <v>120</v>
      </c>
      <c r="B65" s="203"/>
      <c r="C65" s="203"/>
      <c r="D65" s="99"/>
      <c r="E65" s="99"/>
      <c r="F65" s="204" t="s">
        <v>121</v>
      </c>
      <c r="G65" s="205"/>
      <c r="H65" s="205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</row>
    <row r="67" spans="1:21" s="10" customFormat="1" x14ac:dyDescent="0.25">
      <c r="A67" s="182" t="s">
        <v>142</v>
      </c>
      <c r="B67" s="183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U67"/>
    </row>
    <row r="68" spans="1:21" s="10" customFormat="1" x14ac:dyDescent="0.25">
      <c r="A68" s="182" t="s">
        <v>152</v>
      </c>
      <c r="B68" s="18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U68"/>
    </row>
  </sheetData>
  <mergeCells count="25">
    <mergeCell ref="A1:S1"/>
    <mergeCell ref="A2:A4"/>
    <mergeCell ref="B2:B4"/>
    <mergeCell ref="C2:C4"/>
    <mergeCell ref="D2:D4"/>
    <mergeCell ref="E2:E4"/>
    <mergeCell ref="F2:F4"/>
    <mergeCell ref="G2:G4"/>
    <mergeCell ref="H2:K2"/>
    <mergeCell ref="L2:O2"/>
    <mergeCell ref="P2:P4"/>
    <mergeCell ref="Q2:R3"/>
    <mergeCell ref="S2:S4"/>
    <mergeCell ref="H3:H4"/>
    <mergeCell ref="I3:K3"/>
    <mergeCell ref="L3:L4"/>
    <mergeCell ref="M3:O3"/>
    <mergeCell ref="A67:B67"/>
    <mergeCell ref="A68:B68"/>
    <mergeCell ref="A6:S6"/>
    <mergeCell ref="A18:S18"/>
    <mergeCell ref="A24:S24"/>
    <mergeCell ref="A30:S30"/>
    <mergeCell ref="A65:C65"/>
    <mergeCell ref="F65:H65"/>
  </mergeCells>
  <pageMargins left="0.31496062992125984" right="0.31496062992125984" top="0.35433070866141736" bottom="0.15748031496062992" header="0.31496062992125984" footer="0.31496062992125984"/>
  <pageSetup paperSize="9" scale="60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zoomScale="57" zoomScaleNormal="57" workbookViewId="0">
      <selection activeCell="R5" sqref="R5"/>
    </sheetView>
  </sheetViews>
  <sheetFormatPr defaultRowHeight="15.75" x14ac:dyDescent="0.25"/>
  <cols>
    <col min="1" max="1" width="6" style="61" customWidth="1"/>
    <col min="2" max="2" width="35.5703125" style="103" customWidth="1"/>
    <col min="3" max="3" width="22.5703125" style="61" customWidth="1"/>
    <col min="4" max="4" width="10.7109375" style="62" customWidth="1"/>
    <col min="5" max="5" width="9.140625" style="62"/>
    <col min="6" max="6" width="12.28515625" style="62" customWidth="1"/>
    <col min="7" max="7" width="12.7109375" style="62" customWidth="1"/>
    <col min="8" max="8" width="12.28515625" style="62" customWidth="1"/>
    <col min="9" max="9" width="10.5703125" style="62" customWidth="1"/>
    <col min="10" max="10" width="12.5703125" style="62" customWidth="1"/>
    <col min="11" max="11" width="11.140625" style="62" customWidth="1"/>
    <col min="12" max="12" width="13.42578125" style="62" bestFit="1" customWidth="1"/>
    <col min="13" max="13" width="9.140625" style="62"/>
    <col min="14" max="14" width="10.7109375" style="62" customWidth="1"/>
    <col min="15" max="15" width="9.140625" style="62"/>
    <col min="16" max="16" width="11.85546875" style="62" hidden="1" customWidth="1"/>
    <col min="17" max="17" width="13" style="62" customWidth="1"/>
    <col min="18" max="18" width="13.5703125" style="62" customWidth="1"/>
    <col min="19" max="19" width="13.42578125" style="62" customWidth="1"/>
    <col min="20" max="20" width="9.140625" style="10"/>
  </cols>
  <sheetData>
    <row r="1" spans="1:20" x14ac:dyDescent="0.25">
      <c r="A1" s="191" t="s">
        <v>145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3"/>
    </row>
    <row r="2" spans="1:20" s="4" customFormat="1" ht="15" customHeight="1" x14ac:dyDescent="0.2">
      <c r="A2" s="185" t="s">
        <v>0</v>
      </c>
      <c r="B2" s="194" t="s">
        <v>1</v>
      </c>
      <c r="C2" s="185" t="s">
        <v>2</v>
      </c>
      <c r="D2" s="184" t="s">
        <v>3</v>
      </c>
      <c r="E2" s="184" t="s">
        <v>4</v>
      </c>
      <c r="F2" s="197" t="s">
        <v>17</v>
      </c>
      <c r="G2" s="184" t="s">
        <v>5</v>
      </c>
      <c r="H2" s="184" t="s">
        <v>6</v>
      </c>
      <c r="I2" s="184"/>
      <c r="J2" s="184"/>
      <c r="K2" s="184"/>
      <c r="L2" s="184" t="s">
        <v>12</v>
      </c>
      <c r="M2" s="184"/>
      <c r="N2" s="184"/>
      <c r="O2" s="184"/>
      <c r="P2" s="184" t="s">
        <v>13</v>
      </c>
      <c r="Q2" s="184" t="s">
        <v>15</v>
      </c>
      <c r="R2" s="184"/>
      <c r="S2" s="184" t="s">
        <v>16</v>
      </c>
      <c r="T2" s="10"/>
    </row>
    <row r="3" spans="1:20" s="4" customFormat="1" ht="45" customHeight="1" x14ac:dyDescent="0.2">
      <c r="A3" s="185"/>
      <c r="B3" s="195"/>
      <c r="C3" s="185"/>
      <c r="D3" s="184"/>
      <c r="E3" s="184"/>
      <c r="F3" s="198"/>
      <c r="G3" s="184"/>
      <c r="H3" s="184" t="s">
        <v>7</v>
      </c>
      <c r="I3" s="184" t="s">
        <v>8</v>
      </c>
      <c r="J3" s="184"/>
      <c r="K3" s="184"/>
      <c r="L3" s="184" t="s">
        <v>7</v>
      </c>
      <c r="M3" s="184" t="s">
        <v>8</v>
      </c>
      <c r="N3" s="184"/>
      <c r="O3" s="184"/>
      <c r="P3" s="184"/>
      <c r="Q3" s="184"/>
      <c r="R3" s="184"/>
      <c r="S3" s="184"/>
      <c r="T3" s="10"/>
    </row>
    <row r="4" spans="1:20" s="4" customFormat="1" ht="89.25" customHeight="1" x14ac:dyDescent="0.2">
      <c r="A4" s="185"/>
      <c r="B4" s="196"/>
      <c r="C4" s="185"/>
      <c r="D4" s="184"/>
      <c r="E4" s="184"/>
      <c r="F4" s="199"/>
      <c r="G4" s="184"/>
      <c r="H4" s="184"/>
      <c r="I4" s="102" t="s">
        <v>9</v>
      </c>
      <c r="J4" s="102" t="s">
        <v>10</v>
      </c>
      <c r="K4" s="102" t="s">
        <v>11</v>
      </c>
      <c r="L4" s="184"/>
      <c r="M4" s="102" t="s">
        <v>9</v>
      </c>
      <c r="N4" s="102" t="s">
        <v>10</v>
      </c>
      <c r="O4" s="102" t="s">
        <v>11</v>
      </c>
      <c r="P4" s="184"/>
      <c r="Q4" s="102" t="s">
        <v>14</v>
      </c>
      <c r="R4" s="102" t="s">
        <v>146</v>
      </c>
      <c r="S4" s="184"/>
      <c r="T4" s="10"/>
    </row>
    <row r="5" spans="1:20" s="4" customFormat="1" ht="15.75" customHeight="1" x14ac:dyDescent="0.2">
      <c r="A5" s="100">
        <v>1</v>
      </c>
      <c r="B5" s="44">
        <v>2</v>
      </c>
      <c r="C5" s="100">
        <v>3</v>
      </c>
      <c r="D5" s="102">
        <v>4</v>
      </c>
      <c r="E5" s="102">
        <v>5</v>
      </c>
      <c r="F5" s="102">
        <v>6</v>
      </c>
      <c r="G5" s="102">
        <v>7</v>
      </c>
      <c r="H5" s="102">
        <v>8</v>
      </c>
      <c r="I5" s="102">
        <v>9</v>
      </c>
      <c r="J5" s="102">
        <v>10</v>
      </c>
      <c r="K5" s="102">
        <v>11</v>
      </c>
      <c r="L5" s="102">
        <v>12</v>
      </c>
      <c r="M5" s="102">
        <v>13</v>
      </c>
      <c r="N5" s="102">
        <v>14</v>
      </c>
      <c r="O5" s="102">
        <v>15</v>
      </c>
      <c r="P5" s="102">
        <v>16</v>
      </c>
      <c r="Q5" s="102">
        <v>17</v>
      </c>
      <c r="R5" s="102">
        <v>18</v>
      </c>
      <c r="S5" s="102">
        <v>19</v>
      </c>
      <c r="T5" s="10"/>
    </row>
    <row r="6" spans="1:20" hidden="1" x14ac:dyDescent="0.25">
      <c r="A6" s="200" t="s">
        <v>32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2"/>
    </row>
    <row r="7" spans="1:20" ht="78.75" hidden="1" x14ac:dyDescent="0.25">
      <c r="A7" s="52">
        <v>1</v>
      </c>
      <c r="B7" s="101" t="s">
        <v>37</v>
      </c>
      <c r="C7" s="100" t="s">
        <v>20</v>
      </c>
      <c r="D7" s="102" t="s">
        <v>67</v>
      </c>
      <c r="E7" s="102">
        <v>2016</v>
      </c>
      <c r="F7" s="53">
        <v>66378.729000000007</v>
      </c>
      <c r="G7" s="54">
        <f>F7-533.0056</f>
        <v>65845.723400000003</v>
      </c>
      <c r="H7" s="54">
        <v>2000</v>
      </c>
      <c r="I7" s="54"/>
      <c r="J7" s="54">
        <f>H7</f>
        <v>2000</v>
      </c>
      <c r="K7" s="102"/>
      <c r="L7" s="102" t="s">
        <v>23</v>
      </c>
      <c r="M7" s="102" t="s">
        <v>23</v>
      </c>
      <c r="N7" s="102" t="s">
        <v>23</v>
      </c>
      <c r="O7" s="102" t="s">
        <v>23</v>
      </c>
      <c r="P7" s="102" t="s">
        <v>25</v>
      </c>
      <c r="Q7" s="55">
        <f>100-(G7/F7*100)</f>
        <v>0.80297650773036366</v>
      </c>
      <c r="R7" s="55">
        <f>Q7</f>
        <v>0.80297650773036366</v>
      </c>
      <c r="S7" s="45" t="s">
        <v>30</v>
      </c>
      <c r="T7" s="39"/>
    </row>
    <row r="8" spans="1:20" ht="63" hidden="1" x14ac:dyDescent="0.25">
      <c r="A8" s="52">
        <v>2</v>
      </c>
      <c r="B8" s="101" t="s">
        <v>38</v>
      </c>
      <c r="C8" s="46" t="s">
        <v>63</v>
      </c>
      <c r="D8" s="102" t="s">
        <v>68</v>
      </c>
      <c r="E8" s="102">
        <v>2015</v>
      </c>
      <c r="F8" s="53">
        <v>1382.6130000000001</v>
      </c>
      <c r="G8" s="54">
        <f>F8-1104.20412</f>
        <v>278.40887999999995</v>
      </c>
      <c r="H8" s="54">
        <v>230</v>
      </c>
      <c r="I8" s="54"/>
      <c r="J8" s="54">
        <f t="shared" ref="J8:J14" si="0">H8</f>
        <v>230</v>
      </c>
      <c r="K8" s="102"/>
      <c r="L8" s="102" t="s">
        <v>23</v>
      </c>
      <c r="M8" s="102" t="s">
        <v>23</v>
      </c>
      <c r="N8" s="102" t="s">
        <v>23</v>
      </c>
      <c r="O8" s="102" t="s">
        <v>23</v>
      </c>
      <c r="P8" s="102" t="s">
        <v>25</v>
      </c>
      <c r="Q8" s="55">
        <f t="shared" ref="Q8:Q17" si="1">100-(G8/F8*100)</f>
        <v>79.863571368126884</v>
      </c>
      <c r="R8" s="55">
        <f t="shared" ref="R8:R35" si="2">Q8</f>
        <v>79.863571368126884</v>
      </c>
      <c r="S8" s="45" t="s">
        <v>28</v>
      </c>
    </row>
    <row r="9" spans="1:20" ht="78.75" hidden="1" x14ac:dyDescent="0.25">
      <c r="A9" s="52">
        <v>3</v>
      </c>
      <c r="B9" s="101" t="s">
        <v>39</v>
      </c>
      <c r="C9" s="46" t="s">
        <v>63</v>
      </c>
      <c r="D9" s="102" t="s">
        <v>69</v>
      </c>
      <c r="E9" s="102">
        <v>2015</v>
      </c>
      <c r="F9" s="53">
        <v>7066.3590000000004</v>
      </c>
      <c r="G9" s="54">
        <f>F9-2606.746</f>
        <v>4459.6130000000003</v>
      </c>
      <c r="H9" s="54">
        <v>4957.3590000000004</v>
      </c>
      <c r="I9" s="54"/>
      <c r="J9" s="54">
        <f t="shared" si="0"/>
        <v>4957.3590000000004</v>
      </c>
      <c r="K9" s="102"/>
      <c r="L9" s="102" t="s">
        <v>23</v>
      </c>
      <c r="M9" s="102" t="s">
        <v>23</v>
      </c>
      <c r="N9" s="102" t="s">
        <v>23</v>
      </c>
      <c r="O9" s="102" t="s">
        <v>23</v>
      </c>
      <c r="P9" s="102" t="s">
        <v>25</v>
      </c>
      <c r="Q9" s="55">
        <f t="shared" si="1"/>
        <v>36.889521180568373</v>
      </c>
      <c r="R9" s="55">
        <f t="shared" si="2"/>
        <v>36.889521180568373</v>
      </c>
      <c r="S9" s="45" t="s">
        <v>28</v>
      </c>
    </row>
    <row r="10" spans="1:20" ht="63" hidden="1" x14ac:dyDescent="0.25">
      <c r="A10" s="52">
        <v>4</v>
      </c>
      <c r="B10" s="101" t="s">
        <v>40</v>
      </c>
      <c r="C10" s="46" t="s">
        <v>63</v>
      </c>
      <c r="D10" s="102" t="s">
        <v>70</v>
      </c>
      <c r="E10" s="102">
        <v>2016</v>
      </c>
      <c r="F10" s="53">
        <v>6182.03</v>
      </c>
      <c r="G10" s="54">
        <f>F10-171.81656</f>
        <v>6010.2134399999995</v>
      </c>
      <c r="H10" s="54">
        <v>1549.09</v>
      </c>
      <c r="I10" s="54"/>
      <c r="J10" s="54">
        <f t="shared" si="0"/>
        <v>1549.09</v>
      </c>
      <c r="K10" s="102"/>
      <c r="L10" s="102" t="s">
        <v>23</v>
      </c>
      <c r="M10" s="102" t="s">
        <v>23</v>
      </c>
      <c r="N10" s="102" t="s">
        <v>23</v>
      </c>
      <c r="O10" s="102" t="s">
        <v>23</v>
      </c>
      <c r="P10" s="102" t="s">
        <v>25</v>
      </c>
      <c r="Q10" s="55">
        <f t="shared" si="1"/>
        <v>2.7792902978471545</v>
      </c>
      <c r="R10" s="55">
        <f t="shared" si="2"/>
        <v>2.7792902978471545</v>
      </c>
      <c r="S10" s="45" t="s">
        <v>30</v>
      </c>
    </row>
    <row r="11" spans="1:20" ht="63" hidden="1" x14ac:dyDescent="0.25">
      <c r="A11" s="52">
        <v>5</v>
      </c>
      <c r="B11" s="101" t="s">
        <v>41</v>
      </c>
      <c r="C11" s="46" t="s">
        <v>63</v>
      </c>
      <c r="D11" s="102" t="s">
        <v>71</v>
      </c>
      <c r="E11" s="102">
        <v>2016</v>
      </c>
      <c r="F11" s="53">
        <v>3310.5230000000001</v>
      </c>
      <c r="G11" s="54">
        <f>F11-14.31181</f>
        <v>3296.21119</v>
      </c>
      <c r="H11" s="54">
        <v>2739.4989999999998</v>
      </c>
      <c r="I11" s="54"/>
      <c r="J11" s="54">
        <f t="shared" si="0"/>
        <v>2739.4989999999998</v>
      </c>
      <c r="K11" s="102"/>
      <c r="L11" s="102" t="s">
        <v>23</v>
      </c>
      <c r="M11" s="102" t="s">
        <v>23</v>
      </c>
      <c r="N11" s="102" t="s">
        <v>23</v>
      </c>
      <c r="O11" s="102" t="s">
        <v>23</v>
      </c>
      <c r="P11" s="102" t="s">
        <v>25</v>
      </c>
      <c r="Q11" s="55">
        <f t="shared" si="1"/>
        <v>0.43231265875512292</v>
      </c>
      <c r="R11" s="55">
        <f t="shared" si="2"/>
        <v>0.43231265875512292</v>
      </c>
      <c r="S11" s="45" t="s">
        <v>30</v>
      </c>
    </row>
    <row r="12" spans="1:20" ht="63" hidden="1" x14ac:dyDescent="0.25">
      <c r="A12" s="52">
        <v>6</v>
      </c>
      <c r="B12" s="101" t="s">
        <v>42</v>
      </c>
      <c r="C12" s="46" t="s">
        <v>63</v>
      </c>
      <c r="D12" s="102" t="s">
        <v>72</v>
      </c>
      <c r="E12" s="102">
        <v>2015</v>
      </c>
      <c r="F12" s="53">
        <v>3722.1509999999998</v>
      </c>
      <c r="G12" s="54">
        <f>F12-2796.74568</f>
        <v>925.40531999999985</v>
      </c>
      <c r="H12" s="54">
        <v>680</v>
      </c>
      <c r="I12" s="54"/>
      <c r="J12" s="54">
        <f t="shared" si="0"/>
        <v>680</v>
      </c>
      <c r="K12" s="102"/>
      <c r="L12" s="102" t="s">
        <v>23</v>
      </c>
      <c r="M12" s="102" t="s">
        <v>23</v>
      </c>
      <c r="N12" s="102" t="s">
        <v>23</v>
      </c>
      <c r="O12" s="102" t="s">
        <v>23</v>
      </c>
      <c r="P12" s="102" t="s">
        <v>25</v>
      </c>
      <c r="Q12" s="55">
        <f t="shared" si="1"/>
        <v>75.137888817514394</v>
      </c>
      <c r="R12" s="55">
        <f t="shared" si="2"/>
        <v>75.137888817514394</v>
      </c>
      <c r="S12" s="45" t="s">
        <v>28</v>
      </c>
    </row>
    <row r="13" spans="1:20" ht="63" hidden="1" x14ac:dyDescent="0.25">
      <c r="A13" s="52">
        <v>7</v>
      </c>
      <c r="B13" s="101" t="s">
        <v>43</v>
      </c>
      <c r="C13" s="46" t="s">
        <v>63</v>
      </c>
      <c r="D13" s="102" t="s">
        <v>73</v>
      </c>
      <c r="E13" s="102">
        <v>2015</v>
      </c>
      <c r="F13" s="53">
        <v>3041.8420000000001</v>
      </c>
      <c r="G13" s="54">
        <f>F13-1767.90618</f>
        <v>1273.9358200000001</v>
      </c>
      <c r="H13" s="54">
        <v>1256.277</v>
      </c>
      <c r="I13" s="54"/>
      <c r="J13" s="54">
        <f t="shared" si="0"/>
        <v>1256.277</v>
      </c>
      <c r="K13" s="102"/>
      <c r="L13" s="102" t="s">
        <v>23</v>
      </c>
      <c r="M13" s="102" t="s">
        <v>23</v>
      </c>
      <c r="N13" s="102" t="s">
        <v>23</v>
      </c>
      <c r="O13" s="102" t="s">
        <v>23</v>
      </c>
      <c r="P13" s="102" t="s">
        <v>25</v>
      </c>
      <c r="Q13" s="55">
        <f t="shared" si="1"/>
        <v>58.119592667863742</v>
      </c>
      <c r="R13" s="55">
        <f t="shared" si="2"/>
        <v>58.119592667863742</v>
      </c>
      <c r="S13" s="45" t="s">
        <v>28</v>
      </c>
    </row>
    <row r="14" spans="1:20" ht="63" hidden="1" x14ac:dyDescent="0.25">
      <c r="A14" s="52">
        <v>8</v>
      </c>
      <c r="B14" s="101" t="s">
        <v>44</v>
      </c>
      <c r="C14" s="46" t="s">
        <v>63</v>
      </c>
      <c r="D14" s="102" t="s">
        <v>74</v>
      </c>
      <c r="E14" s="102"/>
      <c r="F14" s="53">
        <v>20154.991000000002</v>
      </c>
      <c r="G14" s="54">
        <f>F14</f>
        <v>20154.991000000002</v>
      </c>
      <c r="H14" s="54">
        <v>400</v>
      </c>
      <c r="I14" s="54"/>
      <c r="J14" s="54">
        <f t="shared" si="0"/>
        <v>400</v>
      </c>
      <c r="K14" s="102"/>
      <c r="L14" s="102" t="s">
        <v>23</v>
      </c>
      <c r="M14" s="102" t="s">
        <v>23</v>
      </c>
      <c r="N14" s="102" t="s">
        <v>23</v>
      </c>
      <c r="O14" s="102" t="s">
        <v>23</v>
      </c>
      <c r="P14" s="102" t="s">
        <v>25</v>
      </c>
      <c r="Q14" s="55">
        <f t="shared" si="1"/>
        <v>0</v>
      </c>
      <c r="R14" s="55">
        <f t="shared" si="2"/>
        <v>0</v>
      </c>
      <c r="S14" s="45" t="s">
        <v>30</v>
      </c>
    </row>
    <row r="15" spans="1:20" ht="63" hidden="1" x14ac:dyDescent="0.25">
      <c r="A15" s="100">
        <v>9</v>
      </c>
      <c r="B15" s="44" t="s">
        <v>45</v>
      </c>
      <c r="C15" s="46" t="s">
        <v>63</v>
      </c>
      <c r="D15" s="102" t="s">
        <v>75</v>
      </c>
      <c r="E15" s="102">
        <v>2014</v>
      </c>
      <c r="F15" s="53">
        <v>790.62</v>
      </c>
      <c r="G15" s="54">
        <f>F15-445.05814</f>
        <v>345.56186000000002</v>
      </c>
      <c r="H15" s="54">
        <v>100</v>
      </c>
      <c r="I15" s="54"/>
      <c r="J15" s="54">
        <f>H15</f>
        <v>100</v>
      </c>
      <c r="K15" s="102"/>
      <c r="L15" s="102" t="s">
        <v>23</v>
      </c>
      <c r="M15" s="102" t="s">
        <v>23</v>
      </c>
      <c r="N15" s="102" t="s">
        <v>23</v>
      </c>
      <c r="O15" s="102" t="s">
        <v>23</v>
      </c>
      <c r="P15" s="102" t="s">
        <v>25</v>
      </c>
      <c r="Q15" s="55">
        <f t="shared" si="1"/>
        <v>56.292294654827849</v>
      </c>
      <c r="R15" s="55">
        <f t="shared" si="2"/>
        <v>56.292294654827849</v>
      </c>
      <c r="S15" s="45" t="s">
        <v>64</v>
      </c>
    </row>
    <row r="16" spans="1:20" ht="78.75" hidden="1" x14ac:dyDescent="0.25">
      <c r="A16" s="52">
        <v>10</v>
      </c>
      <c r="B16" s="101" t="s">
        <v>46</v>
      </c>
      <c r="C16" s="46" t="s">
        <v>63</v>
      </c>
      <c r="D16" s="102" t="s">
        <v>76</v>
      </c>
      <c r="E16" s="102"/>
      <c r="F16" s="53">
        <v>2500</v>
      </c>
      <c r="G16" s="54">
        <f>F16</f>
        <v>2500</v>
      </c>
      <c r="H16" s="54">
        <v>200</v>
      </c>
      <c r="I16" s="54"/>
      <c r="J16" s="54">
        <f>H16</f>
        <v>200</v>
      </c>
      <c r="K16" s="102"/>
      <c r="L16" s="102" t="s">
        <v>23</v>
      </c>
      <c r="M16" s="102" t="s">
        <v>23</v>
      </c>
      <c r="N16" s="102" t="s">
        <v>23</v>
      </c>
      <c r="O16" s="102" t="s">
        <v>23</v>
      </c>
      <c r="P16" s="102" t="s">
        <v>25</v>
      </c>
      <c r="Q16" s="55">
        <f t="shared" si="1"/>
        <v>0</v>
      </c>
      <c r="R16" s="55">
        <f t="shared" si="2"/>
        <v>0</v>
      </c>
      <c r="S16" s="45" t="s">
        <v>30</v>
      </c>
    </row>
    <row r="17" spans="1:20" ht="78.75" hidden="1" x14ac:dyDescent="0.25">
      <c r="A17" s="52">
        <v>11</v>
      </c>
      <c r="B17" s="101" t="s">
        <v>47</v>
      </c>
      <c r="C17" s="46" t="s">
        <v>63</v>
      </c>
      <c r="D17" s="102" t="s">
        <v>77</v>
      </c>
      <c r="E17" s="102">
        <v>2016</v>
      </c>
      <c r="F17" s="53">
        <v>1572.79</v>
      </c>
      <c r="G17" s="54">
        <f>F17</f>
        <v>1572.79</v>
      </c>
      <c r="H17" s="54">
        <v>1511.434</v>
      </c>
      <c r="I17" s="54"/>
      <c r="J17" s="54">
        <f>H17</f>
        <v>1511.434</v>
      </c>
      <c r="K17" s="102"/>
      <c r="L17" s="102" t="s">
        <v>23</v>
      </c>
      <c r="M17" s="102" t="s">
        <v>23</v>
      </c>
      <c r="N17" s="102" t="s">
        <v>23</v>
      </c>
      <c r="O17" s="102" t="s">
        <v>23</v>
      </c>
      <c r="P17" s="102" t="s">
        <v>25</v>
      </c>
      <c r="Q17" s="55">
        <f t="shared" si="1"/>
        <v>0</v>
      </c>
      <c r="R17" s="55">
        <f t="shared" si="2"/>
        <v>0</v>
      </c>
      <c r="S17" s="45" t="s">
        <v>27</v>
      </c>
    </row>
    <row r="18" spans="1:20" hidden="1" x14ac:dyDescent="0.25">
      <c r="A18" s="200" t="s">
        <v>33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2"/>
    </row>
    <row r="19" spans="1:20" ht="94.5" hidden="1" x14ac:dyDescent="0.25">
      <c r="A19" s="52">
        <v>12</v>
      </c>
      <c r="B19" s="101" t="s">
        <v>48</v>
      </c>
      <c r="C19" s="100" t="s">
        <v>20</v>
      </c>
      <c r="D19" s="102" t="s">
        <v>66</v>
      </c>
      <c r="E19" s="102">
        <v>2016</v>
      </c>
      <c r="F19" s="53">
        <v>6360.1819999999998</v>
      </c>
      <c r="G19" s="54">
        <f>F19-7.232</f>
        <v>6352.95</v>
      </c>
      <c r="H19" s="54">
        <v>6352.95</v>
      </c>
      <c r="I19" s="54"/>
      <c r="J19" s="54">
        <f>H19</f>
        <v>6352.95</v>
      </c>
      <c r="K19" s="102"/>
      <c r="L19" s="102" t="s">
        <v>23</v>
      </c>
      <c r="M19" s="102" t="s">
        <v>23</v>
      </c>
      <c r="N19" s="102" t="s">
        <v>23</v>
      </c>
      <c r="O19" s="102" t="s">
        <v>23</v>
      </c>
      <c r="P19" s="102" t="s">
        <v>25</v>
      </c>
      <c r="Q19" s="55">
        <f>100-(G19/F19*100)</f>
        <v>0.11370743793180793</v>
      </c>
      <c r="R19" s="55">
        <f t="shared" si="2"/>
        <v>0.11370743793180793</v>
      </c>
      <c r="S19" s="45" t="s">
        <v>28</v>
      </c>
    </row>
    <row r="20" spans="1:20" ht="110.25" hidden="1" x14ac:dyDescent="0.25">
      <c r="A20" s="52">
        <v>13</v>
      </c>
      <c r="B20" s="101" t="s">
        <v>49</v>
      </c>
      <c r="C20" s="46" t="s">
        <v>63</v>
      </c>
      <c r="D20" s="102"/>
      <c r="E20" s="102"/>
      <c r="F20" s="53">
        <v>2000</v>
      </c>
      <c r="G20" s="54">
        <f>F20</f>
        <v>2000</v>
      </c>
      <c r="H20" s="54">
        <v>2000</v>
      </c>
      <c r="I20" s="54"/>
      <c r="J20" s="54">
        <f>H20</f>
        <v>2000</v>
      </c>
      <c r="K20" s="102"/>
      <c r="L20" s="102" t="s">
        <v>23</v>
      </c>
      <c r="M20" s="102" t="s">
        <v>23</v>
      </c>
      <c r="N20" s="102" t="s">
        <v>23</v>
      </c>
      <c r="O20" s="102" t="s">
        <v>23</v>
      </c>
      <c r="P20" s="102" t="s">
        <v>25</v>
      </c>
      <c r="Q20" s="55">
        <f>100-(G20/F20*100)</f>
        <v>0</v>
      </c>
      <c r="R20" s="55">
        <f t="shared" si="2"/>
        <v>0</v>
      </c>
      <c r="S20" s="45" t="s">
        <v>30</v>
      </c>
    </row>
    <row r="21" spans="1:20" ht="110.25" hidden="1" x14ac:dyDescent="0.25">
      <c r="A21" s="52">
        <v>14</v>
      </c>
      <c r="B21" s="101" t="s">
        <v>50</v>
      </c>
      <c r="C21" s="46" t="s">
        <v>63</v>
      </c>
      <c r="D21" s="102" t="s">
        <v>78</v>
      </c>
      <c r="E21" s="102">
        <v>2016</v>
      </c>
      <c r="F21" s="53">
        <v>890.87199999999996</v>
      </c>
      <c r="G21" s="54">
        <f>F21</f>
        <v>890.87199999999996</v>
      </c>
      <c r="H21" s="54">
        <v>890.87199999999996</v>
      </c>
      <c r="I21" s="54"/>
      <c r="J21" s="54">
        <f>H21</f>
        <v>890.87199999999996</v>
      </c>
      <c r="K21" s="102"/>
      <c r="L21" s="102" t="s">
        <v>23</v>
      </c>
      <c r="M21" s="102" t="s">
        <v>23</v>
      </c>
      <c r="N21" s="102" t="s">
        <v>23</v>
      </c>
      <c r="O21" s="102" t="s">
        <v>23</v>
      </c>
      <c r="P21" s="102" t="s">
        <v>25</v>
      </c>
      <c r="Q21" s="55">
        <f>100-(G21/F21*100)</f>
        <v>0</v>
      </c>
      <c r="R21" s="55">
        <f t="shared" si="2"/>
        <v>0</v>
      </c>
      <c r="S21" s="45" t="s">
        <v>28</v>
      </c>
    </row>
    <row r="22" spans="1:20" ht="78.75" hidden="1" x14ac:dyDescent="0.25">
      <c r="A22" s="52">
        <v>15</v>
      </c>
      <c r="B22" s="101" t="s">
        <v>51</v>
      </c>
      <c r="C22" s="46" t="s">
        <v>63</v>
      </c>
      <c r="D22" s="102" t="s">
        <v>79</v>
      </c>
      <c r="E22" s="102"/>
      <c r="F22" s="53">
        <v>3514.2240000000002</v>
      </c>
      <c r="G22" s="54">
        <f>F22-112.974</f>
        <v>3401.25</v>
      </c>
      <c r="H22" s="54">
        <v>119.169</v>
      </c>
      <c r="I22" s="54"/>
      <c r="J22" s="54">
        <f>H22</f>
        <v>119.169</v>
      </c>
      <c r="K22" s="102"/>
      <c r="L22" s="102" t="s">
        <v>23</v>
      </c>
      <c r="M22" s="102" t="s">
        <v>23</v>
      </c>
      <c r="N22" s="102" t="s">
        <v>23</v>
      </c>
      <c r="O22" s="102" t="s">
        <v>23</v>
      </c>
      <c r="P22" s="102" t="s">
        <v>25</v>
      </c>
      <c r="Q22" s="55">
        <f>100-(G22/F22*100)</f>
        <v>3.2147637714613637</v>
      </c>
      <c r="R22" s="55">
        <f t="shared" si="2"/>
        <v>3.2147637714613637</v>
      </c>
      <c r="S22" s="45" t="s">
        <v>30</v>
      </c>
    </row>
    <row r="23" spans="1:20" s="38" customFormat="1" ht="78.75" hidden="1" x14ac:dyDescent="0.25">
      <c r="A23" s="56">
        <v>16</v>
      </c>
      <c r="B23" s="47" t="s">
        <v>52</v>
      </c>
      <c r="C23" s="48" t="s">
        <v>63</v>
      </c>
      <c r="D23" s="49" t="s">
        <v>80</v>
      </c>
      <c r="E23" s="49"/>
      <c r="F23" s="57">
        <v>17121.043000000001</v>
      </c>
      <c r="G23" s="58">
        <f>F23-281.30289</f>
        <v>16839.740110000002</v>
      </c>
      <c r="H23" s="58">
        <f>3763.944-2059.7891</f>
        <v>1704.1549</v>
      </c>
      <c r="I23" s="58"/>
      <c r="J23" s="58">
        <f>H23</f>
        <v>1704.1549</v>
      </c>
      <c r="K23" s="49"/>
      <c r="L23" s="49" t="s">
        <v>23</v>
      </c>
      <c r="M23" s="49" t="s">
        <v>23</v>
      </c>
      <c r="N23" s="49" t="s">
        <v>23</v>
      </c>
      <c r="O23" s="49" t="s">
        <v>23</v>
      </c>
      <c r="P23" s="49" t="s">
        <v>25</v>
      </c>
      <c r="Q23" s="59">
        <f>100-(G23/F23*100)</f>
        <v>1.6430242596785689</v>
      </c>
      <c r="R23" s="59">
        <f t="shared" si="2"/>
        <v>1.6430242596785689</v>
      </c>
      <c r="S23" s="50" t="s">
        <v>30</v>
      </c>
      <c r="T23" s="40"/>
    </row>
    <row r="24" spans="1:20" hidden="1" x14ac:dyDescent="0.25">
      <c r="A24" s="200" t="s">
        <v>34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2"/>
    </row>
    <row r="25" spans="1:20" ht="78.75" hidden="1" x14ac:dyDescent="0.25">
      <c r="A25" s="52">
        <v>17</v>
      </c>
      <c r="B25" s="101" t="s">
        <v>53</v>
      </c>
      <c r="C25" s="100" t="s">
        <v>20</v>
      </c>
      <c r="D25" s="102" t="s">
        <v>81</v>
      </c>
      <c r="E25" s="102"/>
      <c r="F25" s="53">
        <v>10050</v>
      </c>
      <c r="G25" s="54">
        <f>F25-199.99705</f>
        <v>9850.0029500000001</v>
      </c>
      <c r="H25" s="54">
        <v>290</v>
      </c>
      <c r="I25" s="54"/>
      <c r="J25" s="54">
        <f>H25</f>
        <v>290</v>
      </c>
      <c r="K25" s="102"/>
      <c r="L25" s="102" t="s">
        <v>23</v>
      </c>
      <c r="M25" s="102" t="s">
        <v>23</v>
      </c>
      <c r="N25" s="102" t="s">
        <v>23</v>
      </c>
      <c r="O25" s="102" t="s">
        <v>23</v>
      </c>
      <c r="P25" s="102" t="s">
        <v>25</v>
      </c>
      <c r="Q25" s="55">
        <f>100-(G25/F25*100)</f>
        <v>1.9900203980099462</v>
      </c>
      <c r="R25" s="55">
        <f t="shared" si="2"/>
        <v>1.9900203980099462</v>
      </c>
      <c r="S25" s="45" t="s">
        <v>30</v>
      </c>
    </row>
    <row r="26" spans="1:20" ht="78.75" hidden="1" x14ac:dyDescent="0.25">
      <c r="A26" s="52">
        <v>18</v>
      </c>
      <c r="B26" s="101" t="s">
        <v>54</v>
      </c>
      <c r="C26" s="46" t="s">
        <v>63</v>
      </c>
      <c r="D26" s="102" t="s">
        <v>82</v>
      </c>
      <c r="E26" s="102"/>
      <c r="F26" s="53">
        <v>25</v>
      </c>
      <c r="G26" s="54">
        <f>F26</f>
        <v>25</v>
      </c>
      <c r="H26" s="54">
        <v>25</v>
      </c>
      <c r="I26" s="54"/>
      <c r="J26" s="54">
        <f>H26</f>
        <v>25</v>
      </c>
      <c r="K26" s="102"/>
      <c r="L26" s="102" t="s">
        <v>23</v>
      </c>
      <c r="M26" s="102" t="s">
        <v>23</v>
      </c>
      <c r="N26" s="102" t="s">
        <v>23</v>
      </c>
      <c r="O26" s="102" t="s">
        <v>23</v>
      </c>
      <c r="P26" s="102" t="s">
        <v>25</v>
      </c>
      <c r="Q26" s="55">
        <f>100-(G26/F26*100)</f>
        <v>0</v>
      </c>
      <c r="R26" s="55">
        <f t="shared" si="2"/>
        <v>0</v>
      </c>
      <c r="S26" s="45" t="s">
        <v>30</v>
      </c>
    </row>
    <row r="27" spans="1:20" ht="173.25" hidden="1" x14ac:dyDescent="0.25">
      <c r="A27" s="52">
        <v>19</v>
      </c>
      <c r="B27" s="101" t="s">
        <v>55</v>
      </c>
      <c r="C27" s="46" t="s">
        <v>63</v>
      </c>
      <c r="D27" s="102" t="s">
        <v>83</v>
      </c>
      <c r="E27" s="102">
        <v>2015</v>
      </c>
      <c r="F27" s="53">
        <v>340</v>
      </c>
      <c r="G27" s="54">
        <f>F27</f>
        <v>340</v>
      </c>
      <c r="H27" s="54">
        <v>340</v>
      </c>
      <c r="I27" s="54"/>
      <c r="J27" s="54">
        <f>H27</f>
        <v>340</v>
      </c>
      <c r="K27" s="102"/>
      <c r="L27" s="102" t="s">
        <v>23</v>
      </c>
      <c r="M27" s="102" t="s">
        <v>23</v>
      </c>
      <c r="N27" s="102" t="s">
        <v>23</v>
      </c>
      <c r="O27" s="102" t="s">
        <v>23</v>
      </c>
      <c r="P27" s="102" t="s">
        <v>25</v>
      </c>
      <c r="Q27" s="55">
        <f>100-(G27/F27*100)</f>
        <v>0</v>
      </c>
      <c r="R27" s="55">
        <f t="shared" si="2"/>
        <v>0</v>
      </c>
      <c r="S27" s="45" t="s">
        <v>28</v>
      </c>
    </row>
    <row r="28" spans="1:20" ht="94.5" hidden="1" x14ac:dyDescent="0.25">
      <c r="A28" s="52">
        <v>20</v>
      </c>
      <c r="B28" s="101" t="s">
        <v>56</v>
      </c>
      <c r="C28" s="46" t="s">
        <v>63</v>
      </c>
      <c r="D28" s="102" t="s">
        <v>84</v>
      </c>
      <c r="E28" s="102">
        <v>2016</v>
      </c>
      <c r="F28" s="53">
        <v>1094.432</v>
      </c>
      <c r="G28" s="54">
        <f>F28</f>
        <v>1094.432</v>
      </c>
      <c r="H28" s="54">
        <v>1094.432</v>
      </c>
      <c r="I28" s="54"/>
      <c r="J28" s="54">
        <f>H28</f>
        <v>1094.432</v>
      </c>
      <c r="K28" s="102"/>
      <c r="L28" s="102" t="s">
        <v>23</v>
      </c>
      <c r="M28" s="102" t="s">
        <v>23</v>
      </c>
      <c r="N28" s="102" t="s">
        <v>23</v>
      </c>
      <c r="O28" s="102" t="s">
        <v>23</v>
      </c>
      <c r="P28" s="102" t="s">
        <v>25</v>
      </c>
      <c r="Q28" s="55">
        <f>100-(G28/F28*100)</f>
        <v>0</v>
      </c>
      <c r="R28" s="55">
        <f t="shared" si="2"/>
        <v>0</v>
      </c>
      <c r="S28" s="45" t="s">
        <v>30</v>
      </c>
    </row>
    <row r="29" spans="1:20" ht="110.25" hidden="1" x14ac:dyDescent="0.25">
      <c r="A29" s="52">
        <v>21</v>
      </c>
      <c r="B29" s="101" t="s">
        <v>57</v>
      </c>
      <c r="C29" s="46" t="s">
        <v>63</v>
      </c>
      <c r="D29" s="102" t="s">
        <v>85</v>
      </c>
      <c r="E29" s="102">
        <v>2016</v>
      </c>
      <c r="F29" s="53">
        <v>1450</v>
      </c>
      <c r="G29" s="54">
        <f>F29</f>
        <v>1450</v>
      </c>
      <c r="H29" s="54">
        <v>1450</v>
      </c>
      <c r="I29" s="54"/>
      <c r="J29" s="54">
        <f>H29</f>
        <v>1450</v>
      </c>
      <c r="K29" s="102"/>
      <c r="L29" s="102" t="s">
        <v>23</v>
      </c>
      <c r="M29" s="102" t="s">
        <v>23</v>
      </c>
      <c r="N29" s="102" t="s">
        <v>23</v>
      </c>
      <c r="O29" s="102" t="s">
        <v>23</v>
      </c>
      <c r="P29" s="102" t="s">
        <v>25</v>
      </c>
      <c r="Q29" s="55">
        <f>100-(G29/F29*100)</f>
        <v>0</v>
      </c>
      <c r="R29" s="55">
        <f t="shared" si="2"/>
        <v>0</v>
      </c>
      <c r="S29" s="45" t="s">
        <v>30</v>
      </c>
    </row>
    <row r="30" spans="1:20" hidden="1" x14ac:dyDescent="0.25">
      <c r="A30" s="200" t="s">
        <v>35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2"/>
    </row>
    <row r="31" spans="1:20" s="4" customFormat="1" ht="139.5" customHeight="1" x14ac:dyDescent="0.2">
      <c r="A31" s="100">
        <v>1</v>
      </c>
      <c r="B31" s="51" t="s">
        <v>58</v>
      </c>
      <c r="C31" s="100" t="s">
        <v>140</v>
      </c>
      <c r="D31" s="100" t="s">
        <v>21</v>
      </c>
      <c r="E31" s="100">
        <v>2015</v>
      </c>
      <c r="F31" s="60">
        <v>8037.357</v>
      </c>
      <c r="G31" s="60">
        <v>2853.703</v>
      </c>
      <c r="H31" s="60">
        <f>I31+J31+K31</f>
        <v>2707.357</v>
      </c>
      <c r="I31" s="60"/>
      <c r="J31" s="60">
        <v>2707.357</v>
      </c>
      <c r="K31" s="100"/>
      <c r="L31" s="60">
        <f t="shared" ref="L31:L59" si="3">M31+N31+O31</f>
        <v>1149.1199999999999</v>
      </c>
      <c r="M31" s="60"/>
      <c r="N31" s="60">
        <v>1149.1199999999999</v>
      </c>
      <c r="O31" s="60"/>
      <c r="P31" s="100" t="s">
        <v>25</v>
      </c>
      <c r="Q31" s="65">
        <v>64.489999999999995</v>
      </c>
      <c r="R31" s="65">
        <v>84.3</v>
      </c>
      <c r="S31" s="46" t="s">
        <v>26</v>
      </c>
      <c r="T31" s="10"/>
    </row>
    <row r="32" spans="1:20" s="4" customFormat="1" ht="72" customHeight="1" x14ac:dyDescent="0.2">
      <c r="A32" s="100">
        <v>2</v>
      </c>
      <c r="B32" s="93" t="s">
        <v>139</v>
      </c>
      <c r="C32" s="46" t="s">
        <v>63</v>
      </c>
      <c r="D32" s="100" t="s">
        <v>143</v>
      </c>
      <c r="E32" s="100">
        <v>2016</v>
      </c>
      <c r="F32" s="60">
        <v>4500</v>
      </c>
      <c r="G32" s="60">
        <v>4500</v>
      </c>
      <c r="H32" s="60">
        <f>I32+J32+K32</f>
        <v>275</v>
      </c>
      <c r="I32" s="60"/>
      <c r="J32" s="60">
        <v>275</v>
      </c>
      <c r="K32" s="100"/>
      <c r="L32" s="60">
        <f t="shared" si="3"/>
        <v>0</v>
      </c>
      <c r="M32" s="60"/>
      <c r="N32" s="60"/>
      <c r="O32" s="60"/>
      <c r="P32" s="100"/>
      <c r="Q32" s="98">
        <v>0</v>
      </c>
      <c r="R32" s="98">
        <v>0</v>
      </c>
      <c r="S32" s="46" t="s">
        <v>30</v>
      </c>
      <c r="T32" s="10"/>
    </row>
    <row r="33" spans="1:21" s="4" customFormat="1" ht="69" customHeight="1" x14ac:dyDescent="0.2">
      <c r="A33" s="100">
        <v>3</v>
      </c>
      <c r="B33" s="51" t="s">
        <v>59</v>
      </c>
      <c r="C33" s="46" t="s">
        <v>63</v>
      </c>
      <c r="D33" s="100" t="s">
        <v>22</v>
      </c>
      <c r="E33" s="100">
        <v>2016</v>
      </c>
      <c r="F33" s="60">
        <v>17964.366999999998</v>
      </c>
      <c r="G33" s="60">
        <v>17335.271000000001</v>
      </c>
      <c r="H33" s="60">
        <f t="shared" ref="H33:H59" si="4">I33+J33+K33</f>
        <v>6025.1570000000002</v>
      </c>
      <c r="I33" s="60"/>
      <c r="J33" s="60">
        <v>6025.1570000000002</v>
      </c>
      <c r="K33" s="100"/>
      <c r="L33" s="60">
        <f t="shared" si="3"/>
        <v>0</v>
      </c>
      <c r="M33" s="60"/>
      <c r="N33" s="60"/>
      <c r="O33" s="60"/>
      <c r="P33" s="100" t="s">
        <v>25</v>
      </c>
      <c r="Q33" s="65">
        <v>3.5</v>
      </c>
      <c r="R33" s="65">
        <v>3.5</v>
      </c>
      <c r="S33" s="46" t="s">
        <v>27</v>
      </c>
      <c r="T33" s="10"/>
    </row>
    <row r="34" spans="1:21" s="4" customFormat="1" ht="74.25" customHeight="1" x14ac:dyDescent="0.2">
      <c r="A34" s="100">
        <v>4</v>
      </c>
      <c r="B34" s="51" t="s">
        <v>60</v>
      </c>
      <c r="C34" s="46" t="s">
        <v>63</v>
      </c>
      <c r="D34" s="100" t="s">
        <v>86</v>
      </c>
      <c r="E34" s="100">
        <v>2016</v>
      </c>
      <c r="F34" s="60">
        <v>16122.588</v>
      </c>
      <c r="G34" s="60">
        <v>16122.588</v>
      </c>
      <c r="H34" s="60">
        <f t="shared" si="4"/>
        <v>500</v>
      </c>
      <c r="I34" s="60"/>
      <c r="J34" s="60">
        <v>500</v>
      </c>
      <c r="K34" s="100"/>
      <c r="L34" s="60">
        <f t="shared" si="3"/>
        <v>0</v>
      </c>
      <c r="M34" s="60"/>
      <c r="N34" s="60"/>
      <c r="O34" s="60"/>
      <c r="P34" s="100" t="s">
        <v>25</v>
      </c>
      <c r="Q34" s="98">
        <f t="shared" ref="Q34:Q59" si="5">100-(G34/F34*100)</f>
        <v>0</v>
      </c>
      <c r="R34" s="98">
        <f t="shared" si="2"/>
        <v>0</v>
      </c>
      <c r="S34" s="46" t="s">
        <v>30</v>
      </c>
      <c r="T34" s="10"/>
    </row>
    <row r="35" spans="1:21" s="4" customFormat="1" ht="122.25" customHeight="1" x14ac:dyDescent="0.2">
      <c r="A35" s="100">
        <v>5</v>
      </c>
      <c r="B35" s="51" t="s">
        <v>18</v>
      </c>
      <c r="C35" s="46" t="s">
        <v>63</v>
      </c>
      <c r="D35" s="100" t="s">
        <v>107</v>
      </c>
      <c r="E35" s="100">
        <v>2015</v>
      </c>
      <c r="F35" s="60">
        <v>8631.4459999999999</v>
      </c>
      <c r="G35" s="100">
        <v>8494.4459999999999</v>
      </c>
      <c r="H35" s="60">
        <f t="shared" si="4"/>
        <v>150</v>
      </c>
      <c r="I35" s="60"/>
      <c r="J35" s="60">
        <v>150</v>
      </c>
      <c r="K35" s="100"/>
      <c r="L35" s="60">
        <f t="shared" si="3"/>
        <v>0</v>
      </c>
      <c r="M35" s="60"/>
      <c r="N35" s="60"/>
      <c r="O35" s="60"/>
      <c r="P35" s="100" t="s">
        <v>25</v>
      </c>
      <c r="Q35" s="77">
        <f t="shared" si="5"/>
        <v>1.5872195690038495</v>
      </c>
      <c r="R35" s="77">
        <f t="shared" si="2"/>
        <v>1.5872195690038495</v>
      </c>
      <c r="S35" s="46" t="s">
        <v>30</v>
      </c>
      <c r="T35" s="10"/>
    </row>
    <row r="36" spans="1:21" s="4" customFormat="1" ht="94.5" customHeight="1" x14ac:dyDescent="0.2">
      <c r="A36" s="100">
        <v>6</v>
      </c>
      <c r="B36" s="51" t="s">
        <v>19</v>
      </c>
      <c r="C36" s="46" t="s">
        <v>63</v>
      </c>
      <c r="D36" s="100" t="s">
        <v>65</v>
      </c>
      <c r="E36" s="100">
        <v>2015</v>
      </c>
      <c r="F36" s="60">
        <v>7629.1009999999997</v>
      </c>
      <c r="G36" s="60">
        <v>4269.1049999999996</v>
      </c>
      <c r="H36" s="60">
        <f t="shared" si="4"/>
        <v>3460.0889999999999</v>
      </c>
      <c r="I36" s="60"/>
      <c r="J36" s="60">
        <v>3460.0889999999999</v>
      </c>
      <c r="K36" s="100"/>
      <c r="L36" s="60">
        <f t="shared" si="3"/>
        <v>2318.5160000000001</v>
      </c>
      <c r="M36" s="60"/>
      <c r="N36" s="60">
        <v>2318.5160000000001</v>
      </c>
      <c r="O36" s="60"/>
      <c r="P36" s="100" t="s">
        <v>25</v>
      </c>
      <c r="Q36" s="65">
        <f t="shared" si="5"/>
        <v>44.04183402474289</v>
      </c>
      <c r="R36" s="65">
        <v>67</v>
      </c>
      <c r="S36" s="46" t="s">
        <v>144</v>
      </c>
      <c r="T36" s="10"/>
    </row>
    <row r="37" spans="1:21" s="4" customFormat="1" ht="114" customHeight="1" x14ac:dyDescent="0.2">
      <c r="A37" s="100">
        <v>7</v>
      </c>
      <c r="B37" s="51" t="s">
        <v>61</v>
      </c>
      <c r="C37" s="46" t="s">
        <v>63</v>
      </c>
      <c r="D37" s="100" t="s">
        <v>87</v>
      </c>
      <c r="E37" s="100">
        <v>2016</v>
      </c>
      <c r="F37" s="60">
        <v>7129.7510000000002</v>
      </c>
      <c r="G37" s="60">
        <v>5500</v>
      </c>
      <c r="H37" s="60">
        <f t="shared" si="4"/>
        <v>7018.0469999999996</v>
      </c>
      <c r="I37" s="60"/>
      <c r="J37" s="60">
        <v>7018.0469999999996</v>
      </c>
      <c r="K37" s="100"/>
      <c r="L37" s="60">
        <f t="shared" si="3"/>
        <v>79.965000000000003</v>
      </c>
      <c r="M37" s="60"/>
      <c r="N37" s="60">
        <v>79.965000000000003</v>
      </c>
      <c r="O37" s="60"/>
      <c r="P37" s="100" t="s">
        <v>25</v>
      </c>
      <c r="Q37" s="65">
        <f t="shared" si="5"/>
        <v>22.858456066698537</v>
      </c>
      <c r="R37" s="65">
        <v>24</v>
      </c>
      <c r="S37" s="46" t="s">
        <v>30</v>
      </c>
      <c r="T37" s="10"/>
    </row>
    <row r="38" spans="1:21" s="4" customFormat="1" ht="98.25" customHeight="1" x14ac:dyDescent="0.2">
      <c r="A38" s="100">
        <v>8</v>
      </c>
      <c r="B38" s="51" t="s">
        <v>31</v>
      </c>
      <c r="C38" s="46" t="s">
        <v>63</v>
      </c>
      <c r="D38" s="100" t="s">
        <v>88</v>
      </c>
      <c r="E38" s="100">
        <v>2016</v>
      </c>
      <c r="F38" s="60">
        <v>2000</v>
      </c>
      <c r="G38" s="60">
        <v>2000</v>
      </c>
      <c r="H38" s="60">
        <f t="shared" si="4"/>
        <v>2000</v>
      </c>
      <c r="I38" s="60"/>
      <c r="J38" s="60">
        <v>2000</v>
      </c>
      <c r="K38" s="100"/>
      <c r="L38" s="60">
        <f t="shared" si="3"/>
        <v>198.39</v>
      </c>
      <c r="M38" s="60"/>
      <c r="N38" s="60">
        <v>198.39</v>
      </c>
      <c r="O38" s="60"/>
      <c r="P38" s="100" t="s">
        <v>25</v>
      </c>
      <c r="Q38" s="65">
        <f t="shared" si="5"/>
        <v>0</v>
      </c>
      <c r="R38" s="65">
        <v>5</v>
      </c>
      <c r="S38" s="46" t="s">
        <v>30</v>
      </c>
      <c r="T38" s="10"/>
    </row>
    <row r="39" spans="1:21" s="4" customFormat="1" ht="87" customHeight="1" x14ac:dyDescent="0.35">
      <c r="A39" s="100">
        <v>9</v>
      </c>
      <c r="B39" s="51" t="s">
        <v>97</v>
      </c>
      <c r="C39" s="46" t="s">
        <v>63</v>
      </c>
      <c r="D39" s="100" t="s">
        <v>117</v>
      </c>
      <c r="E39" s="100">
        <v>2013</v>
      </c>
      <c r="F39" s="60">
        <v>3715.4050000000002</v>
      </c>
      <c r="G39" s="60">
        <v>1892.6610000000001</v>
      </c>
      <c r="H39" s="60">
        <f t="shared" si="4"/>
        <v>1992.6610000000001</v>
      </c>
      <c r="I39" s="60"/>
      <c r="J39" s="60">
        <v>1272.6610000000001</v>
      </c>
      <c r="K39" s="60">
        <v>720</v>
      </c>
      <c r="L39" s="60">
        <f t="shared" si="3"/>
        <v>15</v>
      </c>
      <c r="M39" s="60"/>
      <c r="N39" s="60">
        <v>15</v>
      </c>
      <c r="O39" s="60"/>
      <c r="P39" s="100"/>
      <c r="Q39" s="65">
        <f t="shared" si="5"/>
        <v>49.059093154043779</v>
      </c>
      <c r="R39" s="65">
        <v>49.1</v>
      </c>
      <c r="S39" s="46" t="s">
        <v>118</v>
      </c>
      <c r="T39" s="97"/>
      <c r="U39" s="7"/>
    </row>
    <row r="40" spans="1:21" ht="63" x14ac:dyDescent="0.35">
      <c r="A40" s="100">
        <v>10</v>
      </c>
      <c r="B40" s="51" t="s">
        <v>98</v>
      </c>
      <c r="C40" s="46" t="s">
        <v>63</v>
      </c>
      <c r="D40" s="100" t="s">
        <v>111</v>
      </c>
      <c r="E40" s="100">
        <v>2015</v>
      </c>
      <c r="F40" s="100">
        <v>611.11</v>
      </c>
      <c r="G40" s="65">
        <v>150</v>
      </c>
      <c r="H40" s="60">
        <f t="shared" si="4"/>
        <v>150</v>
      </c>
      <c r="I40" s="65"/>
      <c r="J40" s="65">
        <v>150</v>
      </c>
      <c r="K40" s="100"/>
      <c r="L40" s="60">
        <f t="shared" si="3"/>
        <v>0</v>
      </c>
      <c r="M40" s="60"/>
      <c r="N40" s="60"/>
      <c r="O40" s="60"/>
      <c r="P40" s="100"/>
      <c r="Q40" s="98">
        <f t="shared" si="5"/>
        <v>75.454500826365148</v>
      </c>
      <c r="R40" s="100">
        <v>75</v>
      </c>
      <c r="S40" s="100">
        <v>2016</v>
      </c>
      <c r="T40" s="97"/>
      <c r="U40" s="96"/>
    </row>
    <row r="41" spans="1:21" ht="94.5" x14ac:dyDescent="0.25">
      <c r="A41" s="100">
        <v>11</v>
      </c>
      <c r="B41" s="51" t="s">
        <v>99</v>
      </c>
      <c r="C41" s="46" t="s">
        <v>63</v>
      </c>
      <c r="D41" s="100" t="s">
        <v>116</v>
      </c>
      <c r="E41" s="100">
        <v>2016</v>
      </c>
      <c r="F41" s="100">
        <v>2450.9059999999999</v>
      </c>
      <c r="G41" s="100">
        <v>2420.9059999999999</v>
      </c>
      <c r="H41" s="60">
        <f t="shared" si="4"/>
        <v>2420.9059999999999</v>
      </c>
      <c r="I41" s="100"/>
      <c r="J41" s="100">
        <v>2420.9059999999999</v>
      </c>
      <c r="K41" s="100"/>
      <c r="L41" s="60">
        <f t="shared" si="3"/>
        <v>0</v>
      </c>
      <c r="M41" s="60"/>
      <c r="N41" s="60"/>
      <c r="O41" s="60"/>
      <c r="P41" s="100"/>
      <c r="Q41" s="65">
        <f t="shared" si="5"/>
        <v>1.2240371519756366</v>
      </c>
      <c r="R41" s="100">
        <v>3</v>
      </c>
      <c r="S41" s="100">
        <v>2017</v>
      </c>
    </row>
    <row r="42" spans="1:21" ht="112.5" customHeight="1" x14ac:dyDescent="0.25">
      <c r="A42" s="100">
        <v>12</v>
      </c>
      <c r="B42" s="51" t="s">
        <v>100</v>
      </c>
      <c r="C42" s="46" t="s">
        <v>63</v>
      </c>
      <c r="D42" s="100" t="s">
        <v>108</v>
      </c>
      <c r="E42" s="100">
        <v>2015</v>
      </c>
      <c r="F42" s="100">
        <v>3724.83</v>
      </c>
      <c r="G42" s="65">
        <v>800</v>
      </c>
      <c r="H42" s="60">
        <f t="shared" si="4"/>
        <v>1000</v>
      </c>
      <c r="I42" s="65"/>
      <c r="J42" s="65">
        <v>1000</v>
      </c>
      <c r="K42" s="100"/>
      <c r="L42" s="60">
        <f t="shared" si="3"/>
        <v>759.48892000000001</v>
      </c>
      <c r="M42" s="60"/>
      <c r="N42" s="60">
        <f>2.9324+14.77226+741.78426</f>
        <v>759.48892000000001</v>
      </c>
      <c r="O42" s="60"/>
      <c r="P42" s="100"/>
      <c r="Q42" s="77">
        <f t="shared" si="5"/>
        <v>78.522509752122915</v>
      </c>
      <c r="R42" s="100">
        <v>93.7</v>
      </c>
      <c r="S42" s="100">
        <v>2016</v>
      </c>
    </row>
    <row r="43" spans="1:21" ht="69.75" customHeight="1" x14ac:dyDescent="0.25">
      <c r="A43" s="100">
        <v>13</v>
      </c>
      <c r="B43" s="51" t="s">
        <v>101</v>
      </c>
      <c r="C43" s="46" t="s">
        <v>63</v>
      </c>
      <c r="D43" s="100" t="s">
        <v>109</v>
      </c>
      <c r="E43" s="100">
        <v>2010</v>
      </c>
      <c r="F43" s="100">
        <v>195.33199999999999</v>
      </c>
      <c r="G43" s="100">
        <v>181.614</v>
      </c>
      <c r="H43" s="60">
        <f t="shared" si="4"/>
        <v>181.614</v>
      </c>
      <c r="I43" s="100"/>
      <c r="J43" s="100">
        <v>181.614</v>
      </c>
      <c r="K43" s="100"/>
      <c r="L43" s="60">
        <f t="shared" si="3"/>
        <v>0</v>
      </c>
      <c r="M43" s="60"/>
      <c r="N43" s="60"/>
      <c r="O43" s="60"/>
      <c r="P43" s="100"/>
      <c r="Q43" s="77">
        <f t="shared" si="5"/>
        <v>7.0229148321831474</v>
      </c>
      <c r="R43" s="100">
        <v>7</v>
      </c>
      <c r="S43" s="100">
        <v>2016</v>
      </c>
    </row>
    <row r="44" spans="1:21" ht="51.75" customHeight="1" x14ac:dyDescent="0.25">
      <c r="A44" s="100">
        <v>14</v>
      </c>
      <c r="B44" s="51" t="s">
        <v>102</v>
      </c>
      <c r="C44" s="46" t="s">
        <v>63</v>
      </c>
      <c r="D44" s="100" t="s">
        <v>114</v>
      </c>
      <c r="E44" s="100">
        <v>2016</v>
      </c>
      <c r="F44" s="65">
        <v>3000</v>
      </c>
      <c r="G44" s="65">
        <v>3000</v>
      </c>
      <c r="H44" s="60">
        <f t="shared" si="4"/>
        <v>3000</v>
      </c>
      <c r="I44" s="65"/>
      <c r="J44" s="78">
        <v>3000</v>
      </c>
      <c r="K44" s="100"/>
      <c r="L44" s="60">
        <f t="shared" si="3"/>
        <v>0</v>
      </c>
      <c r="M44" s="60"/>
      <c r="N44" s="60"/>
      <c r="O44" s="60"/>
      <c r="P44" s="100"/>
      <c r="Q44" s="77">
        <f t="shared" si="5"/>
        <v>0</v>
      </c>
      <c r="R44" s="100">
        <v>0</v>
      </c>
      <c r="S44" s="100">
        <v>2017</v>
      </c>
    </row>
    <row r="45" spans="1:21" ht="101.25" customHeight="1" x14ac:dyDescent="0.25">
      <c r="A45" s="100">
        <v>15</v>
      </c>
      <c r="B45" s="51" t="s">
        <v>95</v>
      </c>
      <c r="C45" s="46" t="s">
        <v>63</v>
      </c>
      <c r="D45" s="100" t="s">
        <v>113</v>
      </c>
      <c r="E45" s="100">
        <v>2016</v>
      </c>
      <c r="F45" s="60">
        <v>2500</v>
      </c>
      <c r="G45" s="60">
        <v>2500</v>
      </c>
      <c r="H45" s="60">
        <f t="shared" si="4"/>
        <v>1490</v>
      </c>
      <c r="I45" s="100"/>
      <c r="J45" s="60">
        <v>1490</v>
      </c>
      <c r="K45" s="100"/>
      <c r="L45" s="60">
        <f t="shared" si="3"/>
        <v>359.3535</v>
      </c>
      <c r="M45" s="60"/>
      <c r="N45" s="60">
        <f>20.33106+339.02244</f>
        <v>359.3535</v>
      </c>
      <c r="O45" s="60"/>
      <c r="P45" s="100"/>
      <c r="Q45" s="77">
        <f t="shared" si="5"/>
        <v>0</v>
      </c>
      <c r="R45" s="100">
        <v>40</v>
      </c>
      <c r="S45" s="100">
        <v>2016</v>
      </c>
    </row>
    <row r="46" spans="1:21" ht="100.5" customHeight="1" x14ac:dyDescent="0.25">
      <c r="A46" s="100">
        <v>16</v>
      </c>
      <c r="B46" s="51" t="s">
        <v>96</v>
      </c>
      <c r="C46" s="46" t="s">
        <v>63</v>
      </c>
      <c r="D46" s="100" t="s">
        <v>112</v>
      </c>
      <c r="E46" s="100">
        <v>2016</v>
      </c>
      <c r="F46" s="60">
        <v>1960</v>
      </c>
      <c r="G46" s="60">
        <v>1960</v>
      </c>
      <c r="H46" s="60">
        <f t="shared" si="4"/>
        <v>1460</v>
      </c>
      <c r="I46" s="100"/>
      <c r="J46" s="60">
        <v>1460</v>
      </c>
      <c r="K46" s="100"/>
      <c r="L46" s="60">
        <f t="shared" si="3"/>
        <v>427.99453999999997</v>
      </c>
      <c r="M46" s="60"/>
      <c r="N46" s="60">
        <f>19.0331+408.96144</f>
        <v>427.99453999999997</v>
      </c>
      <c r="O46" s="60"/>
      <c r="P46" s="100"/>
      <c r="Q46" s="77">
        <f t="shared" si="5"/>
        <v>0</v>
      </c>
      <c r="R46" s="100">
        <v>40</v>
      </c>
      <c r="S46" s="100">
        <v>2016</v>
      </c>
    </row>
    <row r="47" spans="1:21" ht="70.5" customHeight="1" x14ac:dyDescent="0.25">
      <c r="A47" s="100">
        <v>17</v>
      </c>
      <c r="B47" s="94" t="s">
        <v>133</v>
      </c>
      <c r="C47" s="46" t="s">
        <v>63</v>
      </c>
      <c r="D47" s="100" t="s">
        <v>109</v>
      </c>
      <c r="E47" s="100">
        <v>2016</v>
      </c>
      <c r="F47" s="60">
        <v>1000</v>
      </c>
      <c r="G47" s="60">
        <v>1000</v>
      </c>
      <c r="H47" s="60">
        <f t="shared" si="4"/>
        <v>200</v>
      </c>
      <c r="I47" s="65"/>
      <c r="J47" s="60">
        <v>200</v>
      </c>
      <c r="K47" s="100"/>
      <c r="L47" s="60">
        <f t="shared" si="3"/>
        <v>0</v>
      </c>
      <c r="M47" s="60"/>
      <c r="N47" s="60"/>
      <c r="O47" s="60"/>
      <c r="P47" s="100"/>
      <c r="Q47" s="77">
        <f t="shared" si="5"/>
        <v>0</v>
      </c>
      <c r="R47" s="100">
        <v>0</v>
      </c>
      <c r="S47" s="100">
        <v>2017</v>
      </c>
    </row>
    <row r="48" spans="1:21" ht="129.75" customHeight="1" x14ac:dyDescent="0.25">
      <c r="A48" s="100">
        <v>18</v>
      </c>
      <c r="B48" s="51" t="s">
        <v>105</v>
      </c>
      <c r="C48" s="46" t="s">
        <v>63</v>
      </c>
      <c r="D48" s="100" t="s">
        <v>110</v>
      </c>
      <c r="E48" s="100">
        <v>2012</v>
      </c>
      <c r="F48" s="60">
        <v>18711.026000000002</v>
      </c>
      <c r="G48" s="60">
        <v>5300</v>
      </c>
      <c r="H48" s="60">
        <f t="shared" si="4"/>
        <v>2300</v>
      </c>
      <c r="I48" s="65"/>
      <c r="J48" s="60">
        <v>2300</v>
      </c>
      <c r="K48" s="100"/>
      <c r="L48" s="60">
        <f t="shared" si="3"/>
        <v>0</v>
      </c>
      <c r="M48" s="60"/>
      <c r="N48" s="60"/>
      <c r="O48" s="60"/>
      <c r="P48" s="100"/>
      <c r="Q48" s="77">
        <v>74.5</v>
      </c>
      <c r="R48" s="100">
        <v>74.5</v>
      </c>
      <c r="S48" s="100">
        <v>2017</v>
      </c>
    </row>
    <row r="49" spans="1:19" s="10" customFormat="1" ht="95.25" customHeight="1" x14ac:dyDescent="0.2">
      <c r="A49" s="100">
        <v>19</v>
      </c>
      <c r="B49" s="94" t="s">
        <v>134</v>
      </c>
      <c r="C49" s="46" t="s">
        <v>63</v>
      </c>
      <c r="D49" s="100" t="s">
        <v>109</v>
      </c>
      <c r="E49" s="100">
        <v>2016</v>
      </c>
      <c r="F49" s="60">
        <v>1500</v>
      </c>
      <c r="G49" s="60">
        <v>1500</v>
      </c>
      <c r="H49" s="60">
        <f t="shared" si="4"/>
        <v>400</v>
      </c>
      <c r="I49" s="65"/>
      <c r="J49" s="65">
        <v>400</v>
      </c>
      <c r="K49" s="100"/>
      <c r="L49" s="60">
        <f t="shared" si="3"/>
        <v>0</v>
      </c>
      <c r="M49" s="60"/>
      <c r="N49" s="60"/>
      <c r="O49" s="60"/>
      <c r="P49" s="100"/>
      <c r="Q49" s="77">
        <f t="shared" si="5"/>
        <v>0</v>
      </c>
      <c r="R49" s="100">
        <v>0</v>
      </c>
      <c r="S49" s="100">
        <v>2017</v>
      </c>
    </row>
    <row r="50" spans="1:19" s="10" customFormat="1" ht="73.5" customHeight="1" x14ac:dyDescent="0.2">
      <c r="A50" s="100">
        <v>20</v>
      </c>
      <c r="B50" s="95" t="s">
        <v>126</v>
      </c>
      <c r="C50" s="46" t="s">
        <v>63</v>
      </c>
      <c r="D50" s="100" t="s">
        <v>141</v>
      </c>
      <c r="E50" s="100">
        <v>2015</v>
      </c>
      <c r="F50" s="100">
        <v>3260.0120000000002</v>
      </c>
      <c r="G50" s="65">
        <f>J50</f>
        <v>2531.7399999999998</v>
      </c>
      <c r="H50" s="60">
        <f t="shared" si="4"/>
        <v>2531.7399999999998</v>
      </c>
      <c r="I50" s="65"/>
      <c r="J50" s="65">
        <v>2531.7399999999998</v>
      </c>
      <c r="K50" s="100"/>
      <c r="L50" s="60">
        <f t="shared" si="3"/>
        <v>739.95600000000002</v>
      </c>
      <c r="M50" s="60"/>
      <c r="N50" s="60">
        <v>739.95600000000002</v>
      </c>
      <c r="O50" s="60"/>
      <c r="P50" s="100"/>
      <c r="Q50" s="77">
        <v>30.7</v>
      </c>
      <c r="R50" s="100">
        <v>30.7</v>
      </c>
      <c r="S50" s="100">
        <v>2016</v>
      </c>
    </row>
    <row r="51" spans="1:19" s="10" customFormat="1" ht="80.25" customHeight="1" x14ac:dyDescent="0.2">
      <c r="A51" s="100">
        <v>21</v>
      </c>
      <c r="B51" s="93" t="s">
        <v>127</v>
      </c>
      <c r="C51" s="46" t="s">
        <v>63</v>
      </c>
      <c r="D51" s="100" t="s">
        <v>138</v>
      </c>
      <c r="E51" s="100">
        <v>2016</v>
      </c>
      <c r="F51" s="60">
        <v>550</v>
      </c>
      <c r="G51" s="60">
        <v>550</v>
      </c>
      <c r="H51" s="60">
        <f t="shared" si="4"/>
        <v>550</v>
      </c>
      <c r="I51" s="65"/>
      <c r="J51" s="65">
        <v>550</v>
      </c>
      <c r="K51" s="100"/>
      <c r="L51" s="60">
        <f t="shared" si="3"/>
        <v>0</v>
      </c>
      <c r="M51" s="60"/>
      <c r="N51" s="60"/>
      <c r="O51" s="60"/>
      <c r="P51" s="100"/>
      <c r="Q51" s="77">
        <f t="shared" si="5"/>
        <v>0</v>
      </c>
      <c r="R51" s="100"/>
      <c r="S51" s="100">
        <v>2016</v>
      </c>
    </row>
    <row r="52" spans="1:19" s="10" customFormat="1" ht="81" customHeight="1" x14ac:dyDescent="0.2">
      <c r="A52" s="100">
        <v>22</v>
      </c>
      <c r="B52" s="93" t="s">
        <v>128</v>
      </c>
      <c r="C52" s="46" t="s">
        <v>63</v>
      </c>
      <c r="D52" s="100" t="s">
        <v>138</v>
      </c>
      <c r="E52" s="100">
        <v>2016</v>
      </c>
      <c r="F52" s="60">
        <v>550</v>
      </c>
      <c r="G52" s="60">
        <v>550</v>
      </c>
      <c r="H52" s="60">
        <f t="shared" si="4"/>
        <v>550</v>
      </c>
      <c r="I52" s="65"/>
      <c r="J52" s="65">
        <v>550</v>
      </c>
      <c r="K52" s="100"/>
      <c r="L52" s="60">
        <f t="shared" si="3"/>
        <v>0</v>
      </c>
      <c r="M52" s="60"/>
      <c r="N52" s="60"/>
      <c r="O52" s="60"/>
      <c r="P52" s="100"/>
      <c r="Q52" s="77">
        <f t="shared" si="5"/>
        <v>0</v>
      </c>
      <c r="R52" s="100"/>
      <c r="S52" s="100">
        <v>2016</v>
      </c>
    </row>
    <row r="53" spans="1:19" s="10" customFormat="1" ht="71.25" customHeight="1" x14ac:dyDescent="0.2">
      <c r="A53" s="100">
        <v>23</v>
      </c>
      <c r="B53" s="93" t="s">
        <v>129</v>
      </c>
      <c r="C53" s="46" t="s">
        <v>63</v>
      </c>
      <c r="D53" s="100" t="s">
        <v>138</v>
      </c>
      <c r="E53" s="100">
        <v>2016</v>
      </c>
      <c r="F53" s="60">
        <v>550</v>
      </c>
      <c r="G53" s="60">
        <v>550</v>
      </c>
      <c r="H53" s="60">
        <f t="shared" si="4"/>
        <v>550</v>
      </c>
      <c r="I53" s="65"/>
      <c r="J53" s="65">
        <v>550</v>
      </c>
      <c r="K53" s="100"/>
      <c r="L53" s="60">
        <f t="shared" si="3"/>
        <v>0</v>
      </c>
      <c r="M53" s="60"/>
      <c r="N53" s="60"/>
      <c r="O53" s="60"/>
      <c r="P53" s="100"/>
      <c r="Q53" s="77">
        <f t="shared" si="5"/>
        <v>0</v>
      </c>
      <c r="R53" s="100"/>
      <c r="S53" s="100">
        <v>2016</v>
      </c>
    </row>
    <row r="54" spans="1:19" s="10" customFormat="1" ht="87" customHeight="1" x14ac:dyDescent="0.2">
      <c r="A54" s="100">
        <v>24</v>
      </c>
      <c r="B54" s="93" t="s">
        <v>130</v>
      </c>
      <c r="C54" s="46" t="s">
        <v>63</v>
      </c>
      <c r="D54" s="100" t="s">
        <v>138</v>
      </c>
      <c r="E54" s="100">
        <v>2016</v>
      </c>
      <c r="F54" s="60">
        <v>550</v>
      </c>
      <c r="G54" s="60">
        <v>550</v>
      </c>
      <c r="H54" s="60">
        <f t="shared" si="4"/>
        <v>550</v>
      </c>
      <c r="I54" s="65"/>
      <c r="J54" s="65">
        <v>550</v>
      </c>
      <c r="K54" s="100"/>
      <c r="L54" s="60">
        <f t="shared" si="3"/>
        <v>0</v>
      </c>
      <c r="M54" s="60"/>
      <c r="N54" s="60"/>
      <c r="O54" s="60"/>
      <c r="P54" s="100"/>
      <c r="Q54" s="77">
        <f t="shared" si="5"/>
        <v>0</v>
      </c>
      <c r="R54" s="100"/>
      <c r="S54" s="100">
        <v>2016</v>
      </c>
    </row>
    <row r="55" spans="1:19" s="10" customFormat="1" ht="68.25" customHeight="1" x14ac:dyDescent="0.2">
      <c r="A55" s="100">
        <v>25</v>
      </c>
      <c r="B55" s="93" t="s">
        <v>131</v>
      </c>
      <c r="C55" s="46" t="s">
        <v>63</v>
      </c>
      <c r="D55" s="100" t="s">
        <v>138</v>
      </c>
      <c r="E55" s="100">
        <v>2015</v>
      </c>
      <c r="F55" s="60">
        <v>450</v>
      </c>
      <c r="G55" s="60">
        <v>450</v>
      </c>
      <c r="H55" s="60">
        <f t="shared" si="4"/>
        <v>450</v>
      </c>
      <c r="I55" s="65"/>
      <c r="J55" s="65">
        <v>450</v>
      </c>
      <c r="K55" s="100"/>
      <c r="L55" s="60">
        <f t="shared" si="3"/>
        <v>118.626</v>
      </c>
      <c r="M55" s="60"/>
      <c r="N55" s="60">
        <f>117.042+1.584</f>
        <v>118.626</v>
      </c>
      <c r="O55" s="60"/>
      <c r="P55" s="100"/>
      <c r="Q55" s="77">
        <f t="shared" si="5"/>
        <v>0</v>
      </c>
      <c r="R55" s="100">
        <v>90</v>
      </c>
      <c r="S55" s="100">
        <v>2016</v>
      </c>
    </row>
    <row r="56" spans="1:19" s="10" customFormat="1" ht="72.75" customHeight="1" x14ac:dyDescent="0.2">
      <c r="A56" s="100">
        <v>26</v>
      </c>
      <c r="B56" s="93" t="s">
        <v>132</v>
      </c>
      <c r="C56" s="46" t="s">
        <v>63</v>
      </c>
      <c r="D56" s="100" t="s">
        <v>138</v>
      </c>
      <c r="E56" s="100">
        <v>2015</v>
      </c>
      <c r="F56" s="60">
        <v>450</v>
      </c>
      <c r="G56" s="60">
        <v>450</v>
      </c>
      <c r="H56" s="60">
        <f t="shared" si="4"/>
        <v>450</v>
      </c>
      <c r="I56" s="65"/>
      <c r="J56" s="65">
        <v>450</v>
      </c>
      <c r="K56" s="100"/>
      <c r="L56" s="60">
        <f t="shared" si="3"/>
        <v>0</v>
      </c>
      <c r="M56" s="60"/>
      <c r="N56" s="60"/>
      <c r="O56" s="60"/>
      <c r="P56" s="100"/>
      <c r="Q56" s="77">
        <f t="shared" si="5"/>
        <v>0</v>
      </c>
      <c r="R56" s="100"/>
      <c r="S56" s="100">
        <v>2016</v>
      </c>
    </row>
    <row r="57" spans="1:19" s="10" customFormat="1" ht="67.5" customHeight="1" x14ac:dyDescent="0.2">
      <c r="A57" s="100">
        <v>27</v>
      </c>
      <c r="B57" s="93" t="s">
        <v>135</v>
      </c>
      <c r="C57" s="46" t="s">
        <v>63</v>
      </c>
      <c r="D57" s="100" t="s">
        <v>109</v>
      </c>
      <c r="E57" s="100">
        <v>2016</v>
      </c>
      <c r="F57" s="60">
        <v>150</v>
      </c>
      <c r="G57" s="60">
        <v>150</v>
      </c>
      <c r="H57" s="60">
        <f t="shared" si="4"/>
        <v>150</v>
      </c>
      <c r="I57" s="65"/>
      <c r="J57" s="65">
        <v>150</v>
      </c>
      <c r="K57" s="100"/>
      <c r="L57" s="60">
        <f t="shared" si="3"/>
        <v>0</v>
      </c>
      <c r="M57" s="60"/>
      <c r="N57" s="60"/>
      <c r="O57" s="60"/>
      <c r="P57" s="100"/>
      <c r="Q57" s="77">
        <f t="shared" si="5"/>
        <v>0</v>
      </c>
      <c r="R57" s="100"/>
      <c r="S57" s="100">
        <v>2016</v>
      </c>
    </row>
    <row r="58" spans="1:19" s="10" customFormat="1" ht="71.25" customHeight="1" x14ac:dyDescent="0.2">
      <c r="A58" s="100">
        <v>28</v>
      </c>
      <c r="B58" s="93" t="s">
        <v>136</v>
      </c>
      <c r="C58" s="46" t="s">
        <v>63</v>
      </c>
      <c r="D58" s="100" t="s">
        <v>109</v>
      </c>
      <c r="E58" s="100">
        <v>2016</v>
      </c>
      <c r="F58" s="60">
        <v>200</v>
      </c>
      <c r="G58" s="60">
        <v>200</v>
      </c>
      <c r="H58" s="60">
        <f t="shared" si="4"/>
        <v>200</v>
      </c>
      <c r="I58" s="65"/>
      <c r="J58" s="65">
        <v>200</v>
      </c>
      <c r="K58" s="100"/>
      <c r="L58" s="60">
        <f t="shared" si="3"/>
        <v>0</v>
      </c>
      <c r="M58" s="60"/>
      <c r="N58" s="60"/>
      <c r="O58" s="60"/>
      <c r="P58" s="100"/>
      <c r="Q58" s="77">
        <f t="shared" si="5"/>
        <v>0</v>
      </c>
      <c r="R58" s="100"/>
      <c r="S58" s="100">
        <v>2016</v>
      </c>
    </row>
    <row r="59" spans="1:19" s="10" customFormat="1" ht="99.75" customHeight="1" x14ac:dyDescent="0.2">
      <c r="A59" s="100">
        <v>29</v>
      </c>
      <c r="B59" s="93" t="s">
        <v>137</v>
      </c>
      <c r="C59" s="46" t="s">
        <v>63</v>
      </c>
      <c r="D59" s="100" t="s">
        <v>109</v>
      </c>
      <c r="E59" s="100">
        <v>2016</v>
      </c>
      <c r="F59" s="60">
        <v>300</v>
      </c>
      <c r="G59" s="60">
        <v>300</v>
      </c>
      <c r="H59" s="60">
        <f t="shared" si="4"/>
        <v>300</v>
      </c>
      <c r="I59" s="65"/>
      <c r="J59" s="65">
        <v>300</v>
      </c>
      <c r="K59" s="100"/>
      <c r="L59" s="60">
        <f t="shared" si="3"/>
        <v>0</v>
      </c>
      <c r="M59" s="60"/>
      <c r="N59" s="60"/>
      <c r="O59" s="60"/>
      <c r="P59" s="100"/>
      <c r="Q59" s="77">
        <f t="shared" si="5"/>
        <v>0</v>
      </c>
      <c r="R59" s="100"/>
      <c r="S59" s="100">
        <v>2016</v>
      </c>
    </row>
    <row r="60" spans="1:19" s="10" customFormat="1" ht="18.75" x14ac:dyDescent="0.2">
      <c r="A60" s="82"/>
      <c r="B60" s="104"/>
      <c r="C60" s="82"/>
      <c r="D60" s="105"/>
      <c r="E60" s="105"/>
      <c r="F60" s="105"/>
      <c r="G60" s="105"/>
      <c r="H60" s="105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</row>
    <row r="61" spans="1:19" s="10" customFormat="1" ht="26.25" customHeight="1" x14ac:dyDescent="0.2">
      <c r="A61" s="187" t="s">
        <v>120</v>
      </c>
      <c r="B61" s="203"/>
      <c r="C61" s="203"/>
      <c r="D61" s="99"/>
      <c r="E61" s="99"/>
      <c r="F61" s="204" t="s">
        <v>121</v>
      </c>
      <c r="G61" s="205"/>
      <c r="H61" s="205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</row>
    <row r="63" spans="1:19" x14ac:dyDescent="0.25">
      <c r="A63" s="182" t="s">
        <v>142</v>
      </c>
      <c r="B63" s="183"/>
    </row>
    <row r="64" spans="1:19" x14ac:dyDescent="0.25">
      <c r="A64" s="182"/>
      <c r="B64" s="183"/>
    </row>
  </sheetData>
  <mergeCells count="25">
    <mergeCell ref="M3:O3"/>
    <mergeCell ref="A63:B63"/>
    <mergeCell ref="A64:B64"/>
    <mergeCell ref="A6:S6"/>
    <mergeCell ref="A18:S18"/>
    <mergeCell ref="A24:S24"/>
    <mergeCell ref="A30:S30"/>
    <mergeCell ref="A61:C61"/>
    <mergeCell ref="F61:H61"/>
    <mergeCell ref="A1:S1"/>
    <mergeCell ref="A2:A4"/>
    <mergeCell ref="B2:B4"/>
    <mergeCell ref="C2:C4"/>
    <mergeCell ref="D2:D4"/>
    <mergeCell ref="E2:E4"/>
    <mergeCell ref="F2:F4"/>
    <mergeCell ref="G2:G4"/>
    <mergeCell ref="H2:K2"/>
    <mergeCell ref="L2:O2"/>
    <mergeCell ref="P2:P4"/>
    <mergeCell ref="Q2:R3"/>
    <mergeCell ref="S2:S4"/>
    <mergeCell ref="H3:H4"/>
    <mergeCell ref="I3:K3"/>
    <mergeCell ref="L3:L4"/>
  </mergeCells>
  <pageMargins left="0.31496062992125984" right="0.31496062992125984" top="0.35433070866141736" bottom="0.15748031496062992" header="0.31496062992125984" footer="0.31496062992125984"/>
  <pageSetup paperSize="9" scale="60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opLeftCell="A55" zoomScale="57" zoomScaleNormal="57" workbookViewId="0">
      <selection activeCell="A63" sqref="A63:B63"/>
    </sheetView>
  </sheetViews>
  <sheetFormatPr defaultRowHeight="15.75" x14ac:dyDescent="0.25"/>
  <cols>
    <col min="1" max="1" width="6" style="61" customWidth="1"/>
    <col min="2" max="2" width="35.5703125" style="63" customWidth="1"/>
    <col min="3" max="3" width="22.5703125" style="61" customWidth="1"/>
    <col min="4" max="4" width="10.7109375" style="62" customWidth="1"/>
    <col min="5" max="5" width="9.140625" style="62"/>
    <col min="6" max="6" width="12.28515625" style="62" customWidth="1"/>
    <col min="7" max="7" width="12.7109375" style="62" customWidth="1"/>
    <col min="8" max="8" width="12.28515625" style="62" customWidth="1"/>
    <col min="9" max="9" width="10.5703125" style="62" customWidth="1"/>
    <col min="10" max="10" width="12.5703125" style="62" customWidth="1"/>
    <col min="11" max="11" width="11.140625" style="62" customWidth="1"/>
    <col min="12" max="12" width="10.85546875" style="62" bestFit="1" customWidth="1"/>
    <col min="13" max="13" width="9.140625" style="62"/>
    <col min="14" max="14" width="10.7109375" style="62" customWidth="1"/>
    <col min="15" max="15" width="9.140625" style="62"/>
    <col min="16" max="16" width="11.85546875" style="62" hidden="1" customWidth="1"/>
    <col min="17" max="17" width="13" style="62" customWidth="1"/>
    <col min="18" max="18" width="13.5703125" style="62" customWidth="1"/>
    <col min="19" max="19" width="13.42578125" style="62" customWidth="1"/>
    <col min="20" max="20" width="9.140625" style="10"/>
  </cols>
  <sheetData>
    <row r="1" spans="1:20" x14ac:dyDescent="0.25">
      <c r="A1" s="191" t="s">
        <v>124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3"/>
    </row>
    <row r="2" spans="1:20" s="4" customFormat="1" ht="15" customHeight="1" x14ac:dyDescent="0.2">
      <c r="A2" s="185" t="s">
        <v>0</v>
      </c>
      <c r="B2" s="194" t="s">
        <v>1</v>
      </c>
      <c r="C2" s="185" t="s">
        <v>2</v>
      </c>
      <c r="D2" s="184" t="s">
        <v>3</v>
      </c>
      <c r="E2" s="184" t="s">
        <v>4</v>
      </c>
      <c r="F2" s="197" t="s">
        <v>17</v>
      </c>
      <c r="G2" s="184" t="s">
        <v>5</v>
      </c>
      <c r="H2" s="184" t="s">
        <v>6</v>
      </c>
      <c r="I2" s="184"/>
      <c r="J2" s="184"/>
      <c r="K2" s="184"/>
      <c r="L2" s="184" t="s">
        <v>12</v>
      </c>
      <c r="M2" s="184"/>
      <c r="N2" s="184"/>
      <c r="O2" s="184"/>
      <c r="P2" s="184" t="s">
        <v>13</v>
      </c>
      <c r="Q2" s="184" t="s">
        <v>15</v>
      </c>
      <c r="R2" s="184"/>
      <c r="S2" s="184" t="s">
        <v>16</v>
      </c>
      <c r="T2" s="10"/>
    </row>
    <row r="3" spans="1:20" s="4" customFormat="1" ht="45" customHeight="1" x14ac:dyDescent="0.2">
      <c r="A3" s="185"/>
      <c r="B3" s="195"/>
      <c r="C3" s="185"/>
      <c r="D3" s="184"/>
      <c r="E3" s="184"/>
      <c r="F3" s="198"/>
      <c r="G3" s="184"/>
      <c r="H3" s="184" t="s">
        <v>7</v>
      </c>
      <c r="I3" s="184" t="s">
        <v>8</v>
      </c>
      <c r="J3" s="184"/>
      <c r="K3" s="184"/>
      <c r="L3" s="184" t="s">
        <v>7</v>
      </c>
      <c r="M3" s="184" t="s">
        <v>8</v>
      </c>
      <c r="N3" s="184"/>
      <c r="O3" s="184"/>
      <c r="P3" s="184"/>
      <c r="Q3" s="184"/>
      <c r="R3" s="184"/>
      <c r="S3" s="184"/>
      <c r="T3" s="10"/>
    </row>
    <row r="4" spans="1:20" s="4" customFormat="1" ht="89.25" customHeight="1" x14ac:dyDescent="0.2">
      <c r="A4" s="185"/>
      <c r="B4" s="196"/>
      <c r="C4" s="185"/>
      <c r="D4" s="184"/>
      <c r="E4" s="184"/>
      <c r="F4" s="199"/>
      <c r="G4" s="184"/>
      <c r="H4" s="184"/>
      <c r="I4" s="89" t="s">
        <v>9</v>
      </c>
      <c r="J4" s="89" t="s">
        <v>10</v>
      </c>
      <c r="K4" s="89" t="s">
        <v>11</v>
      </c>
      <c r="L4" s="184"/>
      <c r="M4" s="89" t="s">
        <v>9</v>
      </c>
      <c r="N4" s="89" t="s">
        <v>10</v>
      </c>
      <c r="O4" s="89" t="s">
        <v>11</v>
      </c>
      <c r="P4" s="184"/>
      <c r="Q4" s="89" t="s">
        <v>14</v>
      </c>
      <c r="R4" s="89" t="s">
        <v>125</v>
      </c>
      <c r="S4" s="184"/>
      <c r="T4" s="10"/>
    </row>
    <row r="5" spans="1:20" s="4" customFormat="1" ht="15.75" customHeight="1" x14ac:dyDescent="0.2">
      <c r="A5" s="90">
        <v>1</v>
      </c>
      <c r="B5" s="44">
        <v>2</v>
      </c>
      <c r="C5" s="90">
        <v>3</v>
      </c>
      <c r="D5" s="89">
        <v>4</v>
      </c>
      <c r="E5" s="89">
        <v>5</v>
      </c>
      <c r="F5" s="89">
        <v>6</v>
      </c>
      <c r="G5" s="89">
        <v>7</v>
      </c>
      <c r="H5" s="89">
        <v>8</v>
      </c>
      <c r="I5" s="89">
        <v>9</v>
      </c>
      <c r="J5" s="89">
        <v>10</v>
      </c>
      <c r="K5" s="89">
        <v>11</v>
      </c>
      <c r="L5" s="89">
        <v>12</v>
      </c>
      <c r="M5" s="89">
        <v>13</v>
      </c>
      <c r="N5" s="89">
        <v>14</v>
      </c>
      <c r="O5" s="89">
        <v>15</v>
      </c>
      <c r="P5" s="89">
        <v>16</v>
      </c>
      <c r="Q5" s="89">
        <v>17</v>
      </c>
      <c r="R5" s="89">
        <v>18</v>
      </c>
      <c r="S5" s="89">
        <v>19</v>
      </c>
      <c r="T5" s="10"/>
    </row>
    <row r="6" spans="1:20" hidden="1" x14ac:dyDescent="0.25">
      <c r="A6" s="200" t="s">
        <v>32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2"/>
    </row>
    <row r="7" spans="1:20" ht="78.75" hidden="1" x14ac:dyDescent="0.25">
      <c r="A7" s="52">
        <v>1</v>
      </c>
      <c r="B7" s="91" t="s">
        <v>37</v>
      </c>
      <c r="C7" s="90" t="s">
        <v>20</v>
      </c>
      <c r="D7" s="89" t="s">
        <v>67</v>
      </c>
      <c r="E7" s="89">
        <v>2016</v>
      </c>
      <c r="F7" s="53">
        <v>66378.729000000007</v>
      </c>
      <c r="G7" s="54">
        <f>F7-533.0056</f>
        <v>65845.723400000003</v>
      </c>
      <c r="H7" s="54">
        <v>2000</v>
      </c>
      <c r="I7" s="54"/>
      <c r="J7" s="54">
        <f>H7</f>
        <v>2000</v>
      </c>
      <c r="K7" s="89"/>
      <c r="L7" s="89" t="s">
        <v>23</v>
      </c>
      <c r="M7" s="89" t="s">
        <v>23</v>
      </c>
      <c r="N7" s="89" t="s">
        <v>23</v>
      </c>
      <c r="O7" s="89" t="s">
        <v>23</v>
      </c>
      <c r="P7" s="89" t="s">
        <v>25</v>
      </c>
      <c r="Q7" s="55">
        <f>100-(G7/F7*100)</f>
        <v>0.80297650773036366</v>
      </c>
      <c r="R7" s="55">
        <f>Q7</f>
        <v>0.80297650773036366</v>
      </c>
      <c r="S7" s="45" t="s">
        <v>30</v>
      </c>
      <c r="T7" s="39"/>
    </row>
    <row r="8" spans="1:20" ht="63" hidden="1" x14ac:dyDescent="0.25">
      <c r="A8" s="52">
        <v>2</v>
      </c>
      <c r="B8" s="91" t="s">
        <v>38</v>
      </c>
      <c r="C8" s="46" t="s">
        <v>63</v>
      </c>
      <c r="D8" s="89" t="s">
        <v>68</v>
      </c>
      <c r="E8" s="89">
        <v>2015</v>
      </c>
      <c r="F8" s="53">
        <v>1382.6130000000001</v>
      </c>
      <c r="G8" s="54">
        <f>F8-1104.20412</f>
        <v>278.40887999999995</v>
      </c>
      <c r="H8" s="54">
        <v>230</v>
      </c>
      <c r="I8" s="54"/>
      <c r="J8" s="54">
        <f t="shared" ref="J8:J14" si="0">H8</f>
        <v>230</v>
      </c>
      <c r="K8" s="89"/>
      <c r="L8" s="89" t="s">
        <v>23</v>
      </c>
      <c r="M8" s="89" t="s">
        <v>23</v>
      </c>
      <c r="N8" s="89" t="s">
        <v>23</v>
      </c>
      <c r="O8" s="89" t="s">
        <v>23</v>
      </c>
      <c r="P8" s="89" t="s">
        <v>25</v>
      </c>
      <c r="Q8" s="55">
        <f t="shared" ref="Q8:Q17" si="1">100-(G8/F8*100)</f>
        <v>79.863571368126884</v>
      </c>
      <c r="R8" s="55">
        <f t="shared" ref="R8:R38" si="2">Q8</f>
        <v>79.863571368126884</v>
      </c>
      <c r="S8" s="45" t="s">
        <v>28</v>
      </c>
    </row>
    <row r="9" spans="1:20" ht="78.75" hidden="1" x14ac:dyDescent="0.25">
      <c r="A9" s="52">
        <v>3</v>
      </c>
      <c r="B9" s="91" t="s">
        <v>39</v>
      </c>
      <c r="C9" s="46" t="s">
        <v>63</v>
      </c>
      <c r="D9" s="89" t="s">
        <v>69</v>
      </c>
      <c r="E9" s="89">
        <v>2015</v>
      </c>
      <c r="F9" s="53">
        <v>7066.3590000000004</v>
      </c>
      <c r="G9" s="54">
        <f>F9-2606.746</f>
        <v>4459.6130000000003</v>
      </c>
      <c r="H9" s="54">
        <v>4957.3590000000004</v>
      </c>
      <c r="I9" s="54"/>
      <c r="J9" s="54">
        <f t="shared" si="0"/>
        <v>4957.3590000000004</v>
      </c>
      <c r="K9" s="89"/>
      <c r="L9" s="89" t="s">
        <v>23</v>
      </c>
      <c r="M9" s="89" t="s">
        <v>23</v>
      </c>
      <c r="N9" s="89" t="s">
        <v>23</v>
      </c>
      <c r="O9" s="89" t="s">
        <v>23</v>
      </c>
      <c r="P9" s="89" t="s">
        <v>25</v>
      </c>
      <c r="Q9" s="55">
        <f t="shared" si="1"/>
        <v>36.889521180568373</v>
      </c>
      <c r="R9" s="55">
        <f t="shared" si="2"/>
        <v>36.889521180568373</v>
      </c>
      <c r="S9" s="45" t="s">
        <v>28</v>
      </c>
    </row>
    <row r="10" spans="1:20" ht="63" hidden="1" x14ac:dyDescent="0.25">
      <c r="A10" s="52">
        <v>4</v>
      </c>
      <c r="B10" s="91" t="s">
        <v>40</v>
      </c>
      <c r="C10" s="46" t="s">
        <v>63</v>
      </c>
      <c r="D10" s="89" t="s">
        <v>70</v>
      </c>
      <c r="E10" s="89">
        <v>2016</v>
      </c>
      <c r="F10" s="53">
        <v>6182.03</v>
      </c>
      <c r="G10" s="54">
        <f>F10-171.81656</f>
        <v>6010.2134399999995</v>
      </c>
      <c r="H10" s="54">
        <v>1549.09</v>
      </c>
      <c r="I10" s="54"/>
      <c r="J10" s="54">
        <f t="shared" si="0"/>
        <v>1549.09</v>
      </c>
      <c r="K10" s="89"/>
      <c r="L10" s="89" t="s">
        <v>23</v>
      </c>
      <c r="M10" s="89" t="s">
        <v>23</v>
      </c>
      <c r="N10" s="89" t="s">
        <v>23</v>
      </c>
      <c r="O10" s="89" t="s">
        <v>23</v>
      </c>
      <c r="P10" s="89" t="s">
        <v>25</v>
      </c>
      <c r="Q10" s="55">
        <f t="shared" si="1"/>
        <v>2.7792902978471545</v>
      </c>
      <c r="R10" s="55">
        <f t="shared" si="2"/>
        <v>2.7792902978471545</v>
      </c>
      <c r="S10" s="45" t="s">
        <v>30</v>
      </c>
    </row>
    <row r="11" spans="1:20" ht="63" hidden="1" x14ac:dyDescent="0.25">
      <c r="A11" s="52">
        <v>5</v>
      </c>
      <c r="B11" s="91" t="s">
        <v>41</v>
      </c>
      <c r="C11" s="46" t="s">
        <v>63</v>
      </c>
      <c r="D11" s="89" t="s">
        <v>71</v>
      </c>
      <c r="E11" s="89">
        <v>2016</v>
      </c>
      <c r="F11" s="53">
        <v>3310.5230000000001</v>
      </c>
      <c r="G11" s="54">
        <f>F11-14.31181</f>
        <v>3296.21119</v>
      </c>
      <c r="H11" s="54">
        <v>2739.4989999999998</v>
      </c>
      <c r="I11" s="54"/>
      <c r="J11" s="54">
        <f t="shared" si="0"/>
        <v>2739.4989999999998</v>
      </c>
      <c r="K11" s="89"/>
      <c r="L11" s="89" t="s">
        <v>23</v>
      </c>
      <c r="M11" s="89" t="s">
        <v>23</v>
      </c>
      <c r="N11" s="89" t="s">
        <v>23</v>
      </c>
      <c r="O11" s="89" t="s">
        <v>23</v>
      </c>
      <c r="P11" s="89" t="s">
        <v>25</v>
      </c>
      <c r="Q11" s="55">
        <f t="shared" si="1"/>
        <v>0.43231265875512292</v>
      </c>
      <c r="R11" s="55">
        <f t="shared" si="2"/>
        <v>0.43231265875512292</v>
      </c>
      <c r="S11" s="45" t="s">
        <v>30</v>
      </c>
    </row>
    <row r="12" spans="1:20" ht="63" hidden="1" x14ac:dyDescent="0.25">
      <c r="A12" s="52">
        <v>6</v>
      </c>
      <c r="B12" s="91" t="s">
        <v>42</v>
      </c>
      <c r="C12" s="46" t="s">
        <v>63</v>
      </c>
      <c r="D12" s="89" t="s">
        <v>72</v>
      </c>
      <c r="E12" s="89">
        <v>2015</v>
      </c>
      <c r="F12" s="53">
        <v>3722.1509999999998</v>
      </c>
      <c r="G12" s="54">
        <f>F12-2796.74568</f>
        <v>925.40531999999985</v>
      </c>
      <c r="H12" s="54">
        <v>680</v>
      </c>
      <c r="I12" s="54"/>
      <c r="J12" s="54">
        <f t="shared" si="0"/>
        <v>680</v>
      </c>
      <c r="K12" s="89"/>
      <c r="L12" s="89" t="s">
        <v>23</v>
      </c>
      <c r="M12" s="89" t="s">
        <v>23</v>
      </c>
      <c r="N12" s="89" t="s">
        <v>23</v>
      </c>
      <c r="O12" s="89" t="s">
        <v>23</v>
      </c>
      <c r="P12" s="89" t="s">
        <v>25</v>
      </c>
      <c r="Q12" s="55">
        <f t="shared" si="1"/>
        <v>75.137888817514394</v>
      </c>
      <c r="R12" s="55">
        <f t="shared" si="2"/>
        <v>75.137888817514394</v>
      </c>
      <c r="S12" s="45" t="s">
        <v>28</v>
      </c>
    </row>
    <row r="13" spans="1:20" ht="63" hidden="1" x14ac:dyDescent="0.25">
      <c r="A13" s="52">
        <v>7</v>
      </c>
      <c r="B13" s="91" t="s">
        <v>43</v>
      </c>
      <c r="C13" s="46" t="s">
        <v>63</v>
      </c>
      <c r="D13" s="89" t="s">
        <v>73</v>
      </c>
      <c r="E13" s="89">
        <v>2015</v>
      </c>
      <c r="F13" s="53">
        <v>3041.8420000000001</v>
      </c>
      <c r="G13" s="54">
        <f>F13-1767.90618</f>
        <v>1273.9358200000001</v>
      </c>
      <c r="H13" s="54">
        <v>1256.277</v>
      </c>
      <c r="I13" s="54"/>
      <c r="J13" s="54">
        <f t="shared" si="0"/>
        <v>1256.277</v>
      </c>
      <c r="K13" s="89"/>
      <c r="L13" s="89" t="s">
        <v>23</v>
      </c>
      <c r="M13" s="89" t="s">
        <v>23</v>
      </c>
      <c r="N13" s="89" t="s">
        <v>23</v>
      </c>
      <c r="O13" s="89" t="s">
        <v>23</v>
      </c>
      <c r="P13" s="89" t="s">
        <v>25</v>
      </c>
      <c r="Q13" s="55">
        <f t="shared" si="1"/>
        <v>58.119592667863742</v>
      </c>
      <c r="R13" s="55">
        <f t="shared" si="2"/>
        <v>58.119592667863742</v>
      </c>
      <c r="S13" s="45" t="s">
        <v>28</v>
      </c>
    </row>
    <row r="14" spans="1:20" ht="63" hidden="1" x14ac:dyDescent="0.25">
      <c r="A14" s="52">
        <v>8</v>
      </c>
      <c r="B14" s="91" t="s">
        <v>44</v>
      </c>
      <c r="C14" s="46" t="s">
        <v>63</v>
      </c>
      <c r="D14" s="89" t="s">
        <v>74</v>
      </c>
      <c r="E14" s="89"/>
      <c r="F14" s="53">
        <v>20154.991000000002</v>
      </c>
      <c r="G14" s="54">
        <f>F14</f>
        <v>20154.991000000002</v>
      </c>
      <c r="H14" s="54">
        <v>400</v>
      </c>
      <c r="I14" s="54"/>
      <c r="J14" s="54">
        <f t="shared" si="0"/>
        <v>400</v>
      </c>
      <c r="K14" s="89"/>
      <c r="L14" s="89" t="s">
        <v>23</v>
      </c>
      <c r="M14" s="89" t="s">
        <v>23</v>
      </c>
      <c r="N14" s="89" t="s">
        <v>23</v>
      </c>
      <c r="O14" s="89" t="s">
        <v>23</v>
      </c>
      <c r="P14" s="89" t="s">
        <v>25</v>
      </c>
      <c r="Q14" s="55">
        <f t="shared" si="1"/>
        <v>0</v>
      </c>
      <c r="R14" s="55">
        <f t="shared" si="2"/>
        <v>0</v>
      </c>
      <c r="S14" s="45" t="s">
        <v>30</v>
      </c>
    </row>
    <row r="15" spans="1:20" ht="63" hidden="1" x14ac:dyDescent="0.25">
      <c r="A15" s="90">
        <v>9</v>
      </c>
      <c r="B15" s="44" t="s">
        <v>45</v>
      </c>
      <c r="C15" s="46" t="s">
        <v>63</v>
      </c>
      <c r="D15" s="89" t="s">
        <v>75</v>
      </c>
      <c r="E15" s="89">
        <v>2014</v>
      </c>
      <c r="F15" s="53">
        <v>790.62</v>
      </c>
      <c r="G15" s="54">
        <f>F15-445.05814</f>
        <v>345.56186000000002</v>
      </c>
      <c r="H15" s="54">
        <v>100</v>
      </c>
      <c r="I15" s="54"/>
      <c r="J15" s="54">
        <f>H15</f>
        <v>100</v>
      </c>
      <c r="K15" s="89"/>
      <c r="L15" s="89" t="s">
        <v>23</v>
      </c>
      <c r="M15" s="89" t="s">
        <v>23</v>
      </c>
      <c r="N15" s="89" t="s">
        <v>23</v>
      </c>
      <c r="O15" s="89" t="s">
        <v>23</v>
      </c>
      <c r="P15" s="89" t="s">
        <v>25</v>
      </c>
      <c r="Q15" s="55">
        <f t="shared" si="1"/>
        <v>56.292294654827849</v>
      </c>
      <c r="R15" s="55">
        <f t="shared" si="2"/>
        <v>56.292294654827849</v>
      </c>
      <c r="S15" s="45" t="s">
        <v>64</v>
      </c>
    </row>
    <row r="16" spans="1:20" ht="78.75" hidden="1" x14ac:dyDescent="0.25">
      <c r="A16" s="52">
        <v>10</v>
      </c>
      <c r="B16" s="91" t="s">
        <v>46</v>
      </c>
      <c r="C16" s="46" t="s">
        <v>63</v>
      </c>
      <c r="D16" s="89" t="s">
        <v>76</v>
      </c>
      <c r="E16" s="89"/>
      <c r="F16" s="53">
        <v>2500</v>
      </c>
      <c r="G16" s="54">
        <f>F16</f>
        <v>2500</v>
      </c>
      <c r="H16" s="54">
        <v>200</v>
      </c>
      <c r="I16" s="54"/>
      <c r="J16" s="54">
        <f>H16</f>
        <v>200</v>
      </c>
      <c r="K16" s="89"/>
      <c r="L16" s="89" t="s">
        <v>23</v>
      </c>
      <c r="M16" s="89" t="s">
        <v>23</v>
      </c>
      <c r="N16" s="89" t="s">
        <v>23</v>
      </c>
      <c r="O16" s="89" t="s">
        <v>23</v>
      </c>
      <c r="P16" s="89" t="s">
        <v>25</v>
      </c>
      <c r="Q16" s="55">
        <f t="shared" si="1"/>
        <v>0</v>
      </c>
      <c r="R16" s="55">
        <f t="shared" si="2"/>
        <v>0</v>
      </c>
      <c r="S16" s="45" t="s">
        <v>30</v>
      </c>
    </row>
    <row r="17" spans="1:20" ht="78.75" hidden="1" x14ac:dyDescent="0.25">
      <c r="A17" s="52">
        <v>11</v>
      </c>
      <c r="B17" s="91" t="s">
        <v>47</v>
      </c>
      <c r="C17" s="46" t="s">
        <v>63</v>
      </c>
      <c r="D17" s="89" t="s">
        <v>77</v>
      </c>
      <c r="E17" s="89">
        <v>2016</v>
      </c>
      <c r="F17" s="53">
        <v>1572.79</v>
      </c>
      <c r="G17" s="54">
        <f>F17</f>
        <v>1572.79</v>
      </c>
      <c r="H17" s="54">
        <v>1511.434</v>
      </c>
      <c r="I17" s="54"/>
      <c r="J17" s="54">
        <f>H17</f>
        <v>1511.434</v>
      </c>
      <c r="K17" s="89"/>
      <c r="L17" s="89" t="s">
        <v>23</v>
      </c>
      <c r="M17" s="89" t="s">
        <v>23</v>
      </c>
      <c r="N17" s="89" t="s">
        <v>23</v>
      </c>
      <c r="O17" s="89" t="s">
        <v>23</v>
      </c>
      <c r="P17" s="89" t="s">
        <v>25</v>
      </c>
      <c r="Q17" s="55">
        <f t="shared" si="1"/>
        <v>0</v>
      </c>
      <c r="R17" s="55">
        <f t="shared" si="2"/>
        <v>0</v>
      </c>
      <c r="S17" s="45" t="s">
        <v>27</v>
      </c>
    </row>
    <row r="18" spans="1:20" hidden="1" x14ac:dyDescent="0.25">
      <c r="A18" s="200" t="s">
        <v>33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2"/>
    </row>
    <row r="19" spans="1:20" ht="94.5" hidden="1" x14ac:dyDescent="0.25">
      <c r="A19" s="52">
        <v>12</v>
      </c>
      <c r="B19" s="91" t="s">
        <v>48</v>
      </c>
      <c r="C19" s="90" t="s">
        <v>20</v>
      </c>
      <c r="D19" s="89" t="s">
        <v>66</v>
      </c>
      <c r="E19" s="89">
        <v>2016</v>
      </c>
      <c r="F19" s="53">
        <v>6360.1819999999998</v>
      </c>
      <c r="G19" s="54">
        <f>F19-7.232</f>
        <v>6352.95</v>
      </c>
      <c r="H19" s="54">
        <v>6352.95</v>
      </c>
      <c r="I19" s="54"/>
      <c r="J19" s="54">
        <f>H19</f>
        <v>6352.95</v>
      </c>
      <c r="K19" s="89"/>
      <c r="L19" s="89" t="s">
        <v>23</v>
      </c>
      <c r="M19" s="89" t="s">
        <v>23</v>
      </c>
      <c r="N19" s="89" t="s">
        <v>23</v>
      </c>
      <c r="O19" s="89" t="s">
        <v>23</v>
      </c>
      <c r="P19" s="89" t="s">
        <v>25</v>
      </c>
      <c r="Q19" s="55">
        <f>100-(G19/F19*100)</f>
        <v>0.11370743793180793</v>
      </c>
      <c r="R19" s="55">
        <f t="shared" si="2"/>
        <v>0.11370743793180793</v>
      </c>
      <c r="S19" s="45" t="s">
        <v>28</v>
      </c>
    </row>
    <row r="20" spans="1:20" ht="110.25" hidden="1" x14ac:dyDescent="0.25">
      <c r="A20" s="52">
        <v>13</v>
      </c>
      <c r="B20" s="91" t="s">
        <v>49</v>
      </c>
      <c r="C20" s="46" t="s">
        <v>63</v>
      </c>
      <c r="D20" s="89"/>
      <c r="E20" s="89"/>
      <c r="F20" s="53">
        <v>2000</v>
      </c>
      <c r="G20" s="54">
        <f>F20</f>
        <v>2000</v>
      </c>
      <c r="H20" s="54">
        <v>2000</v>
      </c>
      <c r="I20" s="54"/>
      <c r="J20" s="54">
        <f>H20</f>
        <v>2000</v>
      </c>
      <c r="K20" s="89"/>
      <c r="L20" s="89" t="s">
        <v>23</v>
      </c>
      <c r="M20" s="89" t="s">
        <v>23</v>
      </c>
      <c r="N20" s="89" t="s">
        <v>23</v>
      </c>
      <c r="O20" s="89" t="s">
        <v>23</v>
      </c>
      <c r="P20" s="89" t="s">
        <v>25</v>
      </c>
      <c r="Q20" s="55">
        <f>100-(G20/F20*100)</f>
        <v>0</v>
      </c>
      <c r="R20" s="55">
        <f t="shared" si="2"/>
        <v>0</v>
      </c>
      <c r="S20" s="45" t="s">
        <v>30</v>
      </c>
    </row>
    <row r="21" spans="1:20" ht="110.25" hidden="1" x14ac:dyDescent="0.25">
      <c r="A21" s="52">
        <v>14</v>
      </c>
      <c r="B21" s="91" t="s">
        <v>50</v>
      </c>
      <c r="C21" s="46" t="s">
        <v>63</v>
      </c>
      <c r="D21" s="89" t="s">
        <v>78</v>
      </c>
      <c r="E21" s="89">
        <v>2016</v>
      </c>
      <c r="F21" s="53">
        <v>890.87199999999996</v>
      </c>
      <c r="G21" s="54">
        <f>F21</f>
        <v>890.87199999999996</v>
      </c>
      <c r="H21" s="54">
        <v>890.87199999999996</v>
      </c>
      <c r="I21" s="54"/>
      <c r="J21" s="54">
        <f>H21</f>
        <v>890.87199999999996</v>
      </c>
      <c r="K21" s="89"/>
      <c r="L21" s="89" t="s">
        <v>23</v>
      </c>
      <c r="M21" s="89" t="s">
        <v>23</v>
      </c>
      <c r="N21" s="89" t="s">
        <v>23</v>
      </c>
      <c r="O21" s="89" t="s">
        <v>23</v>
      </c>
      <c r="P21" s="89" t="s">
        <v>25</v>
      </c>
      <c r="Q21" s="55">
        <f>100-(G21/F21*100)</f>
        <v>0</v>
      </c>
      <c r="R21" s="55">
        <f t="shared" si="2"/>
        <v>0</v>
      </c>
      <c r="S21" s="45" t="s">
        <v>28</v>
      </c>
    </row>
    <row r="22" spans="1:20" ht="78.75" hidden="1" x14ac:dyDescent="0.25">
      <c r="A22" s="52">
        <v>15</v>
      </c>
      <c r="B22" s="91" t="s">
        <v>51</v>
      </c>
      <c r="C22" s="46" t="s">
        <v>63</v>
      </c>
      <c r="D22" s="89" t="s">
        <v>79</v>
      </c>
      <c r="E22" s="89"/>
      <c r="F22" s="53">
        <v>3514.2240000000002</v>
      </c>
      <c r="G22" s="54">
        <f>F22-112.974</f>
        <v>3401.25</v>
      </c>
      <c r="H22" s="54">
        <v>119.169</v>
      </c>
      <c r="I22" s="54"/>
      <c r="J22" s="54">
        <f>H22</f>
        <v>119.169</v>
      </c>
      <c r="K22" s="89"/>
      <c r="L22" s="89" t="s">
        <v>23</v>
      </c>
      <c r="M22" s="89" t="s">
        <v>23</v>
      </c>
      <c r="N22" s="89" t="s">
        <v>23</v>
      </c>
      <c r="O22" s="89" t="s">
        <v>23</v>
      </c>
      <c r="P22" s="89" t="s">
        <v>25</v>
      </c>
      <c r="Q22" s="55">
        <f>100-(G22/F22*100)</f>
        <v>3.2147637714613637</v>
      </c>
      <c r="R22" s="55">
        <f t="shared" si="2"/>
        <v>3.2147637714613637</v>
      </c>
      <c r="S22" s="45" t="s">
        <v>30</v>
      </c>
    </row>
    <row r="23" spans="1:20" s="38" customFormat="1" ht="78.75" hidden="1" x14ac:dyDescent="0.25">
      <c r="A23" s="56">
        <v>16</v>
      </c>
      <c r="B23" s="47" t="s">
        <v>52</v>
      </c>
      <c r="C23" s="48" t="s">
        <v>63</v>
      </c>
      <c r="D23" s="49" t="s">
        <v>80</v>
      </c>
      <c r="E23" s="49"/>
      <c r="F23" s="57">
        <v>17121.043000000001</v>
      </c>
      <c r="G23" s="58">
        <f>F23-281.30289</f>
        <v>16839.740110000002</v>
      </c>
      <c r="H23" s="58">
        <f>3763.944-2059.7891</f>
        <v>1704.1549</v>
      </c>
      <c r="I23" s="58"/>
      <c r="J23" s="58">
        <f>H23</f>
        <v>1704.1549</v>
      </c>
      <c r="K23" s="49"/>
      <c r="L23" s="49" t="s">
        <v>23</v>
      </c>
      <c r="M23" s="49" t="s">
        <v>23</v>
      </c>
      <c r="N23" s="49" t="s">
        <v>23</v>
      </c>
      <c r="O23" s="49" t="s">
        <v>23</v>
      </c>
      <c r="P23" s="49" t="s">
        <v>25</v>
      </c>
      <c r="Q23" s="59">
        <f>100-(G23/F23*100)</f>
        <v>1.6430242596785689</v>
      </c>
      <c r="R23" s="59">
        <f t="shared" si="2"/>
        <v>1.6430242596785689</v>
      </c>
      <c r="S23" s="50" t="s">
        <v>30</v>
      </c>
      <c r="T23" s="40"/>
    </row>
    <row r="24" spans="1:20" hidden="1" x14ac:dyDescent="0.25">
      <c r="A24" s="200" t="s">
        <v>34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2"/>
    </row>
    <row r="25" spans="1:20" ht="78.75" hidden="1" x14ac:dyDescent="0.25">
      <c r="A25" s="52">
        <v>17</v>
      </c>
      <c r="B25" s="91" t="s">
        <v>53</v>
      </c>
      <c r="C25" s="90" t="s">
        <v>20</v>
      </c>
      <c r="D25" s="89" t="s">
        <v>81</v>
      </c>
      <c r="E25" s="89"/>
      <c r="F25" s="53">
        <v>10050</v>
      </c>
      <c r="G25" s="54">
        <f>F25-199.99705</f>
        <v>9850.0029500000001</v>
      </c>
      <c r="H25" s="54">
        <v>290</v>
      </c>
      <c r="I25" s="54"/>
      <c r="J25" s="54">
        <f>H25</f>
        <v>290</v>
      </c>
      <c r="K25" s="89"/>
      <c r="L25" s="89" t="s">
        <v>23</v>
      </c>
      <c r="M25" s="89" t="s">
        <v>23</v>
      </c>
      <c r="N25" s="89" t="s">
        <v>23</v>
      </c>
      <c r="O25" s="89" t="s">
        <v>23</v>
      </c>
      <c r="P25" s="89" t="s">
        <v>25</v>
      </c>
      <c r="Q25" s="55">
        <f>100-(G25/F25*100)</f>
        <v>1.9900203980099462</v>
      </c>
      <c r="R25" s="55">
        <f t="shared" si="2"/>
        <v>1.9900203980099462</v>
      </c>
      <c r="S25" s="45" t="s">
        <v>30</v>
      </c>
    </row>
    <row r="26" spans="1:20" ht="78.75" hidden="1" x14ac:dyDescent="0.25">
      <c r="A26" s="52">
        <v>18</v>
      </c>
      <c r="B26" s="91" t="s">
        <v>54</v>
      </c>
      <c r="C26" s="46" t="s">
        <v>63</v>
      </c>
      <c r="D26" s="89" t="s">
        <v>82</v>
      </c>
      <c r="E26" s="89"/>
      <c r="F26" s="53">
        <v>25</v>
      </c>
      <c r="G26" s="54">
        <f>F26</f>
        <v>25</v>
      </c>
      <c r="H26" s="54">
        <v>25</v>
      </c>
      <c r="I26" s="54"/>
      <c r="J26" s="54">
        <f>H26</f>
        <v>25</v>
      </c>
      <c r="K26" s="89"/>
      <c r="L26" s="89" t="s">
        <v>23</v>
      </c>
      <c r="M26" s="89" t="s">
        <v>23</v>
      </c>
      <c r="N26" s="89" t="s">
        <v>23</v>
      </c>
      <c r="O26" s="89" t="s">
        <v>23</v>
      </c>
      <c r="P26" s="89" t="s">
        <v>25</v>
      </c>
      <c r="Q26" s="55">
        <f>100-(G26/F26*100)</f>
        <v>0</v>
      </c>
      <c r="R26" s="55">
        <f t="shared" si="2"/>
        <v>0</v>
      </c>
      <c r="S26" s="45" t="s">
        <v>30</v>
      </c>
    </row>
    <row r="27" spans="1:20" ht="173.25" hidden="1" x14ac:dyDescent="0.25">
      <c r="A27" s="52">
        <v>19</v>
      </c>
      <c r="B27" s="91" t="s">
        <v>55</v>
      </c>
      <c r="C27" s="46" t="s">
        <v>63</v>
      </c>
      <c r="D27" s="89" t="s">
        <v>83</v>
      </c>
      <c r="E27" s="89">
        <v>2015</v>
      </c>
      <c r="F27" s="53">
        <v>340</v>
      </c>
      <c r="G27" s="54">
        <f>F27</f>
        <v>340</v>
      </c>
      <c r="H27" s="54">
        <v>340</v>
      </c>
      <c r="I27" s="54"/>
      <c r="J27" s="54">
        <f>H27</f>
        <v>340</v>
      </c>
      <c r="K27" s="89"/>
      <c r="L27" s="89" t="s">
        <v>23</v>
      </c>
      <c r="M27" s="89" t="s">
        <v>23</v>
      </c>
      <c r="N27" s="89" t="s">
        <v>23</v>
      </c>
      <c r="O27" s="89" t="s">
        <v>23</v>
      </c>
      <c r="P27" s="89" t="s">
        <v>25</v>
      </c>
      <c r="Q27" s="55">
        <f>100-(G27/F27*100)</f>
        <v>0</v>
      </c>
      <c r="R27" s="55">
        <f t="shared" si="2"/>
        <v>0</v>
      </c>
      <c r="S27" s="45" t="s">
        <v>28</v>
      </c>
    </row>
    <row r="28" spans="1:20" ht="94.5" hidden="1" x14ac:dyDescent="0.25">
      <c r="A28" s="52">
        <v>20</v>
      </c>
      <c r="B28" s="91" t="s">
        <v>56</v>
      </c>
      <c r="C28" s="46" t="s">
        <v>63</v>
      </c>
      <c r="D28" s="89" t="s">
        <v>84</v>
      </c>
      <c r="E28" s="89">
        <v>2016</v>
      </c>
      <c r="F28" s="53">
        <v>1094.432</v>
      </c>
      <c r="G28" s="54">
        <f>F28</f>
        <v>1094.432</v>
      </c>
      <c r="H28" s="54">
        <v>1094.432</v>
      </c>
      <c r="I28" s="54"/>
      <c r="J28" s="54">
        <f>H28</f>
        <v>1094.432</v>
      </c>
      <c r="K28" s="89"/>
      <c r="L28" s="89" t="s">
        <v>23</v>
      </c>
      <c r="M28" s="89" t="s">
        <v>23</v>
      </c>
      <c r="N28" s="89" t="s">
        <v>23</v>
      </c>
      <c r="O28" s="89" t="s">
        <v>23</v>
      </c>
      <c r="P28" s="89" t="s">
        <v>25</v>
      </c>
      <c r="Q28" s="55">
        <f>100-(G28/F28*100)</f>
        <v>0</v>
      </c>
      <c r="R28" s="55">
        <f t="shared" si="2"/>
        <v>0</v>
      </c>
      <c r="S28" s="45" t="s">
        <v>30</v>
      </c>
    </row>
    <row r="29" spans="1:20" ht="110.25" hidden="1" x14ac:dyDescent="0.25">
      <c r="A29" s="52">
        <v>21</v>
      </c>
      <c r="B29" s="91" t="s">
        <v>57</v>
      </c>
      <c r="C29" s="46" t="s">
        <v>63</v>
      </c>
      <c r="D29" s="89" t="s">
        <v>85</v>
      </c>
      <c r="E29" s="89">
        <v>2016</v>
      </c>
      <c r="F29" s="53">
        <v>1450</v>
      </c>
      <c r="G29" s="54">
        <f>F29</f>
        <v>1450</v>
      </c>
      <c r="H29" s="54">
        <v>1450</v>
      </c>
      <c r="I29" s="54"/>
      <c r="J29" s="54">
        <f>H29</f>
        <v>1450</v>
      </c>
      <c r="K29" s="89"/>
      <c r="L29" s="89" t="s">
        <v>23</v>
      </c>
      <c r="M29" s="89" t="s">
        <v>23</v>
      </c>
      <c r="N29" s="89" t="s">
        <v>23</v>
      </c>
      <c r="O29" s="89" t="s">
        <v>23</v>
      </c>
      <c r="P29" s="89" t="s">
        <v>25</v>
      </c>
      <c r="Q29" s="55">
        <f>100-(G29/F29*100)</f>
        <v>0</v>
      </c>
      <c r="R29" s="55">
        <f t="shared" si="2"/>
        <v>0</v>
      </c>
      <c r="S29" s="45" t="s">
        <v>30</v>
      </c>
    </row>
    <row r="30" spans="1:20" hidden="1" x14ac:dyDescent="0.25">
      <c r="A30" s="200" t="s">
        <v>35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2"/>
    </row>
    <row r="31" spans="1:20" s="4" customFormat="1" ht="139.5" customHeight="1" x14ac:dyDescent="0.2">
      <c r="A31" s="90">
        <v>1</v>
      </c>
      <c r="B31" s="51" t="s">
        <v>58</v>
      </c>
      <c r="C31" s="90" t="s">
        <v>140</v>
      </c>
      <c r="D31" s="90" t="s">
        <v>21</v>
      </c>
      <c r="E31" s="90">
        <v>2015</v>
      </c>
      <c r="F31" s="60">
        <v>7037.357</v>
      </c>
      <c r="G31" s="60">
        <v>1853.703</v>
      </c>
      <c r="H31" s="60">
        <f>I31+J31+K31</f>
        <v>1707.357</v>
      </c>
      <c r="I31" s="60"/>
      <c r="J31" s="60">
        <v>1707.357</v>
      </c>
      <c r="K31" s="90"/>
      <c r="L31" s="90">
        <f t="shared" ref="L31:L38" si="3">M31+N31+O31</f>
        <v>748.76</v>
      </c>
      <c r="M31" s="90"/>
      <c r="N31" s="90">
        <v>748.76</v>
      </c>
      <c r="O31" s="90"/>
      <c r="P31" s="90" t="s">
        <v>25</v>
      </c>
      <c r="Q31" s="65">
        <v>75.7</v>
      </c>
      <c r="R31" s="65">
        <v>84.3</v>
      </c>
      <c r="S31" s="46" t="s">
        <v>26</v>
      </c>
      <c r="T31" s="10"/>
    </row>
    <row r="32" spans="1:20" s="4" customFormat="1" ht="72" customHeight="1" x14ac:dyDescent="0.2">
      <c r="A32" s="90">
        <v>2</v>
      </c>
      <c r="B32" s="93" t="s">
        <v>139</v>
      </c>
      <c r="C32" s="46" t="s">
        <v>63</v>
      </c>
      <c r="D32" s="90" t="s">
        <v>143</v>
      </c>
      <c r="E32" s="90">
        <v>2016</v>
      </c>
      <c r="F32" s="60">
        <v>275</v>
      </c>
      <c r="G32" s="60">
        <v>275</v>
      </c>
      <c r="H32" s="60">
        <f>I32+J32+K32</f>
        <v>275</v>
      </c>
      <c r="I32" s="60"/>
      <c r="J32" s="60">
        <v>275</v>
      </c>
      <c r="K32" s="90"/>
      <c r="L32" s="90">
        <f t="shared" si="3"/>
        <v>0</v>
      </c>
      <c r="M32" s="90"/>
      <c r="N32" s="90"/>
      <c r="O32" s="90"/>
      <c r="P32" s="90"/>
      <c r="Q32" s="98">
        <v>0</v>
      </c>
      <c r="R32" s="98">
        <v>0</v>
      </c>
      <c r="S32" s="46" t="s">
        <v>30</v>
      </c>
      <c r="T32" s="10"/>
    </row>
    <row r="33" spans="1:21" s="4" customFormat="1" ht="69" customHeight="1" x14ac:dyDescent="0.2">
      <c r="A33" s="90">
        <v>3</v>
      </c>
      <c r="B33" s="51" t="s">
        <v>59</v>
      </c>
      <c r="C33" s="46" t="s">
        <v>63</v>
      </c>
      <c r="D33" s="90" t="s">
        <v>22</v>
      </c>
      <c r="E33" s="90">
        <v>2016</v>
      </c>
      <c r="F33" s="60">
        <v>17964.366999999998</v>
      </c>
      <c r="G33" s="60">
        <v>17335.271000000001</v>
      </c>
      <c r="H33" s="60">
        <f t="shared" ref="H33:H59" si="4">I33+J33+K33</f>
        <v>6025.1570000000002</v>
      </c>
      <c r="I33" s="60"/>
      <c r="J33" s="60">
        <v>6025.1570000000002</v>
      </c>
      <c r="K33" s="90"/>
      <c r="L33" s="90">
        <f t="shared" si="3"/>
        <v>0</v>
      </c>
      <c r="M33" s="90"/>
      <c r="N33" s="90"/>
      <c r="O33" s="90"/>
      <c r="P33" s="90" t="s">
        <v>25</v>
      </c>
      <c r="Q33" s="65">
        <v>3.5</v>
      </c>
      <c r="R33" s="65">
        <f t="shared" si="2"/>
        <v>3.5</v>
      </c>
      <c r="S33" s="46" t="s">
        <v>27</v>
      </c>
      <c r="T33" s="10"/>
    </row>
    <row r="34" spans="1:21" s="4" customFormat="1" ht="74.25" customHeight="1" x14ac:dyDescent="0.2">
      <c r="A34" s="90">
        <v>4</v>
      </c>
      <c r="B34" s="51" t="s">
        <v>60</v>
      </c>
      <c r="C34" s="46" t="s">
        <v>63</v>
      </c>
      <c r="D34" s="90" t="s">
        <v>86</v>
      </c>
      <c r="E34" s="90">
        <v>2016</v>
      </c>
      <c r="F34" s="60">
        <v>16122.588</v>
      </c>
      <c r="G34" s="60">
        <v>16122.588</v>
      </c>
      <c r="H34" s="60">
        <f t="shared" si="4"/>
        <v>500</v>
      </c>
      <c r="I34" s="60"/>
      <c r="J34" s="60">
        <v>500</v>
      </c>
      <c r="K34" s="90"/>
      <c r="L34" s="90">
        <f t="shared" si="3"/>
        <v>0</v>
      </c>
      <c r="M34" s="90"/>
      <c r="N34" s="90"/>
      <c r="O34" s="90"/>
      <c r="P34" s="90" t="s">
        <v>25</v>
      </c>
      <c r="Q34" s="98">
        <f t="shared" ref="Q34:Q59" si="5">100-(G34/F34*100)</f>
        <v>0</v>
      </c>
      <c r="R34" s="98">
        <f t="shared" si="2"/>
        <v>0</v>
      </c>
      <c r="S34" s="46" t="s">
        <v>30</v>
      </c>
      <c r="T34" s="10"/>
    </row>
    <row r="35" spans="1:21" s="4" customFormat="1" ht="122.25" customHeight="1" x14ac:dyDescent="0.2">
      <c r="A35" s="90">
        <v>5</v>
      </c>
      <c r="B35" s="51" t="s">
        <v>18</v>
      </c>
      <c r="C35" s="46" t="s">
        <v>63</v>
      </c>
      <c r="D35" s="90" t="s">
        <v>107</v>
      </c>
      <c r="E35" s="90">
        <v>2015</v>
      </c>
      <c r="F35" s="60">
        <v>8631.4459999999999</v>
      </c>
      <c r="G35" s="90">
        <v>8494.4459999999999</v>
      </c>
      <c r="H35" s="60">
        <f t="shared" si="4"/>
        <v>150</v>
      </c>
      <c r="I35" s="60"/>
      <c r="J35" s="60">
        <v>150</v>
      </c>
      <c r="K35" s="90"/>
      <c r="L35" s="90">
        <f t="shared" si="3"/>
        <v>0</v>
      </c>
      <c r="M35" s="90"/>
      <c r="N35" s="90"/>
      <c r="O35" s="90"/>
      <c r="P35" s="90" t="s">
        <v>25</v>
      </c>
      <c r="Q35" s="77">
        <f t="shared" si="5"/>
        <v>1.5872195690038495</v>
      </c>
      <c r="R35" s="77">
        <f t="shared" si="2"/>
        <v>1.5872195690038495</v>
      </c>
      <c r="S35" s="46" t="s">
        <v>30</v>
      </c>
      <c r="T35" s="10"/>
    </row>
    <row r="36" spans="1:21" s="4" customFormat="1" ht="68.25" customHeight="1" x14ac:dyDescent="0.2">
      <c r="A36" s="90">
        <v>6</v>
      </c>
      <c r="B36" s="51" t="s">
        <v>19</v>
      </c>
      <c r="C36" s="46" t="s">
        <v>63</v>
      </c>
      <c r="D36" s="90" t="s">
        <v>65</v>
      </c>
      <c r="E36" s="90">
        <v>2015</v>
      </c>
      <c r="F36" s="60">
        <v>7629.1009999999997</v>
      </c>
      <c r="G36" s="60">
        <v>4269.1049999999996</v>
      </c>
      <c r="H36" s="60">
        <f t="shared" si="4"/>
        <v>3460.0889999999999</v>
      </c>
      <c r="I36" s="60"/>
      <c r="J36" s="60">
        <v>3460.0889999999999</v>
      </c>
      <c r="K36" s="90"/>
      <c r="L36" s="60">
        <f t="shared" si="3"/>
        <v>1400.5360000000001</v>
      </c>
      <c r="M36" s="60"/>
      <c r="N36" s="60">
        <v>1400.5360000000001</v>
      </c>
      <c r="O36" s="60"/>
      <c r="P36" s="90" t="s">
        <v>25</v>
      </c>
      <c r="Q36" s="65">
        <f t="shared" si="5"/>
        <v>44.04183402474289</v>
      </c>
      <c r="R36" s="65">
        <v>62.4</v>
      </c>
      <c r="S36" s="46" t="s">
        <v>26</v>
      </c>
      <c r="T36" s="10"/>
    </row>
    <row r="37" spans="1:21" s="4" customFormat="1" ht="114" customHeight="1" x14ac:dyDescent="0.2">
      <c r="A37" s="90">
        <v>7</v>
      </c>
      <c r="B37" s="51" t="s">
        <v>61</v>
      </c>
      <c r="C37" s="46" t="s">
        <v>63</v>
      </c>
      <c r="D37" s="90" t="s">
        <v>87</v>
      </c>
      <c r="E37" s="90">
        <v>2016</v>
      </c>
      <c r="F37" s="60">
        <v>5500</v>
      </c>
      <c r="G37" s="60">
        <v>5500</v>
      </c>
      <c r="H37" s="60">
        <f t="shared" si="4"/>
        <v>7018.0469999999996</v>
      </c>
      <c r="I37" s="60"/>
      <c r="J37" s="60">
        <v>7018.0469999999996</v>
      </c>
      <c r="K37" s="90"/>
      <c r="L37" s="90">
        <f t="shared" si="3"/>
        <v>79.965000000000003</v>
      </c>
      <c r="M37" s="90"/>
      <c r="N37" s="90">
        <v>79.965000000000003</v>
      </c>
      <c r="O37" s="90"/>
      <c r="P37" s="90" t="s">
        <v>25</v>
      </c>
      <c r="Q37" s="65">
        <f t="shared" si="5"/>
        <v>0</v>
      </c>
      <c r="R37" s="65">
        <v>1.45</v>
      </c>
      <c r="S37" s="46" t="s">
        <v>30</v>
      </c>
      <c r="T37" s="10"/>
    </row>
    <row r="38" spans="1:21" s="4" customFormat="1" ht="98.25" customHeight="1" x14ac:dyDescent="0.2">
      <c r="A38" s="90">
        <v>8</v>
      </c>
      <c r="B38" s="51" t="s">
        <v>31</v>
      </c>
      <c r="C38" s="46" t="s">
        <v>63</v>
      </c>
      <c r="D38" s="90" t="s">
        <v>88</v>
      </c>
      <c r="E38" s="90">
        <v>2016</v>
      </c>
      <c r="F38" s="60">
        <v>2000</v>
      </c>
      <c r="G38" s="60">
        <v>2000</v>
      </c>
      <c r="H38" s="60">
        <f t="shared" si="4"/>
        <v>2000</v>
      </c>
      <c r="I38" s="60"/>
      <c r="J38" s="60">
        <v>2000</v>
      </c>
      <c r="K38" s="90"/>
      <c r="L38" s="90">
        <f t="shared" si="3"/>
        <v>59.517000000000003</v>
      </c>
      <c r="M38" s="90"/>
      <c r="N38" s="90">
        <v>59.517000000000003</v>
      </c>
      <c r="O38" s="90"/>
      <c r="P38" s="90" t="s">
        <v>25</v>
      </c>
      <c r="Q38" s="65">
        <f t="shared" si="5"/>
        <v>0</v>
      </c>
      <c r="R38" s="65">
        <f t="shared" si="2"/>
        <v>0</v>
      </c>
      <c r="S38" s="46" t="s">
        <v>30</v>
      </c>
      <c r="T38" s="10"/>
    </row>
    <row r="39" spans="1:21" s="4" customFormat="1" ht="87" customHeight="1" x14ac:dyDescent="0.35">
      <c r="A39" s="90">
        <v>9</v>
      </c>
      <c r="B39" s="51" t="s">
        <v>97</v>
      </c>
      <c r="C39" s="46" t="s">
        <v>63</v>
      </c>
      <c r="D39" s="90" t="s">
        <v>117</v>
      </c>
      <c r="E39" s="90">
        <v>2013</v>
      </c>
      <c r="F39" s="60">
        <v>3715.4050000000002</v>
      </c>
      <c r="G39" s="60">
        <v>1892.6610000000001</v>
      </c>
      <c r="H39" s="60">
        <f t="shared" si="4"/>
        <v>1992.6610000000001</v>
      </c>
      <c r="I39" s="60"/>
      <c r="J39" s="60">
        <v>1272.6610000000001</v>
      </c>
      <c r="K39" s="60">
        <v>720</v>
      </c>
      <c r="L39" s="90">
        <f t="shared" ref="L39:L59" si="6">M39+N39+O39</f>
        <v>0</v>
      </c>
      <c r="M39" s="90"/>
      <c r="N39" s="90"/>
      <c r="O39" s="90"/>
      <c r="P39" s="90"/>
      <c r="Q39" s="65">
        <f t="shared" si="5"/>
        <v>49.059093154043779</v>
      </c>
      <c r="R39" s="65">
        <v>49.1</v>
      </c>
      <c r="S39" s="46" t="s">
        <v>118</v>
      </c>
      <c r="T39" s="97"/>
      <c r="U39" s="7"/>
    </row>
    <row r="40" spans="1:21" ht="63" x14ac:dyDescent="0.35">
      <c r="A40" s="90">
        <v>10</v>
      </c>
      <c r="B40" s="51" t="s">
        <v>98</v>
      </c>
      <c r="C40" s="46" t="s">
        <v>63</v>
      </c>
      <c r="D40" s="90" t="s">
        <v>111</v>
      </c>
      <c r="E40" s="90">
        <v>2015</v>
      </c>
      <c r="F40" s="90">
        <v>611.11</v>
      </c>
      <c r="G40" s="65">
        <v>150</v>
      </c>
      <c r="H40" s="60">
        <f t="shared" si="4"/>
        <v>150</v>
      </c>
      <c r="I40" s="65"/>
      <c r="J40" s="65">
        <v>150</v>
      </c>
      <c r="K40" s="90"/>
      <c r="L40" s="90">
        <f t="shared" si="6"/>
        <v>0</v>
      </c>
      <c r="M40" s="90"/>
      <c r="N40" s="90"/>
      <c r="O40" s="90"/>
      <c r="P40" s="90"/>
      <c r="Q40" s="98">
        <f t="shared" si="5"/>
        <v>75.454500826365148</v>
      </c>
      <c r="R40" s="90">
        <v>75</v>
      </c>
      <c r="S40" s="90">
        <v>2016</v>
      </c>
      <c r="T40" s="97"/>
      <c r="U40" s="96"/>
    </row>
    <row r="41" spans="1:21" ht="94.5" x14ac:dyDescent="0.25">
      <c r="A41" s="90">
        <v>11</v>
      </c>
      <c r="B41" s="51" t="s">
        <v>99</v>
      </c>
      <c r="C41" s="46" t="s">
        <v>63</v>
      </c>
      <c r="D41" s="90" t="s">
        <v>116</v>
      </c>
      <c r="E41" s="90">
        <v>2016</v>
      </c>
      <c r="F41" s="90">
        <v>2450.9059999999999</v>
      </c>
      <c r="G41" s="90">
        <v>2420.9059999999999</v>
      </c>
      <c r="H41" s="60">
        <f t="shared" si="4"/>
        <v>2420.9059999999999</v>
      </c>
      <c r="I41" s="90"/>
      <c r="J41" s="90">
        <v>2420.9059999999999</v>
      </c>
      <c r="K41" s="90"/>
      <c r="L41" s="90">
        <f t="shared" si="6"/>
        <v>0</v>
      </c>
      <c r="M41" s="90"/>
      <c r="N41" s="90"/>
      <c r="O41" s="90"/>
      <c r="P41" s="90"/>
      <c r="Q41" s="65">
        <f t="shared" si="5"/>
        <v>1.2240371519756366</v>
      </c>
      <c r="R41" s="90">
        <v>3</v>
      </c>
      <c r="S41" s="90">
        <v>2017</v>
      </c>
    </row>
    <row r="42" spans="1:21" ht="112.5" customHeight="1" x14ac:dyDescent="0.25">
      <c r="A42" s="90">
        <v>12</v>
      </c>
      <c r="B42" s="51" t="s">
        <v>100</v>
      </c>
      <c r="C42" s="46" t="s">
        <v>63</v>
      </c>
      <c r="D42" s="90" t="s">
        <v>108</v>
      </c>
      <c r="E42" s="90">
        <v>2015</v>
      </c>
      <c r="F42" s="92">
        <v>3724.83</v>
      </c>
      <c r="G42" s="65">
        <v>800</v>
      </c>
      <c r="H42" s="60">
        <f t="shared" si="4"/>
        <v>1000</v>
      </c>
      <c r="I42" s="65"/>
      <c r="J42" s="65">
        <v>1000</v>
      </c>
      <c r="K42" s="90"/>
      <c r="L42" s="90">
        <f t="shared" si="6"/>
        <v>759.48892000000001</v>
      </c>
      <c r="M42" s="90"/>
      <c r="N42" s="92">
        <f>2.9324+14.77226+741.78426</f>
        <v>759.48892000000001</v>
      </c>
      <c r="O42" s="90"/>
      <c r="P42" s="90"/>
      <c r="Q42" s="77">
        <f t="shared" si="5"/>
        <v>78.522509752122915</v>
      </c>
      <c r="R42" s="90">
        <v>93.7</v>
      </c>
      <c r="S42" s="90">
        <v>2016</v>
      </c>
    </row>
    <row r="43" spans="1:21" ht="69.75" customHeight="1" x14ac:dyDescent="0.25">
      <c r="A43" s="90">
        <v>13</v>
      </c>
      <c r="B43" s="51" t="s">
        <v>101</v>
      </c>
      <c r="C43" s="46" t="s">
        <v>63</v>
      </c>
      <c r="D43" s="90" t="s">
        <v>109</v>
      </c>
      <c r="E43" s="90">
        <v>2010</v>
      </c>
      <c r="F43" s="90">
        <v>195.33199999999999</v>
      </c>
      <c r="G43" s="90">
        <v>181.614</v>
      </c>
      <c r="H43" s="60">
        <f t="shared" si="4"/>
        <v>181.614</v>
      </c>
      <c r="I43" s="90"/>
      <c r="J43" s="90">
        <v>181.614</v>
      </c>
      <c r="K43" s="90"/>
      <c r="L43" s="90">
        <f t="shared" si="6"/>
        <v>0</v>
      </c>
      <c r="M43" s="90"/>
      <c r="N43" s="90"/>
      <c r="O43" s="90"/>
      <c r="P43" s="90"/>
      <c r="Q43" s="77">
        <f t="shared" si="5"/>
        <v>7.0229148321831474</v>
      </c>
      <c r="R43" s="90">
        <v>7</v>
      </c>
      <c r="S43" s="90">
        <v>2016</v>
      </c>
    </row>
    <row r="44" spans="1:21" ht="51.75" customHeight="1" x14ac:dyDescent="0.25">
      <c r="A44" s="90">
        <v>14</v>
      </c>
      <c r="B44" s="51" t="s">
        <v>102</v>
      </c>
      <c r="C44" s="46" t="s">
        <v>63</v>
      </c>
      <c r="D44" s="90" t="s">
        <v>114</v>
      </c>
      <c r="E44" s="90">
        <v>2016</v>
      </c>
      <c r="F44" s="65">
        <v>3000</v>
      </c>
      <c r="G44" s="65">
        <v>3000</v>
      </c>
      <c r="H44" s="60">
        <f t="shared" si="4"/>
        <v>3000</v>
      </c>
      <c r="I44" s="65"/>
      <c r="J44" s="78">
        <v>3000</v>
      </c>
      <c r="K44" s="90"/>
      <c r="L44" s="90">
        <f t="shared" si="6"/>
        <v>0</v>
      </c>
      <c r="M44" s="90"/>
      <c r="N44" s="90"/>
      <c r="O44" s="90"/>
      <c r="P44" s="90"/>
      <c r="Q44" s="77">
        <f t="shared" si="5"/>
        <v>0</v>
      </c>
      <c r="R44" s="90">
        <v>0</v>
      </c>
      <c r="S44" s="90">
        <v>2017</v>
      </c>
    </row>
    <row r="45" spans="1:21" ht="101.25" customHeight="1" x14ac:dyDescent="0.25">
      <c r="A45" s="90">
        <v>15</v>
      </c>
      <c r="B45" s="51" t="s">
        <v>95</v>
      </c>
      <c r="C45" s="46" t="s">
        <v>63</v>
      </c>
      <c r="D45" s="90" t="s">
        <v>113</v>
      </c>
      <c r="E45" s="90">
        <v>2016</v>
      </c>
      <c r="F45" s="60">
        <v>2500</v>
      </c>
      <c r="G45" s="60">
        <v>2500</v>
      </c>
      <c r="H45" s="60">
        <f t="shared" si="4"/>
        <v>1490</v>
      </c>
      <c r="I45" s="90"/>
      <c r="J45" s="60">
        <v>1490</v>
      </c>
      <c r="K45" s="90"/>
      <c r="L45" s="90">
        <f t="shared" si="6"/>
        <v>0</v>
      </c>
      <c r="M45" s="90"/>
      <c r="N45" s="90"/>
      <c r="O45" s="90"/>
      <c r="P45" s="90"/>
      <c r="Q45" s="77">
        <f t="shared" si="5"/>
        <v>0</v>
      </c>
      <c r="R45" s="90">
        <v>0</v>
      </c>
      <c r="S45" s="90">
        <v>2016</v>
      </c>
    </row>
    <row r="46" spans="1:21" ht="100.5" customHeight="1" x14ac:dyDescent="0.25">
      <c r="A46" s="90">
        <v>16</v>
      </c>
      <c r="B46" s="51" t="s">
        <v>96</v>
      </c>
      <c r="C46" s="46" t="s">
        <v>63</v>
      </c>
      <c r="D46" s="90" t="s">
        <v>112</v>
      </c>
      <c r="E46" s="90">
        <v>2016</v>
      </c>
      <c r="F46" s="60">
        <v>1960</v>
      </c>
      <c r="G46" s="60">
        <v>1960</v>
      </c>
      <c r="H46" s="60">
        <f t="shared" si="4"/>
        <v>1460</v>
      </c>
      <c r="I46" s="90"/>
      <c r="J46" s="60">
        <v>1460</v>
      </c>
      <c r="K46" s="90"/>
      <c r="L46" s="90">
        <f t="shared" si="6"/>
        <v>0</v>
      </c>
      <c r="M46" s="90"/>
      <c r="N46" s="90"/>
      <c r="O46" s="90"/>
      <c r="P46" s="90"/>
      <c r="Q46" s="77">
        <f t="shared" si="5"/>
        <v>0</v>
      </c>
      <c r="R46" s="90">
        <v>0</v>
      </c>
      <c r="S46" s="90">
        <v>2016</v>
      </c>
    </row>
    <row r="47" spans="1:21" ht="70.5" customHeight="1" x14ac:dyDescent="0.25">
      <c r="A47" s="90">
        <v>17</v>
      </c>
      <c r="B47" s="94" t="s">
        <v>133</v>
      </c>
      <c r="C47" s="46" t="s">
        <v>63</v>
      </c>
      <c r="D47" s="92" t="s">
        <v>109</v>
      </c>
      <c r="E47" s="92">
        <v>2016</v>
      </c>
      <c r="F47" s="60">
        <v>1000</v>
      </c>
      <c r="G47" s="60">
        <v>1000</v>
      </c>
      <c r="H47" s="60">
        <f t="shared" si="4"/>
        <v>200</v>
      </c>
      <c r="I47" s="65"/>
      <c r="J47" s="60">
        <v>200</v>
      </c>
      <c r="K47" s="92"/>
      <c r="L47" s="92">
        <f t="shared" si="6"/>
        <v>0</v>
      </c>
      <c r="M47" s="92"/>
      <c r="N47" s="92"/>
      <c r="O47" s="92"/>
      <c r="P47" s="92"/>
      <c r="Q47" s="77">
        <f t="shared" si="5"/>
        <v>0</v>
      </c>
      <c r="R47" s="92">
        <v>0</v>
      </c>
      <c r="S47" s="92">
        <v>2017</v>
      </c>
    </row>
    <row r="48" spans="1:21" ht="129.75" customHeight="1" x14ac:dyDescent="0.25">
      <c r="A48" s="90">
        <v>18</v>
      </c>
      <c r="B48" s="51" t="s">
        <v>105</v>
      </c>
      <c r="C48" s="46" t="s">
        <v>63</v>
      </c>
      <c r="D48" s="92" t="s">
        <v>110</v>
      </c>
      <c r="E48" s="92">
        <v>2012</v>
      </c>
      <c r="F48" s="60">
        <v>18711.026000000002</v>
      </c>
      <c r="G48" s="60">
        <v>5300</v>
      </c>
      <c r="H48" s="60">
        <f t="shared" si="4"/>
        <v>2300</v>
      </c>
      <c r="I48" s="65"/>
      <c r="J48" s="60">
        <v>2300</v>
      </c>
      <c r="K48" s="92"/>
      <c r="L48" s="92">
        <f t="shared" si="6"/>
        <v>0</v>
      </c>
      <c r="M48" s="92"/>
      <c r="N48" s="92"/>
      <c r="O48" s="92"/>
      <c r="P48" s="92"/>
      <c r="Q48" s="77">
        <v>74.5</v>
      </c>
      <c r="R48" s="92">
        <v>74.5</v>
      </c>
      <c r="S48" s="92">
        <v>2017</v>
      </c>
    </row>
    <row r="49" spans="1:19" s="10" customFormat="1" ht="95.25" customHeight="1" x14ac:dyDescent="0.2">
      <c r="A49" s="90">
        <v>19</v>
      </c>
      <c r="B49" s="94" t="s">
        <v>134</v>
      </c>
      <c r="C49" s="46" t="s">
        <v>63</v>
      </c>
      <c r="D49" s="92" t="s">
        <v>109</v>
      </c>
      <c r="E49" s="92">
        <v>2016</v>
      </c>
      <c r="F49" s="60">
        <v>1500</v>
      </c>
      <c r="G49" s="60">
        <v>1500</v>
      </c>
      <c r="H49" s="60">
        <f t="shared" si="4"/>
        <v>400</v>
      </c>
      <c r="I49" s="65"/>
      <c r="J49" s="65">
        <v>400</v>
      </c>
      <c r="K49" s="92"/>
      <c r="L49" s="92">
        <f t="shared" si="6"/>
        <v>0</v>
      </c>
      <c r="M49" s="92"/>
      <c r="N49" s="92"/>
      <c r="O49" s="92"/>
      <c r="P49" s="92"/>
      <c r="Q49" s="77">
        <f t="shared" si="5"/>
        <v>0</v>
      </c>
      <c r="R49" s="92">
        <v>0</v>
      </c>
      <c r="S49" s="92">
        <v>2017</v>
      </c>
    </row>
    <row r="50" spans="1:19" s="10" customFormat="1" ht="73.5" customHeight="1" x14ac:dyDescent="0.2">
      <c r="A50" s="90">
        <v>20</v>
      </c>
      <c r="B50" s="95" t="s">
        <v>126</v>
      </c>
      <c r="C50" s="46" t="s">
        <v>63</v>
      </c>
      <c r="D50" s="92" t="s">
        <v>141</v>
      </c>
      <c r="E50" s="92">
        <v>2015</v>
      </c>
      <c r="F50" s="92">
        <v>3260.0120000000002</v>
      </c>
      <c r="G50" s="65">
        <f>J50</f>
        <v>2531.7399999999998</v>
      </c>
      <c r="H50" s="60">
        <f t="shared" si="4"/>
        <v>2531.7399999999998</v>
      </c>
      <c r="I50" s="65"/>
      <c r="J50" s="65">
        <v>2531.7399999999998</v>
      </c>
      <c r="K50" s="92"/>
      <c r="L50" s="92">
        <f t="shared" si="6"/>
        <v>0</v>
      </c>
      <c r="M50" s="92"/>
      <c r="N50" s="92"/>
      <c r="O50" s="92"/>
      <c r="P50" s="92"/>
      <c r="Q50" s="77">
        <v>30.7</v>
      </c>
      <c r="R50" s="92">
        <v>30.7</v>
      </c>
      <c r="S50" s="92">
        <v>2016</v>
      </c>
    </row>
    <row r="51" spans="1:19" s="10" customFormat="1" ht="80.25" customHeight="1" x14ac:dyDescent="0.2">
      <c r="A51" s="90">
        <v>21</v>
      </c>
      <c r="B51" s="93" t="s">
        <v>127</v>
      </c>
      <c r="C51" s="46" t="s">
        <v>63</v>
      </c>
      <c r="D51" s="92" t="s">
        <v>138</v>
      </c>
      <c r="E51" s="92">
        <v>2016</v>
      </c>
      <c r="F51" s="60">
        <v>550</v>
      </c>
      <c r="G51" s="60">
        <v>550</v>
      </c>
      <c r="H51" s="60">
        <f t="shared" si="4"/>
        <v>550</v>
      </c>
      <c r="I51" s="65"/>
      <c r="J51" s="65">
        <v>550</v>
      </c>
      <c r="K51" s="92"/>
      <c r="L51" s="92">
        <f t="shared" si="6"/>
        <v>0</v>
      </c>
      <c r="M51" s="92"/>
      <c r="N51" s="92"/>
      <c r="O51" s="92"/>
      <c r="P51" s="92"/>
      <c r="Q51" s="77">
        <f t="shared" si="5"/>
        <v>0</v>
      </c>
      <c r="R51" s="92"/>
      <c r="S51" s="92">
        <v>2016</v>
      </c>
    </row>
    <row r="52" spans="1:19" s="10" customFormat="1" ht="81" customHeight="1" x14ac:dyDescent="0.2">
      <c r="A52" s="90">
        <v>22</v>
      </c>
      <c r="B52" s="93" t="s">
        <v>128</v>
      </c>
      <c r="C52" s="46" t="s">
        <v>63</v>
      </c>
      <c r="D52" s="90" t="s">
        <v>138</v>
      </c>
      <c r="E52" s="90">
        <v>2016</v>
      </c>
      <c r="F52" s="60">
        <v>550</v>
      </c>
      <c r="G52" s="60">
        <v>550</v>
      </c>
      <c r="H52" s="60">
        <f t="shared" si="4"/>
        <v>550</v>
      </c>
      <c r="I52" s="65"/>
      <c r="J52" s="65">
        <v>550</v>
      </c>
      <c r="K52" s="90"/>
      <c r="L52" s="90">
        <f t="shared" si="6"/>
        <v>0</v>
      </c>
      <c r="M52" s="90"/>
      <c r="N52" s="90"/>
      <c r="O52" s="90"/>
      <c r="P52" s="90"/>
      <c r="Q52" s="77">
        <f t="shared" si="5"/>
        <v>0</v>
      </c>
      <c r="R52" s="90"/>
      <c r="S52" s="92">
        <v>2016</v>
      </c>
    </row>
    <row r="53" spans="1:19" s="10" customFormat="1" ht="71.25" customHeight="1" x14ac:dyDescent="0.2">
      <c r="A53" s="90">
        <v>23</v>
      </c>
      <c r="B53" s="93" t="s">
        <v>129</v>
      </c>
      <c r="C53" s="46" t="s">
        <v>63</v>
      </c>
      <c r="D53" s="90" t="s">
        <v>138</v>
      </c>
      <c r="E53" s="90">
        <v>2016</v>
      </c>
      <c r="F53" s="60">
        <v>550</v>
      </c>
      <c r="G53" s="60">
        <v>550</v>
      </c>
      <c r="H53" s="60">
        <f t="shared" si="4"/>
        <v>550</v>
      </c>
      <c r="I53" s="65"/>
      <c r="J53" s="65">
        <v>550</v>
      </c>
      <c r="K53" s="90"/>
      <c r="L53" s="90">
        <f t="shared" si="6"/>
        <v>0</v>
      </c>
      <c r="M53" s="90"/>
      <c r="N53" s="90"/>
      <c r="O53" s="90"/>
      <c r="P53" s="90"/>
      <c r="Q53" s="77">
        <f t="shared" si="5"/>
        <v>0</v>
      </c>
      <c r="R53" s="90"/>
      <c r="S53" s="92">
        <v>2016</v>
      </c>
    </row>
    <row r="54" spans="1:19" s="10" customFormat="1" ht="87" customHeight="1" x14ac:dyDescent="0.2">
      <c r="A54" s="90">
        <v>24</v>
      </c>
      <c r="B54" s="93" t="s">
        <v>130</v>
      </c>
      <c r="C54" s="46" t="s">
        <v>63</v>
      </c>
      <c r="D54" s="90" t="s">
        <v>138</v>
      </c>
      <c r="E54" s="90">
        <v>2016</v>
      </c>
      <c r="F54" s="60">
        <v>550</v>
      </c>
      <c r="G54" s="60">
        <v>550</v>
      </c>
      <c r="H54" s="60">
        <f t="shared" si="4"/>
        <v>550</v>
      </c>
      <c r="I54" s="65"/>
      <c r="J54" s="65">
        <v>550</v>
      </c>
      <c r="K54" s="90"/>
      <c r="L54" s="90">
        <f t="shared" si="6"/>
        <v>0</v>
      </c>
      <c r="M54" s="90"/>
      <c r="N54" s="90"/>
      <c r="O54" s="90"/>
      <c r="P54" s="90"/>
      <c r="Q54" s="77">
        <f t="shared" si="5"/>
        <v>0</v>
      </c>
      <c r="R54" s="90"/>
      <c r="S54" s="92">
        <v>2016</v>
      </c>
    </row>
    <row r="55" spans="1:19" s="10" customFormat="1" ht="68.25" customHeight="1" x14ac:dyDescent="0.2">
      <c r="A55" s="90">
        <v>25</v>
      </c>
      <c r="B55" s="93" t="s">
        <v>131</v>
      </c>
      <c r="C55" s="46" t="s">
        <v>63</v>
      </c>
      <c r="D55" s="90" t="s">
        <v>138</v>
      </c>
      <c r="E55" s="90">
        <v>2015</v>
      </c>
      <c r="F55" s="60">
        <v>450</v>
      </c>
      <c r="G55" s="60">
        <v>450</v>
      </c>
      <c r="H55" s="60">
        <f t="shared" si="4"/>
        <v>450</v>
      </c>
      <c r="I55" s="65"/>
      <c r="J55" s="65">
        <v>450</v>
      </c>
      <c r="K55" s="90"/>
      <c r="L55" s="90">
        <f t="shared" si="6"/>
        <v>0</v>
      </c>
      <c r="M55" s="90"/>
      <c r="N55" s="90"/>
      <c r="O55" s="90"/>
      <c r="P55" s="90"/>
      <c r="Q55" s="77">
        <f t="shared" si="5"/>
        <v>0</v>
      </c>
      <c r="R55" s="90"/>
      <c r="S55" s="92">
        <v>2016</v>
      </c>
    </row>
    <row r="56" spans="1:19" s="10" customFormat="1" ht="72.75" customHeight="1" x14ac:dyDescent="0.2">
      <c r="A56" s="90">
        <v>26</v>
      </c>
      <c r="B56" s="93" t="s">
        <v>132</v>
      </c>
      <c r="C56" s="46" t="s">
        <v>63</v>
      </c>
      <c r="D56" s="90" t="s">
        <v>138</v>
      </c>
      <c r="E56" s="90">
        <v>2015</v>
      </c>
      <c r="F56" s="60">
        <v>450</v>
      </c>
      <c r="G56" s="60">
        <v>450</v>
      </c>
      <c r="H56" s="60">
        <f t="shared" si="4"/>
        <v>450</v>
      </c>
      <c r="I56" s="65"/>
      <c r="J56" s="65">
        <v>450</v>
      </c>
      <c r="K56" s="90"/>
      <c r="L56" s="90">
        <f t="shared" si="6"/>
        <v>0</v>
      </c>
      <c r="M56" s="90"/>
      <c r="N56" s="90"/>
      <c r="O56" s="90"/>
      <c r="P56" s="90"/>
      <c r="Q56" s="77">
        <f t="shared" si="5"/>
        <v>0</v>
      </c>
      <c r="R56" s="90"/>
      <c r="S56" s="92">
        <v>2016</v>
      </c>
    </row>
    <row r="57" spans="1:19" s="10" customFormat="1" ht="67.5" customHeight="1" x14ac:dyDescent="0.2">
      <c r="A57" s="90">
        <v>27</v>
      </c>
      <c r="B57" s="93" t="s">
        <v>135</v>
      </c>
      <c r="C57" s="46" t="s">
        <v>63</v>
      </c>
      <c r="D57" s="90" t="s">
        <v>109</v>
      </c>
      <c r="E57" s="90">
        <v>2016</v>
      </c>
      <c r="F57" s="60">
        <v>150</v>
      </c>
      <c r="G57" s="60">
        <v>150</v>
      </c>
      <c r="H57" s="60">
        <f t="shared" si="4"/>
        <v>150</v>
      </c>
      <c r="I57" s="65"/>
      <c r="J57" s="65">
        <v>150</v>
      </c>
      <c r="K57" s="90"/>
      <c r="L57" s="90">
        <f t="shared" si="6"/>
        <v>0</v>
      </c>
      <c r="M57" s="90"/>
      <c r="N57" s="90"/>
      <c r="O57" s="90"/>
      <c r="P57" s="90"/>
      <c r="Q57" s="77">
        <f t="shared" si="5"/>
        <v>0</v>
      </c>
      <c r="R57" s="90"/>
      <c r="S57" s="92">
        <v>2016</v>
      </c>
    </row>
    <row r="58" spans="1:19" s="10" customFormat="1" ht="71.25" customHeight="1" x14ac:dyDescent="0.2">
      <c r="A58" s="90">
        <v>28</v>
      </c>
      <c r="B58" s="93" t="s">
        <v>136</v>
      </c>
      <c r="C58" s="46" t="s">
        <v>63</v>
      </c>
      <c r="D58" s="90" t="s">
        <v>109</v>
      </c>
      <c r="E58" s="90">
        <v>2016</v>
      </c>
      <c r="F58" s="60">
        <v>200</v>
      </c>
      <c r="G58" s="60">
        <v>200</v>
      </c>
      <c r="H58" s="60">
        <f t="shared" si="4"/>
        <v>200</v>
      </c>
      <c r="I58" s="65"/>
      <c r="J58" s="65">
        <v>200</v>
      </c>
      <c r="K58" s="90"/>
      <c r="L58" s="90">
        <f t="shared" si="6"/>
        <v>0</v>
      </c>
      <c r="M58" s="90"/>
      <c r="N58" s="90"/>
      <c r="O58" s="90"/>
      <c r="P58" s="90"/>
      <c r="Q58" s="77">
        <f t="shared" si="5"/>
        <v>0</v>
      </c>
      <c r="R58" s="90"/>
      <c r="S58" s="92">
        <v>2016</v>
      </c>
    </row>
    <row r="59" spans="1:19" s="10" customFormat="1" ht="99.75" customHeight="1" x14ac:dyDescent="0.2">
      <c r="A59" s="90">
        <v>29</v>
      </c>
      <c r="B59" s="93" t="s">
        <v>137</v>
      </c>
      <c r="C59" s="46" t="s">
        <v>63</v>
      </c>
      <c r="D59" s="92" t="s">
        <v>109</v>
      </c>
      <c r="E59" s="92">
        <v>2016</v>
      </c>
      <c r="F59" s="60">
        <v>300</v>
      </c>
      <c r="G59" s="60">
        <v>300</v>
      </c>
      <c r="H59" s="60">
        <f t="shared" si="4"/>
        <v>300</v>
      </c>
      <c r="I59" s="65"/>
      <c r="J59" s="65">
        <v>300</v>
      </c>
      <c r="K59" s="90"/>
      <c r="L59" s="90">
        <f t="shared" si="6"/>
        <v>0</v>
      </c>
      <c r="M59" s="90"/>
      <c r="N59" s="90"/>
      <c r="O59" s="90"/>
      <c r="P59" s="90"/>
      <c r="Q59" s="77">
        <f t="shared" si="5"/>
        <v>0</v>
      </c>
      <c r="R59" s="90"/>
      <c r="S59" s="92">
        <v>2016</v>
      </c>
    </row>
    <row r="60" spans="1:19" s="10" customFormat="1" ht="18.75" x14ac:dyDescent="0.2">
      <c r="A60" s="82"/>
      <c r="B60" s="87"/>
      <c r="C60" s="82"/>
      <c r="D60" s="88"/>
      <c r="E60" s="88"/>
      <c r="F60" s="88"/>
      <c r="G60" s="88"/>
      <c r="H60" s="88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</row>
    <row r="61" spans="1:19" s="10" customFormat="1" ht="26.25" customHeight="1" x14ac:dyDescent="0.2">
      <c r="A61" s="187" t="s">
        <v>120</v>
      </c>
      <c r="B61" s="203"/>
      <c r="C61" s="203"/>
      <c r="D61" s="99"/>
      <c r="E61" s="99"/>
      <c r="F61" s="204" t="s">
        <v>121</v>
      </c>
      <c r="G61" s="205"/>
      <c r="H61" s="205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</row>
    <row r="63" spans="1:19" x14ac:dyDescent="0.25">
      <c r="A63" s="182" t="s">
        <v>142</v>
      </c>
      <c r="B63" s="183"/>
    </row>
    <row r="64" spans="1:19" x14ac:dyDescent="0.25">
      <c r="A64" s="182"/>
      <c r="B64" s="183"/>
    </row>
  </sheetData>
  <mergeCells count="25">
    <mergeCell ref="A1:S1"/>
    <mergeCell ref="A2:A4"/>
    <mergeCell ref="B2:B4"/>
    <mergeCell ref="C2:C4"/>
    <mergeCell ref="D2:D4"/>
    <mergeCell ref="E2:E4"/>
    <mergeCell ref="F2:F4"/>
    <mergeCell ref="G2:G4"/>
    <mergeCell ref="H2:K2"/>
    <mergeCell ref="L2:O2"/>
    <mergeCell ref="P2:P4"/>
    <mergeCell ref="Q2:R3"/>
    <mergeCell ref="S2:S4"/>
    <mergeCell ref="H3:H4"/>
    <mergeCell ref="I3:K3"/>
    <mergeCell ref="L3:L4"/>
    <mergeCell ref="A61:C61"/>
    <mergeCell ref="F61:H61"/>
    <mergeCell ref="A63:B63"/>
    <mergeCell ref="A64:B64"/>
    <mergeCell ref="M3:O3"/>
    <mergeCell ref="A6:S6"/>
    <mergeCell ref="A18:S18"/>
    <mergeCell ref="A24:S24"/>
    <mergeCell ref="A30:S30"/>
  </mergeCells>
  <pageMargins left="0.31496062992125984" right="0.31496062992125984" top="0.35433070866141736" bottom="0.15748031496062992" header="0.31496062992125984" footer="0.31496062992125984"/>
  <pageSetup paperSize="9" scale="60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40" zoomScale="57" zoomScaleNormal="57" workbookViewId="0">
      <selection activeCell="A52" sqref="A52:H52"/>
    </sheetView>
  </sheetViews>
  <sheetFormatPr defaultRowHeight="15.75" x14ac:dyDescent="0.25"/>
  <cols>
    <col min="1" max="1" width="6" style="61" customWidth="1"/>
    <col min="2" max="2" width="37.140625" style="63" customWidth="1"/>
    <col min="3" max="3" width="26.85546875" style="61" customWidth="1"/>
    <col min="4" max="4" width="10.7109375" style="62" customWidth="1"/>
    <col min="5" max="5" width="9.140625" style="62"/>
    <col min="6" max="6" width="12.28515625" style="62" customWidth="1"/>
    <col min="7" max="7" width="12.7109375" style="62" customWidth="1"/>
    <col min="8" max="8" width="12.28515625" style="62" customWidth="1"/>
    <col min="9" max="9" width="10.5703125" style="62" customWidth="1"/>
    <col min="10" max="10" width="12.5703125" style="62" customWidth="1"/>
    <col min="11" max="11" width="11.140625" style="62" customWidth="1"/>
    <col min="12" max="13" width="9.140625" style="62"/>
    <col min="14" max="14" width="10.7109375" style="62" customWidth="1"/>
    <col min="15" max="15" width="9.140625" style="62"/>
    <col min="16" max="16" width="11.85546875" style="62" hidden="1" customWidth="1"/>
    <col min="17" max="17" width="13" style="62" customWidth="1"/>
    <col min="18" max="18" width="13.5703125" style="62" customWidth="1"/>
    <col min="19" max="19" width="13.42578125" style="62" customWidth="1"/>
    <col min="20" max="20" width="9.140625" style="10"/>
  </cols>
  <sheetData>
    <row r="1" spans="1:20" x14ac:dyDescent="0.25">
      <c r="A1" s="191" t="s">
        <v>122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3"/>
    </row>
    <row r="2" spans="1:20" s="4" customFormat="1" ht="15" customHeight="1" x14ac:dyDescent="0.2">
      <c r="A2" s="185" t="s">
        <v>0</v>
      </c>
      <c r="B2" s="194" t="s">
        <v>1</v>
      </c>
      <c r="C2" s="185" t="s">
        <v>2</v>
      </c>
      <c r="D2" s="184" t="s">
        <v>3</v>
      </c>
      <c r="E2" s="184" t="s">
        <v>4</v>
      </c>
      <c r="F2" s="197" t="s">
        <v>17</v>
      </c>
      <c r="G2" s="184" t="s">
        <v>5</v>
      </c>
      <c r="H2" s="184" t="s">
        <v>6</v>
      </c>
      <c r="I2" s="184"/>
      <c r="J2" s="184"/>
      <c r="K2" s="184"/>
      <c r="L2" s="184" t="s">
        <v>12</v>
      </c>
      <c r="M2" s="184"/>
      <c r="N2" s="184"/>
      <c r="O2" s="184"/>
      <c r="P2" s="184" t="s">
        <v>13</v>
      </c>
      <c r="Q2" s="184" t="s">
        <v>15</v>
      </c>
      <c r="R2" s="184"/>
      <c r="S2" s="184" t="s">
        <v>16</v>
      </c>
      <c r="T2" s="10"/>
    </row>
    <row r="3" spans="1:20" s="4" customFormat="1" ht="45" customHeight="1" x14ac:dyDescent="0.2">
      <c r="A3" s="185"/>
      <c r="B3" s="195"/>
      <c r="C3" s="185"/>
      <c r="D3" s="184"/>
      <c r="E3" s="184"/>
      <c r="F3" s="198"/>
      <c r="G3" s="184"/>
      <c r="H3" s="184" t="s">
        <v>7</v>
      </c>
      <c r="I3" s="184" t="s">
        <v>8</v>
      </c>
      <c r="J3" s="184"/>
      <c r="K3" s="184"/>
      <c r="L3" s="184" t="s">
        <v>7</v>
      </c>
      <c r="M3" s="184" t="s">
        <v>8</v>
      </c>
      <c r="N3" s="184"/>
      <c r="O3" s="184"/>
      <c r="P3" s="184"/>
      <c r="Q3" s="184"/>
      <c r="R3" s="184"/>
      <c r="S3" s="184"/>
      <c r="T3" s="10"/>
    </row>
    <row r="4" spans="1:20" s="4" customFormat="1" ht="114.75" customHeight="1" x14ac:dyDescent="0.2">
      <c r="A4" s="185"/>
      <c r="B4" s="196"/>
      <c r="C4" s="185"/>
      <c r="D4" s="184"/>
      <c r="E4" s="184"/>
      <c r="F4" s="199"/>
      <c r="G4" s="184"/>
      <c r="H4" s="184"/>
      <c r="I4" s="81" t="s">
        <v>9</v>
      </c>
      <c r="J4" s="81" t="s">
        <v>10</v>
      </c>
      <c r="K4" s="81" t="s">
        <v>11</v>
      </c>
      <c r="L4" s="184"/>
      <c r="M4" s="81" t="s">
        <v>9</v>
      </c>
      <c r="N4" s="81" t="s">
        <v>10</v>
      </c>
      <c r="O4" s="81" t="s">
        <v>11</v>
      </c>
      <c r="P4" s="184"/>
      <c r="Q4" s="81" t="s">
        <v>14</v>
      </c>
      <c r="R4" s="81" t="s">
        <v>123</v>
      </c>
      <c r="S4" s="184"/>
      <c r="T4" s="10"/>
    </row>
    <row r="5" spans="1:20" s="4" customFormat="1" ht="15.75" customHeight="1" x14ac:dyDescent="0.2">
      <c r="A5" s="79">
        <v>1</v>
      </c>
      <c r="B5" s="44">
        <v>2</v>
      </c>
      <c r="C5" s="79">
        <v>3</v>
      </c>
      <c r="D5" s="81">
        <v>4</v>
      </c>
      <c r="E5" s="81">
        <v>5</v>
      </c>
      <c r="F5" s="81">
        <v>6</v>
      </c>
      <c r="G5" s="81">
        <v>7</v>
      </c>
      <c r="H5" s="81">
        <v>8</v>
      </c>
      <c r="I5" s="81">
        <v>9</v>
      </c>
      <c r="J5" s="81">
        <v>10</v>
      </c>
      <c r="K5" s="81">
        <v>11</v>
      </c>
      <c r="L5" s="81">
        <v>12</v>
      </c>
      <c r="M5" s="81">
        <v>13</v>
      </c>
      <c r="N5" s="81">
        <v>14</v>
      </c>
      <c r="O5" s="81">
        <v>15</v>
      </c>
      <c r="P5" s="81">
        <v>16</v>
      </c>
      <c r="Q5" s="81">
        <v>17</v>
      </c>
      <c r="R5" s="81">
        <v>18</v>
      </c>
      <c r="S5" s="81">
        <v>19</v>
      </c>
      <c r="T5" s="10"/>
    </row>
    <row r="6" spans="1:20" hidden="1" x14ac:dyDescent="0.25">
      <c r="A6" s="200" t="s">
        <v>32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2"/>
    </row>
    <row r="7" spans="1:20" ht="78.75" hidden="1" x14ac:dyDescent="0.25">
      <c r="A7" s="52">
        <v>1</v>
      </c>
      <c r="B7" s="80" t="s">
        <v>37</v>
      </c>
      <c r="C7" s="79" t="s">
        <v>20</v>
      </c>
      <c r="D7" s="81" t="s">
        <v>67</v>
      </c>
      <c r="E7" s="81">
        <v>2016</v>
      </c>
      <c r="F7" s="53">
        <v>66378.729000000007</v>
      </c>
      <c r="G7" s="54">
        <f>F7-533.0056</f>
        <v>65845.723400000003</v>
      </c>
      <c r="H7" s="54">
        <v>2000</v>
      </c>
      <c r="I7" s="54"/>
      <c r="J7" s="54">
        <f>H7</f>
        <v>2000</v>
      </c>
      <c r="K7" s="81"/>
      <c r="L7" s="81" t="s">
        <v>23</v>
      </c>
      <c r="M7" s="81" t="s">
        <v>23</v>
      </c>
      <c r="N7" s="81" t="s">
        <v>23</v>
      </c>
      <c r="O7" s="81" t="s">
        <v>23</v>
      </c>
      <c r="P7" s="81" t="s">
        <v>25</v>
      </c>
      <c r="Q7" s="55">
        <f>100-(G7/F7*100)</f>
        <v>0.80297650773036366</v>
      </c>
      <c r="R7" s="55">
        <f>Q7</f>
        <v>0.80297650773036366</v>
      </c>
      <c r="S7" s="45" t="s">
        <v>30</v>
      </c>
      <c r="T7" s="39"/>
    </row>
    <row r="8" spans="1:20" ht="63" hidden="1" x14ac:dyDescent="0.25">
      <c r="A8" s="52">
        <v>2</v>
      </c>
      <c r="B8" s="80" t="s">
        <v>38</v>
      </c>
      <c r="C8" s="46" t="s">
        <v>63</v>
      </c>
      <c r="D8" s="81" t="s">
        <v>68</v>
      </c>
      <c r="E8" s="81">
        <v>2015</v>
      </c>
      <c r="F8" s="53">
        <v>1382.6130000000001</v>
      </c>
      <c r="G8" s="54">
        <f>F8-1104.20412</f>
        <v>278.40887999999995</v>
      </c>
      <c r="H8" s="54">
        <v>230</v>
      </c>
      <c r="I8" s="54"/>
      <c r="J8" s="54">
        <f t="shared" ref="J8:J14" si="0">H8</f>
        <v>230</v>
      </c>
      <c r="K8" s="81"/>
      <c r="L8" s="81" t="s">
        <v>23</v>
      </c>
      <c r="M8" s="81" t="s">
        <v>23</v>
      </c>
      <c r="N8" s="81" t="s">
        <v>23</v>
      </c>
      <c r="O8" s="81" t="s">
        <v>23</v>
      </c>
      <c r="P8" s="81" t="s">
        <v>25</v>
      </c>
      <c r="Q8" s="55">
        <f t="shared" ref="Q8:Q17" si="1">100-(G8/F8*100)</f>
        <v>79.863571368126884</v>
      </c>
      <c r="R8" s="55">
        <f t="shared" ref="R8:R37" si="2">Q8</f>
        <v>79.863571368126884</v>
      </c>
      <c r="S8" s="45" t="s">
        <v>28</v>
      </c>
    </row>
    <row r="9" spans="1:20" ht="78.75" hidden="1" x14ac:dyDescent="0.25">
      <c r="A9" s="52">
        <v>3</v>
      </c>
      <c r="B9" s="80" t="s">
        <v>39</v>
      </c>
      <c r="C9" s="46" t="s">
        <v>63</v>
      </c>
      <c r="D9" s="81" t="s">
        <v>69</v>
      </c>
      <c r="E9" s="81">
        <v>2015</v>
      </c>
      <c r="F9" s="53">
        <v>7066.3590000000004</v>
      </c>
      <c r="G9" s="54">
        <f>F9-2606.746</f>
        <v>4459.6130000000003</v>
      </c>
      <c r="H9" s="54">
        <v>4957.3590000000004</v>
      </c>
      <c r="I9" s="54"/>
      <c r="J9" s="54">
        <f t="shared" si="0"/>
        <v>4957.3590000000004</v>
      </c>
      <c r="K9" s="81"/>
      <c r="L9" s="81" t="s">
        <v>23</v>
      </c>
      <c r="M9" s="81" t="s">
        <v>23</v>
      </c>
      <c r="N9" s="81" t="s">
        <v>23</v>
      </c>
      <c r="O9" s="81" t="s">
        <v>23</v>
      </c>
      <c r="P9" s="81" t="s">
        <v>25</v>
      </c>
      <c r="Q9" s="55">
        <f t="shared" si="1"/>
        <v>36.889521180568373</v>
      </c>
      <c r="R9" s="55">
        <f t="shared" si="2"/>
        <v>36.889521180568373</v>
      </c>
      <c r="S9" s="45" t="s">
        <v>28</v>
      </c>
    </row>
    <row r="10" spans="1:20" ht="63" hidden="1" x14ac:dyDescent="0.25">
      <c r="A10" s="52">
        <v>4</v>
      </c>
      <c r="B10" s="80" t="s">
        <v>40</v>
      </c>
      <c r="C10" s="46" t="s">
        <v>63</v>
      </c>
      <c r="D10" s="81" t="s">
        <v>70</v>
      </c>
      <c r="E10" s="81">
        <v>2016</v>
      </c>
      <c r="F10" s="53">
        <v>6182.03</v>
      </c>
      <c r="G10" s="54">
        <f>F10-171.81656</f>
        <v>6010.2134399999995</v>
      </c>
      <c r="H10" s="54">
        <v>1549.09</v>
      </c>
      <c r="I10" s="54"/>
      <c r="J10" s="54">
        <f t="shared" si="0"/>
        <v>1549.09</v>
      </c>
      <c r="K10" s="81"/>
      <c r="L10" s="81" t="s">
        <v>23</v>
      </c>
      <c r="M10" s="81" t="s">
        <v>23</v>
      </c>
      <c r="N10" s="81" t="s">
        <v>23</v>
      </c>
      <c r="O10" s="81" t="s">
        <v>23</v>
      </c>
      <c r="P10" s="81" t="s">
        <v>25</v>
      </c>
      <c r="Q10" s="55">
        <f t="shared" si="1"/>
        <v>2.7792902978471545</v>
      </c>
      <c r="R10" s="55">
        <f t="shared" si="2"/>
        <v>2.7792902978471545</v>
      </c>
      <c r="S10" s="45" t="s">
        <v>30</v>
      </c>
    </row>
    <row r="11" spans="1:20" ht="63" hidden="1" x14ac:dyDescent="0.25">
      <c r="A11" s="52">
        <v>5</v>
      </c>
      <c r="B11" s="80" t="s">
        <v>41</v>
      </c>
      <c r="C11" s="46" t="s">
        <v>63</v>
      </c>
      <c r="D11" s="81" t="s">
        <v>71</v>
      </c>
      <c r="E11" s="81">
        <v>2016</v>
      </c>
      <c r="F11" s="53">
        <v>3310.5230000000001</v>
      </c>
      <c r="G11" s="54">
        <f>F11-14.31181</f>
        <v>3296.21119</v>
      </c>
      <c r="H11" s="54">
        <v>2739.4989999999998</v>
      </c>
      <c r="I11" s="54"/>
      <c r="J11" s="54">
        <f t="shared" si="0"/>
        <v>2739.4989999999998</v>
      </c>
      <c r="K11" s="81"/>
      <c r="L11" s="81" t="s">
        <v>23</v>
      </c>
      <c r="M11" s="81" t="s">
        <v>23</v>
      </c>
      <c r="N11" s="81" t="s">
        <v>23</v>
      </c>
      <c r="O11" s="81" t="s">
        <v>23</v>
      </c>
      <c r="P11" s="81" t="s">
        <v>25</v>
      </c>
      <c r="Q11" s="55">
        <f t="shared" si="1"/>
        <v>0.43231265875512292</v>
      </c>
      <c r="R11" s="55">
        <f t="shared" si="2"/>
        <v>0.43231265875512292</v>
      </c>
      <c r="S11" s="45" t="s">
        <v>30</v>
      </c>
    </row>
    <row r="12" spans="1:20" ht="63" hidden="1" x14ac:dyDescent="0.25">
      <c r="A12" s="52">
        <v>6</v>
      </c>
      <c r="B12" s="80" t="s">
        <v>42</v>
      </c>
      <c r="C12" s="46" t="s">
        <v>63</v>
      </c>
      <c r="D12" s="81" t="s">
        <v>72</v>
      </c>
      <c r="E12" s="81">
        <v>2015</v>
      </c>
      <c r="F12" s="53">
        <v>3722.1509999999998</v>
      </c>
      <c r="G12" s="54">
        <f>F12-2796.74568</f>
        <v>925.40531999999985</v>
      </c>
      <c r="H12" s="54">
        <v>680</v>
      </c>
      <c r="I12" s="54"/>
      <c r="J12" s="54">
        <f t="shared" si="0"/>
        <v>680</v>
      </c>
      <c r="K12" s="81"/>
      <c r="L12" s="81" t="s">
        <v>23</v>
      </c>
      <c r="M12" s="81" t="s">
        <v>23</v>
      </c>
      <c r="N12" s="81" t="s">
        <v>23</v>
      </c>
      <c r="O12" s="81" t="s">
        <v>23</v>
      </c>
      <c r="P12" s="81" t="s">
        <v>25</v>
      </c>
      <c r="Q12" s="55">
        <f t="shared" si="1"/>
        <v>75.137888817514394</v>
      </c>
      <c r="R12" s="55">
        <f t="shared" si="2"/>
        <v>75.137888817514394</v>
      </c>
      <c r="S12" s="45" t="s">
        <v>28</v>
      </c>
    </row>
    <row r="13" spans="1:20" ht="63" hidden="1" x14ac:dyDescent="0.25">
      <c r="A13" s="52">
        <v>7</v>
      </c>
      <c r="B13" s="80" t="s">
        <v>43</v>
      </c>
      <c r="C13" s="46" t="s">
        <v>63</v>
      </c>
      <c r="D13" s="81" t="s">
        <v>73</v>
      </c>
      <c r="E13" s="81">
        <v>2015</v>
      </c>
      <c r="F13" s="53">
        <v>3041.8420000000001</v>
      </c>
      <c r="G13" s="54">
        <f>F13-1767.90618</f>
        <v>1273.9358200000001</v>
      </c>
      <c r="H13" s="54">
        <v>1256.277</v>
      </c>
      <c r="I13" s="54"/>
      <c r="J13" s="54">
        <f t="shared" si="0"/>
        <v>1256.277</v>
      </c>
      <c r="K13" s="81"/>
      <c r="L13" s="81" t="s">
        <v>23</v>
      </c>
      <c r="M13" s="81" t="s">
        <v>23</v>
      </c>
      <c r="N13" s="81" t="s">
        <v>23</v>
      </c>
      <c r="O13" s="81" t="s">
        <v>23</v>
      </c>
      <c r="P13" s="81" t="s">
        <v>25</v>
      </c>
      <c r="Q13" s="55">
        <f t="shared" si="1"/>
        <v>58.119592667863742</v>
      </c>
      <c r="R13" s="55">
        <f t="shared" si="2"/>
        <v>58.119592667863742</v>
      </c>
      <c r="S13" s="45" t="s">
        <v>28</v>
      </c>
    </row>
    <row r="14" spans="1:20" ht="63" hidden="1" x14ac:dyDescent="0.25">
      <c r="A14" s="52">
        <v>8</v>
      </c>
      <c r="B14" s="80" t="s">
        <v>44</v>
      </c>
      <c r="C14" s="46" t="s">
        <v>63</v>
      </c>
      <c r="D14" s="81" t="s">
        <v>74</v>
      </c>
      <c r="E14" s="81"/>
      <c r="F14" s="53">
        <v>20154.991000000002</v>
      </c>
      <c r="G14" s="54">
        <f>F14</f>
        <v>20154.991000000002</v>
      </c>
      <c r="H14" s="54">
        <v>400</v>
      </c>
      <c r="I14" s="54"/>
      <c r="J14" s="54">
        <f t="shared" si="0"/>
        <v>400</v>
      </c>
      <c r="K14" s="81"/>
      <c r="L14" s="81" t="s">
        <v>23</v>
      </c>
      <c r="M14" s="81" t="s">
        <v>23</v>
      </c>
      <c r="N14" s="81" t="s">
        <v>23</v>
      </c>
      <c r="O14" s="81" t="s">
        <v>23</v>
      </c>
      <c r="P14" s="81" t="s">
        <v>25</v>
      </c>
      <c r="Q14" s="55">
        <f t="shared" si="1"/>
        <v>0</v>
      </c>
      <c r="R14" s="55">
        <f t="shared" si="2"/>
        <v>0</v>
      </c>
      <c r="S14" s="45" t="s">
        <v>30</v>
      </c>
    </row>
    <row r="15" spans="1:20" ht="63" hidden="1" x14ac:dyDescent="0.25">
      <c r="A15" s="79">
        <v>9</v>
      </c>
      <c r="B15" s="44" t="s">
        <v>45</v>
      </c>
      <c r="C15" s="46" t="s">
        <v>63</v>
      </c>
      <c r="D15" s="81" t="s">
        <v>75</v>
      </c>
      <c r="E15" s="81">
        <v>2014</v>
      </c>
      <c r="F15" s="53">
        <v>790.62</v>
      </c>
      <c r="G15" s="54">
        <f>F15-445.05814</f>
        <v>345.56186000000002</v>
      </c>
      <c r="H15" s="54">
        <v>100</v>
      </c>
      <c r="I15" s="54"/>
      <c r="J15" s="54">
        <f>H15</f>
        <v>100</v>
      </c>
      <c r="K15" s="81"/>
      <c r="L15" s="81" t="s">
        <v>23</v>
      </c>
      <c r="M15" s="81" t="s">
        <v>23</v>
      </c>
      <c r="N15" s="81" t="s">
        <v>23</v>
      </c>
      <c r="O15" s="81" t="s">
        <v>23</v>
      </c>
      <c r="P15" s="81" t="s">
        <v>25</v>
      </c>
      <c r="Q15" s="55">
        <f t="shared" si="1"/>
        <v>56.292294654827849</v>
      </c>
      <c r="R15" s="55">
        <f t="shared" si="2"/>
        <v>56.292294654827849</v>
      </c>
      <c r="S15" s="45" t="s">
        <v>64</v>
      </c>
    </row>
    <row r="16" spans="1:20" ht="78.75" hidden="1" x14ac:dyDescent="0.25">
      <c r="A16" s="52">
        <v>10</v>
      </c>
      <c r="B16" s="80" t="s">
        <v>46</v>
      </c>
      <c r="C16" s="46" t="s">
        <v>63</v>
      </c>
      <c r="D16" s="81" t="s">
        <v>76</v>
      </c>
      <c r="E16" s="81"/>
      <c r="F16" s="53">
        <v>2500</v>
      </c>
      <c r="G16" s="54">
        <f>F16</f>
        <v>2500</v>
      </c>
      <c r="H16" s="54">
        <v>200</v>
      </c>
      <c r="I16" s="54"/>
      <c r="J16" s="54">
        <f>H16</f>
        <v>200</v>
      </c>
      <c r="K16" s="81"/>
      <c r="L16" s="81" t="s">
        <v>23</v>
      </c>
      <c r="M16" s="81" t="s">
        <v>23</v>
      </c>
      <c r="N16" s="81" t="s">
        <v>23</v>
      </c>
      <c r="O16" s="81" t="s">
        <v>23</v>
      </c>
      <c r="P16" s="81" t="s">
        <v>25</v>
      </c>
      <c r="Q16" s="55">
        <f t="shared" si="1"/>
        <v>0</v>
      </c>
      <c r="R16" s="55">
        <f t="shared" si="2"/>
        <v>0</v>
      </c>
      <c r="S16" s="45" t="s">
        <v>30</v>
      </c>
    </row>
    <row r="17" spans="1:20" ht="78.75" hidden="1" x14ac:dyDescent="0.25">
      <c r="A17" s="52">
        <v>11</v>
      </c>
      <c r="B17" s="80" t="s">
        <v>47</v>
      </c>
      <c r="C17" s="46" t="s">
        <v>63</v>
      </c>
      <c r="D17" s="81" t="s">
        <v>77</v>
      </c>
      <c r="E17" s="81">
        <v>2016</v>
      </c>
      <c r="F17" s="53">
        <v>1572.79</v>
      </c>
      <c r="G17" s="54">
        <f>F17</f>
        <v>1572.79</v>
      </c>
      <c r="H17" s="54">
        <v>1511.434</v>
      </c>
      <c r="I17" s="54"/>
      <c r="J17" s="54">
        <f>H17</f>
        <v>1511.434</v>
      </c>
      <c r="K17" s="81"/>
      <c r="L17" s="81" t="s">
        <v>23</v>
      </c>
      <c r="M17" s="81" t="s">
        <v>23</v>
      </c>
      <c r="N17" s="81" t="s">
        <v>23</v>
      </c>
      <c r="O17" s="81" t="s">
        <v>23</v>
      </c>
      <c r="P17" s="81" t="s">
        <v>25</v>
      </c>
      <c r="Q17" s="55">
        <f t="shared" si="1"/>
        <v>0</v>
      </c>
      <c r="R17" s="55">
        <f t="shared" si="2"/>
        <v>0</v>
      </c>
      <c r="S17" s="45" t="s">
        <v>27</v>
      </c>
    </row>
    <row r="18" spans="1:20" hidden="1" x14ac:dyDescent="0.25">
      <c r="A18" s="200" t="s">
        <v>33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2"/>
    </row>
    <row r="19" spans="1:20" ht="94.5" hidden="1" x14ac:dyDescent="0.25">
      <c r="A19" s="52">
        <v>12</v>
      </c>
      <c r="B19" s="80" t="s">
        <v>48</v>
      </c>
      <c r="C19" s="79" t="s">
        <v>20</v>
      </c>
      <c r="D19" s="81" t="s">
        <v>66</v>
      </c>
      <c r="E19" s="81">
        <v>2016</v>
      </c>
      <c r="F19" s="53">
        <v>6360.1819999999998</v>
      </c>
      <c r="G19" s="54">
        <f>F19-7.232</f>
        <v>6352.95</v>
      </c>
      <c r="H19" s="54">
        <v>6352.95</v>
      </c>
      <c r="I19" s="54"/>
      <c r="J19" s="54">
        <f>H19</f>
        <v>6352.95</v>
      </c>
      <c r="K19" s="81"/>
      <c r="L19" s="81" t="s">
        <v>23</v>
      </c>
      <c r="M19" s="81" t="s">
        <v>23</v>
      </c>
      <c r="N19" s="81" t="s">
        <v>23</v>
      </c>
      <c r="O19" s="81" t="s">
        <v>23</v>
      </c>
      <c r="P19" s="81" t="s">
        <v>25</v>
      </c>
      <c r="Q19" s="55">
        <f>100-(G19/F19*100)</f>
        <v>0.11370743793180793</v>
      </c>
      <c r="R19" s="55">
        <f t="shared" si="2"/>
        <v>0.11370743793180793</v>
      </c>
      <c r="S19" s="45" t="s">
        <v>28</v>
      </c>
    </row>
    <row r="20" spans="1:20" ht="110.25" hidden="1" x14ac:dyDescent="0.25">
      <c r="A20" s="52">
        <v>13</v>
      </c>
      <c r="B20" s="80" t="s">
        <v>49</v>
      </c>
      <c r="C20" s="46" t="s">
        <v>63</v>
      </c>
      <c r="D20" s="81"/>
      <c r="E20" s="81"/>
      <c r="F20" s="53">
        <v>2000</v>
      </c>
      <c r="G20" s="54">
        <f>F20</f>
        <v>2000</v>
      </c>
      <c r="H20" s="54">
        <v>2000</v>
      </c>
      <c r="I20" s="54"/>
      <c r="J20" s="54">
        <f>H20</f>
        <v>2000</v>
      </c>
      <c r="K20" s="81"/>
      <c r="L20" s="81" t="s">
        <v>23</v>
      </c>
      <c r="M20" s="81" t="s">
        <v>23</v>
      </c>
      <c r="N20" s="81" t="s">
        <v>23</v>
      </c>
      <c r="O20" s="81" t="s">
        <v>23</v>
      </c>
      <c r="P20" s="81" t="s">
        <v>25</v>
      </c>
      <c r="Q20" s="55">
        <f>100-(G20/F20*100)</f>
        <v>0</v>
      </c>
      <c r="R20" s="55">
        <f t="shared" si="2"/>
        <v>0</v>
      </c>
      <c r="S20" s="45" t="s">
        <v>30</v>
      </c>
    </row>
    <row r="21" spans="1:20" ht="110.25" hidden="1" x14ac:dyDescent="0.25">
      <c r="A21" s="52">
        <v>14</v>
      </c>
      <c r="B21" s="80" t="s">
        <v>50</v>
      </c>
      <c r="C21" s="46" t="s">
        <v>63</v>
      </c>
      <c r="D21" s="81" t="s">
        <v>78</v>
      </c>
      <c r="E21" s="81">
        <v>2016</v>
      </c>
      <c r="F21" s="53">
        <v>890.87199999999996</v>
      </c>
      <c r="G21" s="54">
        <f>F21</f>
        <v>890.87199999999996</v>
      </c>
      <c r="H21" s="54">
        <v>890.87199999999996</v>
      </c>
      <c r="I21" s="54"/>
      <c r="J21" s="54">
        <f>H21</f>
        <v>890.87199999999996</v>
      </c>
      <c r="K21" s="81"/>
      <c r="L21" s="81" t="s">
        <v>23</v>
      </c>
      <c r="M21" s="81" t="s">
        <v>23</v>
      </c>
      <c r="N21" s="81" t="s">
        <v>23</v>
      </c>
      <c r="O21" s="81" t="s">
        <v>23</v>
      </c>
      <c r="P21" s="81" t="s">
        <v>25</v>
      </c>
      <c r="Q21" s="55">
        <f>100-(G21/F21*100)</f>
        <v>0</v>
      </c>
      <c r="R21" s="55">
        <f t="shared" si="2"/>
        <v>0</v>
      </c>
      <c r="S21" s="45" t="s">
        <v>28</v>
      </c>
    </row>
    <row r="22" spans="1:20" ht="78.75" hidden="1" x14ac:dyDescent="0.25">
      <c r="A22" s="52">
        <v>15</v>
      </c>
      <c r="B22" s="80" t="s">
        <v>51</v>
      </c>
      <c r="C22" s="46" t="s">
        <v>63</v>
      </c>
      <c r="D22" s="81" t="s">
        <v>79</v>
      </c>
      <c r="E22" s="81"/>
      <c r="F22" s="53">
        <v>3514.2240000000002</v>
      </c>
      <c r="G22" s="54">
        <f>F22-112.974</f>
        <v>3401.25</v>
      </c>
      <c r="H22" s="54">
        <v>119.169</v>
      </c>
      <c r="I22" s="54"/>
      <c r="J22" s="54">
        <f>H22</f>
        <v>119.169</v>
      </c>
      <c r="K22" s="81"/>
      <c r="L22" s="81" t="s">
        <v>23</v>
      </c>
      <c r="M22" s="81" t="s">
        <v>23</v>
      </c>
      <c r="N22" s="81" t="s">
        <v>23</v>
      </c>
      <c r="O22" s="81" t="s">
        <v>23</v>
      </c>
      <c r="P22" s="81" t="s">
        <v>25</v>
      </c>
      <c r="Q22" s="55">
        <f>100-(G22/F22*100)</f>
        <v>3.2147637714613637</v>
      </c>
      <c r="R22" s="55">
        <f t="shared" si="2"/>
        <v>3.2147637714613637</v>
      </c>
      <c r="S22" s="45" t="s">
        <v>30</v>
      </c>
    </row>
    <row r="23" spans="1:20" s="38" customFormat="1" ht="78.75" hidden="1" x14ac:dyDescent="0.25">
      <c r="A23" s="56">
        <v>16</v>
      </c>
      <c r="B23" s="47" t="s">
        <v>52</v>
      </c>
      <c r="C23" s="48" t="s">
        <v>63</v>
      </c>
      <c r="D23" s="49" t="s">
        <v>80</v>
      </c>
      <c r="E23" s="49"/>
      <c r="F23" s="57">
        <v>17121.043000000001</v>
      </c>
      <c r="G23" s="58">
        <f>F23-281.30289</f>
        <v>16839.740110000002</v>
      </c>
      <c r="H23" s="58">
        <f>3763.944-2059.7891</f>
        <v>1704.1549</v>
      </c>
      <c r="I23" s="58"/>
      <c r="J23" s="58">
        <f>H23</f>
        <v>1704.1549</v>
      </c>
      <c r="K23" s="49"/>
      <c r="L23" s="49" t="s">
        <v>23</v>
      </c>
      <c r="M23" s="49" t="s">
        <v>23</v>
      </c>
      <c r="N23" s="49" t="s">
        <v>23</v>
      </c>
      <c r="O23" s="49" t="s">
        <v>23</v>
      </c>
      <c r="P23" s="49" t="s">
        <v>25</v>
      </c>
      <c r="Q23" s="59">
        <f>100-(G23/F23*100)</f>
        <v>1.6430242596785689</v>
      </c>
      <c r="R23" s="59">
        <f t="shared" si="2"/>
        <v>1.6430242596785689</v>
      </c>
      <c r="S23" s="50" t="s">
        <v>30</v>
      </c>
      <c r="T23" s="40"/>
    </row>
    <row r="24" spans="1:20" hidden="1" x14ac:dyDescent="0.25">
      <c r="A24" s="200" t="s">
        <v>34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2"/>
    </row>
    <row r="25" spans="1:20" ht="78.75" hidden="1" x14ac:dyDescent="0.25">
      <c r="A25" s="52">
        <v>17</v>
      </c>
      <c r="B25" s="80" t="s">
        <v>53</v>
      </c>
      <c r="C25" s="79" t="s">
        <v>20</v>
      </c>
      <c r="D25" s="81" t="s">
        <v>81</v>
      </c>
      <c r="E25" s="81"/>
      <c r="F25" s="53">
        <v>10050</v>
      </c>
      <c r="G25" s="54">
        <f>F25-199.99705</f>
        <v>9850.0029500000001</v>
      </c>
      <c r="H25" s="54">
        <v>290</v>
      </c>
      <c r="I25" s="54"/>
      <c r="J25" s="54">
        <f>H25</f>
        <v>290</v>
      </c>
      <c r="K25" s="81"/>
      <c r="L25" s="81" t="s">
        <v>23</v>
      </c>
      <c r="M25" s="81" t="s">
        <v>23</v>
      </c>
      <c r="N25" s="81" t="s">
        <v>23</v>
      </c>
      <c r="O25" s="81" t="s">
        <v>23</v>
      </c>
      <c r="P25" s="81" t="s">
        <v>25</v>
      </c>
      <c r="Q25" s="55">
        <f>100-(G25/F25*100)</f>
        <v>1.9900203980099462</v>
      </c>
      <c r="R25" s="55">
        <f t="shared" si="2"/>
        <v>1.9900203980099462</v>
      </c>
      <c r="S25" s="45" t="s">
        <v>30</v>
      </c>
    </row>
    <row r="26" spans="1:20" ht="78.75" hidden="1" x14ac:dyDescent="0.25">
      <c r="A26" s="52">
        <v>18</v>
      </c>
      <c r="B26" s="80" t="s">
        <v>54</v>
      </c>
      <c r="C26" s="46" t="s">
        <v>63</v>
      </c>
      <c r="D26" s="81" t="s">
        <v>82</v>
      </c>
      <c r="E26" s="81"/>
      <c r="F26" s="53">
        <v>25</v>
      </c>
      <c r="G26" s="54">
        <f>F26</f>
        <v>25</v>
      </c>
      <c r="H26" s="54">
        <v>25</v>
      </c>
      <c r="I26" s="54"/>
      <c r="J26" s="54">
        <f>H26</f>
        <v>25</v>
      </c>
      <c r="K26" s="81"/>
      <c r="L26" s="81" t="s">
        <v>23</v>
      </c>
      <c r="M26" s="81" t="s">
        <v>23</v>
      </c>
      <c r="N26" s="81" t="s">
        <v>23</v>
      </c>
      <c r="O26" s="81" t="s">
        <v>23</v>
      </c>
      <c r="P26" s="81" t="s">
        <v>25</v>
      </c>
      <c r="Q26" s="55">
        <f>100-(G26/F26*100)</f>
        <v>0</v>
      </c>
      <c r="R26" s="55">
        <f t="shared" si="2"/>
        <v>0</v>
      </c>
      <c r="S26" s="45" t="s">
        <v>30</v>
      </c>
    </row>
    <row r="27" spans="1:20" ht="173.25" hidden="1" x14ac:dyDescent="0.25">
      <c r="A27" s="52">
        <v>19</v>
      </c>
      <c r="B27" s="80" t="s">
        <v>55</v>
      </c>
      <c r="C27" s="46" t="s">
        <v>63</v>
      </c>
      <c r="D27" s="81" t="s">
        <v>83</v>
      </c>
      <c r="E27" s="81">
        <v>2015</v>
      </c>
      <c r="F27" s="53">
        <v>340</v>
      </c>
      <c r="G27" s="54">
        <f>F27</f>
        <v>340</v>
      </c>
      <c r="H27" s="54">
        <v>340</v>
      </c>
      <c r="I27" s="54"/>
      <c r="J27" s="54">
        <f>H27</f>
        <v>340</v>
      </c>
      <c r="K27" s="81"/>
      <c r="L27" s="81" t="s">
        <v>23</v>
      </c>
      <c r="M27" s="81" t="s">
        <v>23</v>
      </c>
      <c r="N27" s="81" t="s">
        <v>23</v>
      </c>
      <c r="O27" s="81" t="s">
        <v>23</v>
      </c>
      <c r="P27" s="81" t="s">
        <v>25</v>
      </c>
      <c r="Q27" s="55">
        <f>100-(G27/F27*100)</f>
        <v>0</v>
      </c>
      <c r="R27" s="55">
        <f t="shared" si="2"/>
        <v>0</v>
      </c>
      <c r="S27" s="45" t="s">
        <v>28</v>
      </c>
    </row>
    <row r="28" spans="1:20" ht="94.5" hidden="1" x14ac:dyDescent="0.25">
      <c r="A28" s="52">
        <v>20</v>
      </c>
      <c r="B28" s="80" t="s">
        <v>56</v>
      </c>
      <c r="C28" s="46" t="s">
        <v>63</v>
      </c>
      <c r="D28" s="81" t="s">
        <v>84</v>
      </c>
      <c r="E28" s="81">
        <v>2016</v>
      </c>
      <c r="F28" s="53">
        <v>1094.432</v>
      </c>
      <c r="G28" s="54">
        <f>F28</f>
        <v>1094.432</v>
      </c>
      <c r="H28" s="54">
        <v>1094.432</v>
      </c>
      <c r="I28" s="54"/>
      <c r="J28" s="54">
        <f>H28</f>
        <v>1094.432</v>
      </c>
      <c r="K28" s="81"/>
      <c r="L28" s="81" t="s">
        <v>23</v>
      </c>
      <c r="M28" s="81" t="s">
        <v>23</v>
      </c>
      <c r="N28" s="81" t="s">
        <v>23</v>
      </c>
      <c r="O28" s="81" t="s">
        <v>23</v>
      </c>
      <c r="P28" s="81" t="s">
        <v>25</v>
      </c>
      <c r="Q28" s="55">
        <f>100-(G28/F28*100)</f>
        <v>0</v>
      </c>
      <c r="R28" s="55">
        <f t="shared" si="2"/>
        <v>0</v>
      </c>
      <c r="S28" s="45" t="s">
        <v>30</v>
      </c>
    </row>
    <row r="29" spans="1:20" ht="110.25" hidden="1" x14ac:dyDescent="0.25">
      <c r="A29" s="52">
        <v>21</v>
      </c>
      <c r="B29" s="80" t="s">
        <v>57</v>
      </c>
      <c r="C29" s="46" t="s">
        <v>63</v>
      </c>
      <c r="D29" s="81" t="s">
        <v>85</v>
      </c>
      <c r="E29" s="81">
        <v>2016</v>
      </c>
      <c r="F29" s="53">
        <v>1450</v>
      </c>
      <c r="G29" s="54">
        <f>F29</f>
        <v>1450</v>
      </c>
      <c r="H29" s="54">
        <v>1450</v>
      </c>
      <c r="I29" s="54"/>
      <c r="J29" s="54">
        <f>H29</f>
        <v>1450</v>
      </c>
      <c r="K29" s="81"/>
      <c r="L29" s="81" t="s">
        <v>23</v>
      </c>
      <c r="M29" s="81" t="s">
        <v>23</v>
      </c>
      <c r="N29" s="81" t="s">
        <v>23</v>
      </c>
      <c r="O29" s="81" t="s">
        <v>23</v>
      </c>
      <c r="P29" s="81" t="s">
        <v>25</v>
      </c>
      <c r="Q29" s="55">
        <f>100-(G29/F29*100)</f>
        <v>0</v>
      </c>
      <c r="R29" s="55">
        <f t="shared" si="2"/>
        <v>0</v>
      </c>
      <c r="S29" s="45" t="s">
        <v>30</v>
      </c>
    </row>
    <row r="30" spans="1:20" hidden="1" x14ac:dyDescent="0.25">
      <c r="A30" s="200" t="s">
        <v>35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2"/>
    </row>
    <row r="31" spans="1:20" s="4" customFormat="1" ht="101.25" customHeight="1" x14ac:dyDescent="0.2">
      <c r="A31" s="79">
        <v>1</v>
      </c>
      <c r="B31" s="51" t="s">
        <v>58</v>
      </c>
      <c r="C31" s="79" t="s">
        <v>20</v>
      </c>
      <c r="D31" s="79" t="s">
        <v>21</v>
      </c>
      <c r="E31" s="79">
        <v>2015</v>
      </c>
      <c r="F31" s="60">
        <v>7037.357</v>
      </c>
      <c r="G31" s="60">
        <v>1853.703</v>
      </c>
      <c r="H31" s="60">
        <v>1707.357</v>
      </c>
      <c r="I31" s="60"/>
      <c r="J31" s="60">
        <v>1707.357</v>
      </c>
      <c r="K31" s="79"/>
      <c r="L31" s="79">
        <f t="shared" ref="L31:L37" si="3">M31+N31+O31</f>
        <v>0</v>
      </c>
      <c r="M31" s="79"/>
      <c r="N31" s="79"/>
      <c r="O31" s="79"/>
      <c r="P31" s="79" t="s">
        <v>25</v>
      </c>
      <c r="Q31" s="65">
        <v>75.7</v>
      </c>
      <c r="R31" s="65">
        <f t="shared" si="2"/>
        <v>75.7</v>
      </c>
      <c r="S31" s="46" t="s">
        <v>26</v>
      </c>
      <c r="T31" s="10"/>
    </row>
    <row r="32" spans="1:20" s="4" customFormat="1" ht="69" customHeight="1" x14ac:dyDescent="0.2">
      <c r="A32" s="79">
        <v>2</v>
      </c>
      <c r="B32" s="51" t="s">
        <v>59</v>
      </c>
      <c r="C32" s="46" t="s">
        <v>63</v>
      </c>
      <c r="D32" s="79" t="s">
        <v>22</v>
      </c>
      <c r="E32" s="79">
        <v>2016</v>
      </c>
      <c r="F32" s="60">
        <v>17964.366999999998</v>
      </c>
      <c r="G32" s="60">
        <v>17335.271000000001</v>
      </c>
      <c r="H32" s="60">
        <v>16025.156999999999</v>
      </c>
      <c r="I32" s="60"/>
      <c r="J32" s="60">
        <v>16025.156999999999</v>
      </c>
      <c r="K32" s="79"/>
      <c r="L32" s="90">
        <f t="shared" si="3"/>
        <v>0</v>
      </c>
      <c r="M32" s="79"/>
      <c r="N32" s="79"/>
      <c r="O32" s="79"/>
      <c r="P32" s="79" t="s">
        <v>25</v>
      </c>
      <c r="Q32" s="65">
        <v>3.5</v>
      </c>
      <c r="R32" s="65">
        <f t="shared" si="2"/>
        <v>3.5</v>
      </c>
      <c r="S32" s="46" t="s">
        <v>27</v>
      </c>
      <c r="T32" s="10"/>
    </row>
    <row r="33" spans="1:20" s="4" customFormat="1" ht="84.75" customHeight="1" x14ac:dyDescent="0.2">
      <c r="A33" s="79">
        <v>3</v>
      </c>
      <c r="B33" s="51" t="s">
        <v>60</v>
      </c>
      <c r="C33" s="46" t="s">
        <v>63</v>
      </c>
      <c r="D33" s="79" t="s">
        <v>86</v>
      </c>
      <c r="E33" s="79">
        <v>2016</v>
      </c>
      <c r="F33" s="60">
        <v>16122.588</v>
      </c>
      <c r="G33" s="60">
        <v>16122.588</v>
      </c>
      <c r="H33" s="60">
        <v>500</v>
      </c>
      <c r="I33" s="60"/>
      <c r="J33" s="60">
        <v>500</v>
      </c>
      <c r="K33" s="79"/>
      <c r="L33" s="90">
        <f t="shared" si="3"/>
        <v>0</v>
      </c>
      <c r="M33" s="79"/>
      <c r="N33" s="79"/>
      <c r="O33" s="79"/>
      <c r="P33" s="79" t="s">
        <v>25</v>
      </c>
      <c r="Q33" s="65">
        <f t="shared" ref="Q33:Q37" si="4">100-(G33/F33*100)</f>
        <v>0</v>
      </c>
      <c r="R33" s="65">
        <f t="shared" si="2"/>
        <v>0</v>
      </c>
      <c r="S33" s="46" t="s">
        <v>30</v>
      </c>
      <c r="T33" s="10"/>
    </row>
    <row r="34" spans="1:20" s="4" customFormat="1" ht="132.75" customHeight="1" x14ac:dyDescent="0.2">
      <c r="A34" s="79">
        <v>4</v>
      </c>
      <c r="B34" s="51" t="s">
        <v>18</v>
      </c>
      <c r="C34" s="46" t="s">
        <v>63</v>
      </c>
      <c r="D34" s="79" t="s">
        <v>107</v>
      </c>
      <c r="E34" s="79">
        <v>2015</v>
      </c>
      <c r="F34" s="60">
        <v>8631.4459999999999</v>
      </c>
      <c r="G34" s="79">
        <v>8494.4459999999999</v>
      </c>
      <c r="H34" s="60">
        <v>150</v>
      </c>
      <c r="I34" s="60"/>
      <c r="J34" s="60">
        <v>150</v>
      </c>
      <c r="K34" s="79"/>
      <c r="L34" s="90">
        <f t="shared" si="3"/>
        <v>0</v>
      </c>
      <c r="M34" s="79"/>
      <c r="N34" s="79"/>
      <c r="O34" s="79"/>
      <c r="P34" s="79" t="s">
        <v>25</v>
      </c>
      <c r="Q34" s="77">
        <f t="shared" si="4"/>
        <v>1.5872195690038495</v>
      </c>
      <c r="R34" s="77">
        <f t="shared" si="2"/>
        <v>1.5872195690038495</v>
      </c>
      <c r="S34" s="46" t="s">
        <v>30</v>
      </c>
      <c r="T34" s="10"/>
    </row>
    <row r="35" spans="1:20" s="4" customFormat="1" ht="59.25" customHeight="1" x14ac:dyDescent="0.2">
      <c r="A35" s="79">
        <v>5</v>
      </c>
      <c r="B35" s="51" t="s">
        <v>19</v>
      </c>
      <c r="C35" s="46" t="s">
        <v>63</v>
      </c>
      <c r="D35" s="79" t="s">
        <v>65</v>
      </c>
      <c r="E35" s="79">
        <v>2015</v>
      </c>
      <c r="F35" s="60">
        <v>7629.1009999999997</v>
      </c>
      <c r="G35" s="60">
        <v>4269.1049999999996</v>
      </c>
      <c r="H35" s="60">
        <v>3460.0889999999999</v>
      </c>
      <c r="I35" s="60"/>
      <c r="J35" s="60">
        <v>3460.0889999999999</v>
      </c>
      <c r="K35" s="79"/>
      <c r="L35" s="90">
        <f t="shared" si="3"/>
        <v>580.47</v>
      </c>
      <c r="M35" s="79"/>
      <c r="N35" s="79">
        <v>580.47</v>
      </c>
      <c r="O35" s="79"/>
      <c r="P35" s="79" t="s">
        <v>25</v>
      </c>
      <c r="Q35" s="65">
        <f t="shared" si="4"/>
        <v>44.04183402474289</v>
      </c>
      <c r="R35" s="65">
        <v>51.65</v>
      </c>
      <c r="S35" s="46" t="s">
        <v>26</v>
      </c>
      <c r="T35" s="10"/>
    </row>
    <row r="36" spans="1:20" s="4" customFormat="1" ht="114" customHeight="1" x14ac:dyDescent="0.2">
      <c r="A36" s="79">
        <v>6</v>
      </c>
      <c r="B36" s="51" t="s">
        <v>61</v>
      </c>
      <c r="C36" s="46" t="s">
        <v>63</v>
      </c>
      <c r="D36" s="79" t="s">
        <v>87</v>
      </c>
      <c r="E36" s="79">
        <v>2016</v>
      </c>
      <c r="F36" s="60">
        <v>5500</v>
      </c>
      <c r="G36" s="60">
        <v>5500</v>
      </c>
      <c r="H36" s="60">
        <v>3000</v>
      </c>
      <c r="I36" s="60"/>
      <c r="J36" s="60">
        <v>3000</v>
      </c>
      <c r="K36" s="79"/>
      <c r="L36" s="90">
        <f t="shared" si="3"/>
        <v>79.965000000000003</v>
      </c>
      <c r="M36" s="79"/>
      <c r="N36" s="79">
        <v>79.965000000000003</v>
      </c>
      <c r="O36" s="79"/>
      <c r="P36" s="79" t="s">
        <v>25</v>
      </c>
      <c r="Q36" s="65">
        <f t="shared" si="4"/>
        <v>0</v>
      </c>
      <c r="R36" s="65">
        <v>1.45</v>
      </c>
      <c r="S36" s="46" t="s">
        <v>30</v>
      </c>
      <c r="T36" s="10"/>
    </row>
    <row r="37" spans="1:20" s="4" customFormat="1" ht="99.75" customHeight="1" x14ac:dyDescent="0.2">
      <c r="A37" s="79">
        <v>7</v>
      </c>
      <c r="B37" s="51" t="s">
        <v>31</v>
      </c>
      <c r="C37" s="46" t="s">
        <v>63</v>
      </c>
      <c r="D37" s="79" t="s">
        <v>88</v>
      </c>
      <c r="E37" s="79">
        <v>2016</v>
      </c>
      <c r="F37" s="60">
        <v>2000</v>
      </c>
      <c r="G37" s="60">
        <v>2000</v>
      </c>
      <c r="H37" s="60">
        <v>2000</v>
      </c>
      <c r="I37" s="60"/>
      <c r="J37" s="60">
        <v>2000</v>
      </c>
      <c r="K37" s="79"/>
      <c r="L37" s="90">
        <f t="shared" si="3"/>
        <v>59.517000000000003</v>
      </c>
      <c r="M37" s="79"/>
      <c r="N37" s="79">
        <v>59.517000000000003</v>
      </c>
      <c r="O37" s="79"/>
      <c r="P37" s="79" t="s">
        <v>25</v>
      </c>
      <c r="Q37" s="65">
        <f t="shared" si="4"/>
        <v>0</v>
      </c>
      <c r="R37" s="65">
        <f t="shared" si="2"/>
        <v>0</v>
      </c>
      <c r="S37" s="46" t="s">
        <v>30</v>
      </c>
      <c r="T37" s="10"/>
    </row>
    <row r="38" spans="1:20" s="4" customFormat="1" ht="78.75" x14ac:dyDescent="0.2">
      <c r="A38" s="79">
        <v>8</v>
      </c>
      <c r="B38" s="51" t="s">
        <v>97</v>
      </c>
      <c r="C38" s="46" t="s">
        <v>63</v>
      </c>
      <c r="D38" s="79" t="s">
        <v>117</v>
      </c>
      <c r="E38" s="79">
        <v>2013</v>
      </c>
      <c r="F38" s="60">
        <v>3715.4050000000002</v>
      </c>
      <c r="G38" s="60">
        <v>1892.6610000000001</v>
      </c>
      <c r="H38" s="60">
        <f>J38+K38</f>
        <v>1892.6610000000001</v>
      </c>
      <c r="I38" s="60"/>
      <c r="J38" s="60">
        <v>1272.6610000000001</v>
      </c>
      <c r="K38" s="60">
        <v>620</v>
      </c>
      <c r="L38" s="90">
        <f t="shared" ref="L38:L49" si="5">M38+N38+O38</f>
        <v>0</v>
      </c>
      <c r="M38" s="79"/>
      <c r="N38" s="79"/>
      <c r="O38" s="79"/>
      <c r="P38" s="79"/>
      <c r="Q38" s="65">
        <v>49.1</v>
      </c>
      <c r="R38" s="65">
        <v>49.1</v>
      </c>
      <c r="S38" s="46" t="s">
        <v>118</v>
      </c>
      <c r="T38" s="10"/>
    </row>
    <row r="39" spans="1:20" ht="63" x14ac:dyDescent="0.25">
      <c r="A39" s="79">
        <v>9</v>
      </c>
      <c r="B39" s="51" t="s">
        <v>98</v>
      </c>
      <c r="C39" s="46" t="s">
        <v>63</v>
      </c>
      <c r="D39" s="79" t="s">
        <v>111</v>
      </c>
      <c r="E39" s="79">
        <v>2015</v>
      </c>
      <c r="F39" s="79">
        <v>611.11</v>
      </c>
      <c r="G39" s="65">
        <v>150</v>
      </c>
      <c r="H39" s="65">
        <v>150</v>
      </c>
      <c r="I39" s="65"/>
      <c r="J39" s="65">
        <v>150</v>
      </c>
      <c r="K39" s="79"/>
      <c r="L39" s="90">
        <f t="shared" si="5"/>
        <v>0</v>
      </c>
      <c r="M39" s="79"/>
      <c r="N39" s="79"/>
      <c r="O39" s="79"/>
      <c r="P39" s="79"/>
      <c r="Q39" s="79">
        <v>75</v>
      </c>
      <c r="R39" s="79">
        <v>75</v>
      </c>
      <c r="S39" s="79">
        <v>2016</v>
      </c>
    </row>
    <row r="40" spans="1:20" ht="78.75" x14ac:dyDescent="0.25">
      <c r="A40" s="79">
        <v>10</v>
      </c>
      <c r="B40" s="51" t="s">
        <v>99</v>
      </c>
      <c r="C40" s="46" t="s">
        <v>63</v>
      </c>
      <c r="D40" s="79" t="s">
        <v>116</v>
      </c>
      <c r="E40" s="79">
        <v>2016</v>
      </c>
      <c r="F40" s="79">
        <v>2450.9059999999999</v>
      </c>
      <c r="G40" s="79">
        <v>2420.9059999999999</v>
      </c>
      <c r="H40" s="79">
        <f>J40</f>
        <v>1220.9059999999999</v>
      </c>
      <c r="I40" s="79"/>
      <c r="J40" s="79">
        <v>1220.9059999999999</v>
      </c>
      <c r="K40" s="79"/>
      <c r="L40" s="90">
        <f t="shared" si="5"/>
        <v>0</v>
      </c>
      <c r="M40" s="79"/>
      <c r="N40" s="79"/>
      <c r="O40" s="79"/>
      <c r="P40" s="79"/>
      <c r="Q40" s="79">
        <v>3</v>
      </c>
      <c r="R40" s="79">
        <v>3</v>
      </c>
      <c r="S40" s="79">
        <v>2017</v>
      </c>
    </row>
    <row r="41" spans="1:20" ht="103.5" customHeight="1" x14ac:dyDescent="0.25">
      <c r="A41" s="79">
        <v>11</v>
      </c>
      <c r="B41" s="51" t="s">
        <v>100</v>
      </c>
      <c r="C41" s="46" t="s">
        <v>63</v>
      </c>
      <c r="D41" s="79" t="s">
        <v>108</v>
      </c>
      <c r="E41" s="79">
        <v>2015</v>
      </c>
      <c r="F41" s="79">
        <v>3032.18</v>
      </c>
      <c r="G41" s="65">
        <v>800</v>
      </c>
      <c r="H41" s="65">
        <v>800</v>
      </c>
      <c r="I41" s="65"/>
      <c r="J41" s="65">
        <v>800</v>
      </c>
      <c r="K41" s="79"/>
      <c r="L41" s="90">
        <f t="shared" si="5"/>
        <v>0</v>
      </c>
      <c r="M41" s="79"/>
      <c r="N41" s="79"/>
      <c r="O41" s="79"/>
      <c r="P41" s="79"/>
      <c r="Q41" s="79">
        <v>73.599999999999994</v>
      </c>
      <c r="R41" s="79">
        <v>73.599999999999994</v>
      </c>
      <c r="S41" s="79">
        <v>2016</v>
      </c>
    </row>
    <row r="42" spans="1:20" ht="69.75" customHeight="1" x14ac:dyDescent="0.25">
      <c r="A42" s="79">
        <v>12</v>
      </c>
      <c r="B42" s="51" t="s">
        <v>101</v>
      </c>
      <c r="C42" s="46" t="s">
        <v>63</v>
      </c>
      <c r="D42" s="79" t="s">
        <v>109</v>
      </c>
      <c r="E42" s="79">
        <v>2010</v>
      </c>
      <c r="F42" s="79">
        <v>195.33199999999999</v>
      </c>
      <c r="G42" s="79">
        <v>181.614</v>
      </c>
      <c r="H42" s="79">
        <v>181.614</v>
      </c>
      <c r="I42" s="79"/>
      <c r="J42" s="79">
        <v>181.614</v>
      </c>
      <c r="K42" s="79"/>
      <c r="L42" s="90">
        <f t="shared" si="5"/>
        <v>0</v>
      </c>
      <c r="M42" s="79"/>
      <c r="N42" s="79"/>
      <c r="O42" s="79"/>
      <c r="P42" s="79"/>
      <c r="Q42" s="79">
        <v>7</v>
      </c>
      <c r="R42" s="79">
        <v>7</v>
      </c>
      <c r="S42" s="79">
        <v>2016</v>
      </c>
    </row>
    <row r="43" spans="1:20" ht="47.25" x14ac:dyDescent="0.25">
      <c r="A43" s="79">
        <v>13</v>
      </c>
      <c r="B43" s="51" t="s">
        <v>102</v>
      </c>
      <c r="C43" s="46" t="s">
        <v>63</v>
      </c>
      <c r="D43" s="79" t="s">
        <v>114</v>
      </c>
      <c r="E43" s="79">
        <v>2016</v>
      </c>
      <c r="F43" s="65">
        <v>3000</v>
      </c>
      <c r="G43" s="65">
        <v>3000</v>
      </c>
      <c r="H43" s="65">
        <v>3000</v>
      </c>
      <c r="I43" s="65"/>
      <c r="J43" s="78">
        <v>3000</v>
      </c>
      <c r="K43" s="79"/>
      <c r="L43" s="90">
        <f t="shared" si="5"/>
        <v>0</v>
      </c>
      <c r="M43" s="79"/>
      <c r="N43" s="79"/>
      <c r="O43" s="79"/>
      <c r="P43" s="79"/>
      <c r="Q43" s="79">
        <v>0</v>
      </c>
      <c r="R43" s="79">
        <v>0</v>
      </c>
      <c r="S43" s="79">
        <v>2017</v>
      </c>
    </row>
    <row r="44" spans="1:20" ht="99.75" customHeight="1" x14ac:dyDescent="0.25">
      <c r="A44" s="79">
        <v>14</v>
      </c>
      <c r="B44" s="51" t="s">
        <v>95</v>
      </c>
      <c r="C44" s="46" t="s">
        <v>63</v>
      </c>
      <c r="D44" s="79" t="s">
        <v>113</v>
      </c>
      <c r="E44" s="79">
        <v>2016</v>
      </c>
      <c r="F44" s="79">
        <v>2500</v>
      </c>
      <c r="G44" s="79">
        <v>2500</v>
      </c>
      <c r="H44" s="79">
        <f>J44</f>
        <v>1209.21</v>
      </c>
      <c r="I44" s="79"/>
      <c r="J44" s="79">
        <v>1209.21</v>
      </c>
      <c r="K44" s="79"/>
      <c r="L44" s="90">
        <f t="shared" si="5"/>
        <v>0</v>
      </c>
      <c r="M44" s="79"/>
      <c r="N44" s="79"/>
      <c r="O44" s="79"/>
      <c r="P44" s="79"/>
      <c r="Q44" s="79">
        <v>0</v>
      </c>
      <c r="R44" s="79">
        <v>0</v>
      </c>
      <c r="S44" s="79">
        <v>2016</v>
      </c>
    </row>
    <row r="45" spans="1:20" ht="45.75" customHeight="1" x14ac:dyDescent="0.25">
      <c r="A45" s="79">
        <v>15</v>
      </c>
      <c r="B45" s="51" t="s">
        <v>103</v>
      </c>
      <c r="C45" s="46"/>
      <c r="D45" s="79" t="s">
        <v>115</v>
      </c>
      <c r="E45" s="79">
        <v>2016</v>
      </c>
      <c r="F45" s="79">
        <v>2200</v>
      </c>
      <c r="G45" s="79">
        <v>2145</v>
      </c>
      <c r="H45" s="79">
        <v>2050</v>
      </c>
      <c r="I45" s="79"/>
      <c r="J45" s="79">
        <v>2050</v>
      </c>
      <c r="K45" s="79"/>
      <c r="L45" s="90">
        <f t="shared" si="5"/>
        <v>0</v>
      </c>
      <c r="M45" s="79"/>
      <c r="N45" s="79"/>
      <c r="O45" s="79"/>
      <c r="P45" s="79"/>
      <c r="Q45" s="79">
        <v>2.5</v>
      </c>
      <c r="R45" s="79">
        <v>2.5</v>
      </c>
      <c r="S45" s="79">
        <v>2016</v>
      </c>
    </row>
    <row r="46" spans="1:20" ht="100.5" customHeight="1" x14ac:dyDescent="0.25">
      <c r="A46" s="79">
        <v>16</v>
      </c>
      <c r="B46" s="51" t="s">
        <v>96</v>
      </c>
      <c r="C46" s="46" t="s">
        <v>63</v>
      </c>
      <c r="D46" s="79" t="s">
        <v>112</v>
      </c>
      <c r="E46" s="79">
        <v>2016</v>
      </c>
      <c r="F46" s="79">
        <v>1960</v>
      </c>
      <c r="G46" s="79">
        <v>1960</v>
      </c>
      <c r="H46" s="79">
        <f>J46</f>
        <v>1460</v>
      </c>
      <c r="I46" s="79"/>
      <c r="J46" s="79">
        <v>1460</v>
      </c>
      <c r="K46" s="79"/>
      <c r="L46" s="90">
        <f t="shared" si="5"/>
        <v>0</v>
      </c>
      <c r="M46" s="79"/>
      <c r="N46" s="79"/>
      <c r="O46" s="79"/>
      <c r="P46" s="79"/>
      <c r="Q46" s="79">
        <v>0</v>
      </c>
      <c r="R46" s="79">
        <v>0</v>
      </c>
      <c r="S46" s="79">
        <v>2016</v>
      </c>
    </row>
    <row r="47" spans="1:20" ht="45.75" customHeight="1" x14ac:dyDescent="0.25">
      <c r="A47" s="79">
        <v>17</v>
      </c>
      <c r="B47" s="51" t="s">
        <v>104</v>
      </c>
      <c r="C47" s="46" t="s">
        <v>63</v>
      </c>
      <c r="D47" s="79" t="s">
        <v>109</v>
      </c>
      <c r="E47" s="79">
        <v>2016</v>
      </c>
      <c r="F47" s="79">
        <v>1000</v>
      </c>
      <c r="G47" s="79">
        <v>1000</v>
      </c>
      <c r="H47" s="65">
        <v>200</v>
      </c>
      <c r="I47" s="65"/>
      <c r="J47" s="65">
        <v>200</v>
      </c>
      <c r="K47" s="79"/>
      <c r="L47" s="90">
        <f t="shared" si="5"/>
        <v>0</v>
      </c>
      <c r="M47" s="79"/>
      <c r="N47" s="79"/>
      <c r="O47" s="79"/>
      <c r="P47" s="79"/>
      <c r="Q47" s="79">
        <v>0</v>
      </c>
      <c r="R47" s="79">
        <v>0</v>
      </c>
      <c r="S47" s="79">
        <v>2017</v>
      </c>
    </row>
    <row r="48" spans="1:20" ht="126" customHeight="1" x14ac:dyDescent="0.25">
      <c r="A48" s="79">
        <v>18</v>
      </c>
      <c r="B48" s="51" t="s">
        <v>105</v>
      </c>
      <c r="C48" s="79"/>
      <c r="D48" s="79" t="s">
        <v>110</v>
      </c>
      <c r="E48" s="79">
        <v>2012</v>
      </c>
      <c r="F48" s="60">
        <v>18711.026000000002</v>
      </c>
      <c r="G48" s="65">
        <v>5300</v>
      </c>
      <c r="H48" s="65">
        <v>2300</v>
      </c>
      <c r="I48" s="65"/>
      <c r="J48" s="65">
        <v>2300</v>
      </c>
      <c r="K48" s="79"/>
      <c r="L48" s="90">
        <f t="shared" si="5"/>
        <v>0</v>
      </c>
      <c r="M48" s="79"/>
      <c r="N48" s="79"/>
      <c r="O48" s="79"/>
      <c r="P48" s="79"/>
      <c r="Q48" s="79">
        <v>74.5</v>
      </c>
      <c r="R48" s="79">
        <v>74.5</v>
      </c>
      <c r="S48" s="79">
        <v>2017</v>
      </c>
    </row>
    <row r="49" spans="1:19" ht="39.75" customHeight="1" x14ac:dyDescent="0.25">
      <c r="A49" s="79">
        <v>19</v>
      </c>
      <c r="B49" s="51" t="s">
        <v>106</v>
      </c>
      <c r="C49" s="79"/>
      <c r="D49" s="79" t="s">
        <v>109</v>
      </c>
      <c r="E49" s="79">
        <v>2016</v>
      </c>
      <c r="F49" s="79">
        <v>1500</v>
      </c>
      <c r="G49" s="79">
        <v>1500</v>
      </c>
      <c r="H49" s="65">
        <v>400</v>
      </c>
      <c r="I49" s="65"/>
      <c r="J49" s="65">
        <v>400</v>
      </c>
      <c r="K49" s="79"/>
      <c r="L49" s="90">
        <f t="shared" si="5"/>
        <v>0</v>
      </c>
      <c r="M49" s="79"/>
      <c r="N49" s="79"/>
      <c r="O49" s="79"/>
      <c r="P49" s="79"/>
      <c r="Q49" s="79">
        <v>0</v>
      </c>
      <c r="R49" s="79">
        <v>0</v>
      </c>
      <c r="S49" s="79"/>
    </row>
    <row r="51" spans="1:19" ht="18.75" x14ac:dyDescent="0.25">
      <c r="A51" s="82"/>
      <c r="B51" s="85"/>
      <c r="C51" s="82"/>
      <c r="D51" s="86"/>
      <c r="E51" s="86"/>
      <c r="F51" s="86"/>
      <c r="G51" s="86"/>
      <c r="H51" s="86"/>
    </row>
    <row r="52" spans="1:19" ht="38.25" customHeight="1" x14ac:dyDescent="0.25">
      <c r="A52" s="206" t="s">
        <v>120</v>
      </c>
      <c r="B52" s="207"/>
      <c r="C52" s="207"/>
      <c r="D52" s="86"/>
      <c r="E52" s="86"/>
      <c r="F52" s="208" t="s">
        <v>121</v>
      </c>
      <c r="G52" s="209"/>
      <c r="H52" s="209"/>
    </row>
  </sheetData>
  <mergeCells count="23">
    <mergeCell ref="A1:S1"/>
    <mergeCell ref="A2:A4"/>
    <mergeCell ref="B2:B4"/>
    <mergeCell ref="C2:C4"/>
    <mergeCell ref="D2:D4"/>
    <mergeCell ref="E2:E4"/>
    <mergeCell ref="F2:F4"/>
    <mergeCell ref="G2:G4"/>
    <mergeCell ref="H2:K2"/>
    <mergeCell ref="L2:O2"/>
    <mergeCell ref="A52:C52"/>
    <mergeCell ref="F52:H52"/>
    <mergeCell ref="P2:P4"/>
    <mergeCell ref="Q2:R3"/>
    <mergeCell ref="S2:S4"/>
    <mergeCell ref="H3:H4"/>
    <mergeCell ref="I3:K3"/>
    <mergeCell ref="L3:L4"/>
    <mergeCell ref="M3:O3"/>
    <mergeCell ref="A6:S6"/>
    <mergeCell ref="A18:S18"/>
    <mergeCell ref="A24:S24"/>
    <mergeCell ref="A30:S30"/>
  </mergeCells>
  <pageMargins left="0.31496062992125984" right="0.31496062992125984" top="0.35433070866141736" bottom="0.15748031496062992" header="0.31496062992125984" footer="0.31496062992125984"/>
  <pageSetup paperSize="9" scale="60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="57" zoomScaleNormal="57" workbookViewId="0">
      <selection activeCell="F54" sqref="A54:H54"/>
    </sheetView>
  </sheetViews>
  <sheetFormatPr defaultRowHeight="15.75" x14ac:dyDescent="0.25"/>
  <cols>
    <col min="1" max="1" width="6" style="61" customWidth="1"/>
    <col min="2" max="2" width="36.140625" style="63" customWidth="1"/>
    <col min="3" max="3" width="29.85546875" style="61" customWidth="1"/>
    <col min="4" max="4" width="10.7109375" style="62" customWidth="1"/>
    <col min="5" max="5" width="9.140625" style="62"/>
    <col min="6" max="6" width="12.28515625" style="62" customWidth="1"/>
    <col min="7" max="7" width="12.7109375" style="62" customWidth="1"/>
    <col min="8" max="8" width="12.28515625" style="62" customWidth="1"/>
    <col min="9" max="9" width="10.5703125" style="62" customWidth="1"/>
    <col min="10" max="10" width="12.5703125" style="62" customWidth="1"/>
    <col min="11" max="11" width="12.42578125" style="62" customWidth="1"/>
    <col min="12" max="13" width="9.140625" style="62"/>
    <col min="14" max="14" width="10.7109375" style="62" customWidth="1"/>
    <col min="15" max="15" width="9.140625" style="62"/>
    <col min="16" max="16" width="11.85546875" style="62" hidden="1" customWidth="1"/>
    <col min="17" max="18" width="9.140625" style="62"/>
    <col min="19" max="19" width="13.42578125" style="62" customWidth="1"/>
    <col min="20" max="20" width="9.140625" style="10"/>
  </cols>
  <sheetData>
    <row r="1" spans="1:20" x14ac:dyDescent="0.25">
      <c r="A1" s="191" t="s">
        <v>119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3"/>
    </row>
    <row r="2" spans="1:20" s="4" customFormat="1" ht="15" customHeight="1" x14ac:dyDescent="0.2">
      <c r="A2" s="185" t="s">
        <v>0</v>
      </c>
      <c r="B2" s="194" t="s">
        <v>1</v>
      </c>
      <c r="C2" s="185" t="s">
        <v>2</v>
      </c>
      <c r="D2" s="184" t="s">
        <v>3</v>
      </c>
      <c r="E2" s="184" t="s">
        <v>4</v>
      </c>
      <c r="F2" s="197" t="s">
        <v>17</v>
      </c>
      <c r="G2" s="184" t="s">
        <v>5</v>
      </c>
      <c r="H2" s="184" t="s">
        <v>6</v>
      </c>
      <c r="I2" s="184"/>
      <c r="J2" s="184"/>
      <c r="K2" s="184"/>
      <c r="L2" s="184" t="s">
        <v>12</v>
      </c>
      <c r="M2" s="184"/>
      <c r="N2" s="184"/>
      <c r="O2" s="184"/>
      <c r="P2" s="184" t="s">
        <v>13</v>
      </c>
      <c r="Q2" s="184" t="s">
        <v>15</v>
      </c>
      <c r="R2" s="184"/>
      <c r="S2" s="184" t="s">
        <v>16</v>
      </c>
      <c r="T2" s="10"/>
    </row>
    <row r="3" spans="1:20" s="4" customFormat="1" ht="45" customHeight="1" x14ac:dyDescent="0.2">
      <c r="A3" s="185"/>
      <c r="B3" s="195"/>
      <c r="C3" s="185"/>
      <c r="D3" s="184"/>
      <c r="E3" s="184"/>
      <c r="F3" s="198"/>
      <c r="G3" s="184"/>
      <c r="H3" s="184" t="s">
        <v>7</v>
      </c>
      <c r="I3" s="184" t="s">
        <v>8</v>
      </c>
      <c r="J3" s="184"/>
      <c r="K3" s="184"/>
      <c r="L3" s="184" t="s">
        <v>7</v>
      </c>
      <c r="M3" s="184" t="s">
        <v>8</v>
      </c>
      <c r="N3" s="184"/>
      <c r="O3" s="184"/>
      <c r="P3" s="184"/>
      <c r="Q3" s="184"/>
      <c r="R3" s="184"/>
      <c r="S3" s="184"/>
      <c r="T3" s="10"/>
    </row>
    <row r="4" spans="1:20" s="4" customFormat="1" ht="114.75" customHeight="1" x14ac:dyDescent="0.2">
      <c r="A4" s="185"/>
      <c r="B4" s="196"/>
      <c r="C4" s="185"/>
      <c r="D4" s="184"/>
      <c r="E4" s="184"/>
      <c r="F4" s="199"/>
      <c r="G4" s="184"/>
      <c r="H4" s="184"/>
      <c r="I4" s="76" t="s">
        <v>9</v>
      </c>
      <c r="J4" s="76" t="s">
        <v>10</v>
      </c>
      <c r="K4" s="76" t="s">
        <v>11</v>
      </c>
      <c r="L4" s="184"/>
      <c r="M4" s="76" t="s">
        <v>9</v>
      </c>
      <c r="N4" s="76" t="s">
        <v>10</v>
      </c>
      <c r="O4" s="76" t="s">
        <v>11</v>
      </c>
      <c r="P4" s="184"/>
      <c r="Q4" s="76" t="s">
        <v>14</v>
      </c>
      <c r="R4" s="76" t="s">
        <v>29</v>
      </c>
      <c r="S4" s="184"/>
      <c r="T4" s="10"/>
    </row>
    <row r="5" spans="1:20" s="4" customFormat="1" ht="15.75" customHeight="1" x14ac:dyDescent="0.2">
      <c r="A5" s="74">
        <v>1</v>
      </c>
      <c r="B5" s="44">
        <v>2</v>
      </c>
      <c r="C5" s="74">
        <v>3</v>
      </c>
      <c r="D5" s="76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  <c r="J5" s="76">
        <v>10</v>
      </c>
      <c r="K5" s="76">
        <v>11</v>
      </c>
      <c r="L5" s="76">
        <v>12</v>
      </c>
      <c r="M5" s="76">
        <v>13</v>
      </c>
      <c r="N5" s="76">
        <v>14</v>
      </c>
      <c r="O5" s="76">
        <v>15</v>
      </c>
      <c r="P5" s="76">
        <v>16</v>
      </c>
      <c r="Q5" s="76">
        <v>17</v>
      </c>
      <c r="R5" s="76">
        <v>18</v>
      </c>
      <c r="S5" s="76">
        <v>19</v>
      </c>
      <c r="T5" s="10"/>
    </row>
    <row r="6" spans="1:20" hidden="1" x14ac:dyDescent="0.25">
      <c r="A6" s="200" t="s">
        <v>32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2"/>
    </row>
    <row r="7" spans="1:20" ht="78.75" hidden="1" x14ac:dyDescent="0.25">
      <c r="A7" s="52">
        <v>1</v>
      </c>
      <c r="B7" s="75" t="s">
        <v>37</v>
      </c>
      <c r="C7" s="74" t="s">
        <v>20</v>
      </c>
      <c r="D7" s="76" t="s">
        <v>67</v>
      </c>
      <c r="E7" s="76">
        <v>2016</v>
      </c>
      <c r="F7" s="53">
        <v>66378.729000000007</v>
      </c>
      <c r="G7" s="54">
        <f>F7-533.0056</f>
        <v>65845.723400000003</v>
      </c>
      <c r="H7" s="54">
        <v>2000</v>
      </c>
      <c r="I7" s="54"/>
      <c r="J7" s="54">
        <f>H7</f>
        <v>2000</v>
      </c>
      <c r="K7" s="76"/>
      <c r="L7" s="76" t="s">
        <v>23</v>
      </c>
      <c r="M7" s="76" t="s">
        <v>23</v>
      </c>
      <c r="N7" s="76" t="s">
        <v>23</v>
      </c>
      <c r="O7" s="76" t="s">
        <v>23</v>
      </c>
      <c r="P7" s="76" t="s">
        <v>25</v>
      </c>
      <c r="Q7" s="55">
        <f>100-(G7/F7*100)</f>
        <v>0.80297650773036366</v>
      </c>
      <c r="R7" s="55">
        <f>Q7</f>
        <v>0.80297650773036366</v>
      </c>
      <c r="S7" s="45" t="s">
        <v>30</v>
      </c>
      <c r="T7" s="39"/>
    </row>
    <row r="8" spans="1:20" ht="63" hidden="1" x14ac:dyDescent="0.25">
      <c r="A8" s="52">
        <v>2</v>
      </c>
      <c r="B8" s="75" t="s">
        <v>38</v>
      </c>
      <c r="C8" s="46" t="s">
        <v>63</v>
      </c>
      <c r="D8" s="76" t="s">
        <v>68</v>
      </c>
      <c r="E8" s="76">
        <v>2015</v>
      </c>
      <c r="F8" s="53">
        <v>1382.6130000000001</v>
      </c>
      <c r="G8" s="54">
        <f>F8-1104.20412</f>
        <v>278.40887999999995</v>
      </c>
      <c r="H8" s="54">
        <v>230</v>
      </c>
      <c r="I8" s="54"/>
      <c r="J8" s="54">
        <f t="shared" ref="J8:J14" si="0">H8</f>
        <v>230</v>
      </c>
      <c r="K8" s="76"/>
      <c r="L8" s="76" t="s">
        <v>23</v>
      </c>
      <c r="M8" s="76" t="s">
        <v>23</v>
      </c>
      <c r="N8" s="76" t="s">
        <v>23</v>
      </c>
      <c r="O8" s="76" t="s">
        <v>23</v>
      </c>
      <c r="P8" s="76" t="s">
        <v>25</v>
      </c>
      <c r="Q8" s="55">
        <f t="shared" ref="Q8:Q17" si="1">100-(G8/F8*100)</f>
        <v>79.863571368126884</v>
      </c>
      <c r="R8" s="55">
        <f t="shared" ref="R8:R39" si="2">Q8</f>
        <v>79.863571368126884</v>
      </c>
      <c r="S8" s="45" t="s">
        <v>28</v>
      </c>
    </row>
    <row r="9" spans="1:20" ht="78.75" hidden="1" x14ac:dyDescent="0.25">
      <c r="A9" s="52">
        <v>3</v>
      </c>
      <c r="B9" s="75" t="s">
        <v>39</v>
      </c>
      <c r="C9" s="46" t="s">
        <v>63</v>
      </c>
      <c r="D9" s="76" t="s">
        <v>69</v>
      </c>
      <c r="E9" s="76">
        <v>2015</v>
      </c>
      <c r="F9" s="53">
        <v>7066.3590000000004</v>
      </c>
      <c r="G9" s="54">
        <f>F9-2606.746</f>
        <v>4459.6130000000003</v>
      </c>
      <c r="H9" s="54">
        <v>4957.3590000000004</v>
      </c>
      <c r="I9" s="54"/>
      <c r="J9" s="54">
        <f t="shared" si="0"/>
        <v>4957.3590000000004</v>
      </c>
      <c r="K9" s="76"/>
      <c r="L9" s="76" t="s">
        <v>23</v>
      </c>
      <c r="M9" s="76" t="s">
        <v>23</v>
      </c>
      <c r="N9" s="76" t="s">
        <v>23</v>
      </c>
      <c r="O9" s="76" t="s">
        <v>23</v>
      </c>
      <c r="P9" s="76" t="s">
        <v>25</v>
      </c>
      <c r="Q9" s="55">
        <f t="shared" si="1"/>
        <v>36.889521180568373</v>
      </c>
      <c r="R9" s="55">
        <f t="shared" si="2"/>
        <v>36.889521180568373</v>
      </c>
      <c r="S9" s="45" t="s">
        <v>28</v>
      </c>
    </row>
    <row r="10" spans="1:20" ht="63" hidden="1" x14ac:dyDescent="0.25">
      <c r="A10" s="52">
        <v>4</v>
      </c>
      <c r="B10" s="75" t="s">
        <v>40</v>
      </c>
      <c r="C10" s="46" t="s">
        <v>63</v>
      </c>
      <c r="D10" s="76" t="s">
        <v>70</v>
      </c>
      <c r="E10" s="76">
        <v>2016</v>
      </c>
      <c r="F10" s="53">
        <v>6182.03</v>
      </c>
      <c r="G10" s="54">
        <f>F10-171.81656</f>
        <v>6010.2134399999995</v>
      </c>
      <c r="H10" s="54">
        <v>1549.09</v>
      </c>
      <c r="I10" s="54"/>
      <c r="J10" s="54">
        <f t="shared" si="0"/>
        <v>1549.09</v>
      </c>
      <c r="K10" s="76"/>
      <c r="L10" s="76" t="s">
        <v>23</v>
      </c>
      <c r="M10" s="76" t="s">
        <v>23</v>
      </c>
      <c r="N10" s="76" t="s">
        <v>23</v>
      </c>
      <c r="O10" s="76" t="s">
        <v>23</v>
      </c>
      <c r="P10" s="76" t="s">
        <v>25</v>
      </c>
      <c r="Q10" s="55">
        <f t="shared" si="1"/>
        <v>2.7792902978471545</v>
      </c>
      <c r="R10" s="55">
        <f t="shared" si="2"/>
        <v>2.7792902978471545</v>
      </c>
      <c r="S10" s="45" t="s">
        <v>30</v>
      </c>
    </row>
    <row r="11" spans="1:20" ht="63" hidden="1" x14ac:dyDescent="0.25">
      <c r="A11" s="52">
        <v>5</v>
      </c>
      <c r="B11" s="75" t="s">
        <v>41</v>
      </c>
      <c r="C11" s="46" t="s">
        <v>63</v>
      </c>
      <c r="D11" s="76" t="s">
        <v>71</v>
      </c>
      <c r="E11" s="76">
        <v>2016</v>
      </c>
      <c r="F11" s="53">
        <v>3310.5230000000001</v>
      </c>
      <c r="G11" s="54">
        <f>F11-14.31181</f>
        <v>3296.21119</v>
      </c>
      <c r="H11" s="54">
        <v>2739.4989999999998</v>
      </c>
      <c r="I11" s="54"/>
      <c r="J11" s="54">
        <f t="shared" si="0"/>
        <v>2739.4989999999998</v>
      </c>
      <c r="K11" s="76"/>
      <c r="L11" s="76" t="s">
        <v>23</v>
      </c>
      <c r="M11" s="76" t="s">
        <v>23</v>
      </c>
      <c r="N11" s="76" t="s">
        <v>23</v>
      </c>
      <c r="O11" s="76" t="s">
        <v>23</v>
      </c>
      <c r="P11" s="76" t="s">
        <v>25</v>
      </c>
      <c r="Q11" s="55">
        <f t="shared" si="1"/>
        <v>0.43231265875512292</v>
      </c>
      <c r="R11" s="55">
        <f t="shared" si="2"/>
        <v>0.43231265875512292</v>
      </c>
      <c r="S11" s="45" t="s">
        <v>30</v>
      </c>
    </row>
    <row r="12" spans="1:20" ht="63" hidden="1" x14ac:dyDescent="0.25">
      <c r="A12" s="52">
        <v>6</v>
      </c>
      <c r="B12" s="75" t="s">
        <v>42</v>
      </c>
      <c r="C12" s="46" t="s">
        <v>63</v>
      </c>
      <c r="D12" s="76" t="s">
        <v>72</v>
      </c>
      <c r="E12" s="76">
        <v>2015</v>
      </c>
      <c r="F12" s="53">
        <v>3722.1509999999998</v>
      </c>
      <c r="G12" s="54">
        <f>F12-2796.74568</f>
        <v>925.40531999999985</v>
      </c>
      <c r="H12" s="54">
        <v>680</v>
      </c>
      <c r="I12" s="54"/>
      <c r="J12" s="54">
        <f t="shared" si="0"/>
        <v>680</v>
      </c>
      <c r="K12" s="76"/>
      <c r="L12" s="76" t="s">
        <v>23</v>
      </c>
      <c r="M12" s="76" t="s">
        <v>23</v>
      </c>
      <c r="N12" s="76" t="s">
        <v>23</v>
      </c>
      <c r="O12" s="76" t="s">
        <v>23</v>
      </c>
      <c r="P12" s="76" t="s">
        <v>25</v>
      </c>
      <c r="Q12" s="55">
        <f t="shared" si="1"/>
        <v>75.137888817514394</v>
      </c>
      <c r="R12" s="55">
        <f t="shared" si="2"/>
        <v>75.137888817514394</v>
      </c>
      <c r="S12" s="45" t="s">
        <v>28</v>
      </c>
    </row>
    <row r="13" spans="1:20" ht="63" hidden="1" x14ac:dyDescent="0.25">
      <c r="A13" s="52">
        <v>7</v>
      </c>
      <c r="B13" s="75" t="s">
        <v>43</v>
      </c>
      <c r="C13" s="46" t="s">
        <v>63</v>
      </c>
      <c r="D13" s="76" t="s">
        <v>73</v>
      </c>
      <c r="E13" s="76">
        <v>2015</v>
      </c>
      <c r="F13" s="53">
        <v>3041.8420000000001</v>
      </c>
      <c r="G13" s="54">
        <f>F13-1767.90618</f>
        <v>1273.9358200000001</v>
      </c>
      <c r="H13" s="54">
        <v>1256.277</v>
      </c>
      <c r="I13" s="54"/>
      <c r="J13" s="54">
        <f t="shared" si="0"/>
        <v>1256.277</v>
      </c>
      <c r="K13" s="76"/>
      <c r="L13" s="76" t="s">
        <v>23</v>
      </c>
      <c r="M13" s="76" t="s">
        <v>23</v>
      </c>
      <c r="N13" s="76" t="s">
        <v>23</v>
      </c>
      <c r="O13" s="76" t="s">
        <v>23</v>
      </c>
      <c r="P13" s="76" t="s">
        <v>25</v>
      </c>
      <c r="Q13" s="55">
        <f t="shared" si="1"/>
        <v>58.119592667863742</v>
      </c>
      <c r="R13" s="55">
        <f t="shared" si="2"/>
        <v>58.119592667863742</v>
      </c>
      <c r="S13" s="45" t="s">
        <v>28</v>
      </c>
    </row>
    <row r="14" spans="1:20" ht="63" hidden="1" x14ac:dyDescent="0.25">
      <c r="A14" s="52">
        <v>8</v>
      </c>
      <c r="B14" s="75" t="s">
        <v>44</v>
      </c>
      <c r="C14" s="46" t="s">
        <v>63</v>
      </c>
      <c r="D14" s="76" t="s">
        <v>74</v>
      </c>
      <c r="E14" s="76"/>
      <c r="F14" s="53">
        <v>20154.991000000002</v>
      </c>
      <c r="G14" s="54">
        <f>F14</f>
        <v>20154.991000000002</v>
      </c>
      <c r="H14" s="54">
        <v>400</v>
      </c>
      <c r="I14" s="54"/>
      <c r="J14" s="54">
        <f t="shared" si="0"/>
        <v>400</v>
      </c>
      <c r="K14" s="76"/>
      <c r="L14" s="76" t="s">
        <v>23</v>
      </c>
      <c r="M14" s="76" t="s">
        <v>23</v>
      </c>
      <c r="N14" s="76" t="s">
        <v>23</v>
      </c>
      <c r="O14" s="76" t="s">
        <v>23</v>
      </c>
      <c r="P14" s="76" t="s">
        <v>25</v>
      </c>
      <c r="Q14" s="55">
        <f t="shared" si="1"/>
        <v>0</v>
      </c>
      <c r="R14" s="55">
        <f t="shared" si="2"/>
        <v>0</v>
      </c>
      <c r="S14" s="45" t="s">
        <v>30</v>
      </c>
    </row>
    <row r="15" spans="1:20" ht="63" hidden="1" x14ac:dyDescent="0.25">
      <c r="A15" s="74">
        <v>9</v>
      </c>
      <c r="B15" s="44" t="s">
        <v>45</v>
      </c>
      <c r="C15" s="46" t="s">
        <v>63</v>
      </c>
      <c r="D15" s="76" t="s">
        <v>75</v>
      </c>
      <c r="E15" s="76">
        <v>2014</v>
      </c>
      <c r="F15" s="53">
        <v>790.62</v>
      </c>
      <c r="G15" s="54">
        <f>F15-445.05814</f>
        <v>345.56186000000002</v>
      </c>
      <c r="H15" s="54">
        <v>100</v>
      </c>
      <c r="I15" s="54"/>
      <c r="J15" s="54">
        <f>H15</f>
        <v>100</v>
      </c>
      <c r="K15" s="76"/>
      <c r="L15" s="76" t="s">
        <v>23</v>
      </c>
      <c r="M15" s="76" t="s">
        <v>23</v>
      </c>
      <c r="N15" s="76" t="s">
        <v>23</v>
      </c>
      <c r="O15" s="76" t="s">
        <v>23</v>
      </c>
      <c r="P15" s="76" t="s">
        <v>25</v>
      </c>
      <c r="Q15" s="55">
        <f t="shared" si="1"/>
        <v>56.292294654827849</v>
      </c>
      <c r="R15" s="55">
        <f t="shared" si="2"/>
        <v>56.292294654827849</v>
      </c>
      <c r="S15" s="45" t="s">
        <v>64</v>
      </c>
    </row>
    <row r="16" spans="1:20" ht="78.75" hidden="1" x14ac:dyDescent="0.25">
      <c r="A16" s="52">
        <v>10</v>
      </c>
      <c r="B16" s="75" t="s">
        <v>46</v>
      </c>
      <c r="C16" s="46" t="s">
        <v>63</v>
      </c>
      <c r="D16" s="76" t="s">
        <v>76</v>
      </c>
      <c r="E16" s="76"/>
      <c r="F16" s="53">
        <v>2500</v>
      </c>
      <c r="G16" s="54">
        <f>F16</f>
        <v>2500</v>
      </c>
      <c r="H16" s="54">
        <v>200</v>
      </c>
      <c r="I16" s="54"/>
      <c r="J16" s="54">
        <f>H16</f>
        <v>200</v>
      </c>
      <c r="K16" s="76"/>
      <c r="L16" s="76" t="s">
        <v>23</v>
      </c>
      <c r="M16" s="76" t="s">
        <v>23</v>
      </c>
      <c r="N16" s="76" t="s">
        <v>23</v>
      </c>
      <c r="O16" s="76" t="s">
        <v>23</v>
      </c>
      <c r="P16" s="76" t="s">
        <v>25</v>
      </c>
      <c r="Q16" s="55">
        <f t="shared" si="1"/>
        <v>0</v>
      </c>
      <c r="R16" s="55">
        <f t="shared" si="2"/>
        <v>0</v>
      </c>
      <c r="S16" s="45" t="s">
        <v>30</v>
      </c>
    </row>
    <row r="17" spans="1:20" ht="78.75" hidden="1" x14ac:dyDescent="0.25">
      <c r="A17" s="52">
        <v>11</v>
      </c>
      <c r="B17" s="75" t="s">
        <v>47</v>
      </c>
      <c r="C17" s="46" t="s">
        <v>63</v>
      </c>
      <c r="D17" s="76" t="s">
        <v>77</v>
      </c>
      <c r="E17" s="76">
        <v>2016</v>
      </c>
      <c r="F17" s="53">
        <v>1572.79</v>
      </c>
      <c r="G17" s="54">
        <f>F17</f>
        <v>1572.79</v>
      </c>
      <c r="H17" s="54">
        <v>1511.434</v>
      </c>
      <c r="I17" s="54"/>
      <c r="J17" s="54">
        <f>H17</f>
        <v>1511.434</v>
      </c>
      <c r="K17" s="76"/>
      <c r="L17" s="76" t="s">
        <v>23</v>
      </c>
      <c r="M17" s="76" t="s">
        <v>23</v>
      </c>
      <c r="N17" s="76" t="s">
        <v>23</v>
      </c>
      <c r="O17" s="76" t="s">
        <v>23</v>
      </c>
      <c r="P17" s="76" t="s">
        <v>25</v>
      </c>
      <c r="Q17" s="55">
        <f t="shared" si="1"/>
        <v>0</v>
      </c>
      <c r="R17" s="55">
        <f t="shared" si="2"/>
        <v>0</v>
      </c>
      <c r="S17" s="45" t="s">
        <v>27</v>
      </c>
    </row>
    <row r="18" spans="1:20" hidden="1" x14ac:dyDescent="0.25">
      <c r="A18" s="200" t="s">
        <v>33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2"/>
    </row>
    <row r="19" spans="1:20" ht="94.5" hidden="1" x14ac:dyDescent="0.25">
      <c r="A19" s="52">
        <v>12</v>
      </c>
      <c r="B19" s="75" t="s">
        <v>48</v>
      </c>
      <c r="C19" s="74" t="s">
        <v>20</v>
      </c>
      <c r="D19" s="76" t="s">
        <v>66</v>
      </c>
      <c r="E19" s="76">
        <v>2016</v>
      </c>
      <c r="F19" s="53">
        <v>6360.1819999999998</v>
      </c>
      <c r="G19" s="54">
        <f>F19-7.232</f>
        <v>6352.95</v>
      </c>
      <c r="H19" s="54">
        <v>6352.95</v>
      </c>
      <c r="I19" s="54"/>
      <c r="J19" s="54">
        <f>H19</f>
        <v>6352.95</v>
      </c>
      <c r="K19" s="76"/>
      <c r="L19" s="76" t="s">
        <v>23</v>
      </c>
      <c r="M19" s="76" t="s">
        <v>23</v>
      </c>
      <c r="N19" s="76" t="s">
        <v>23</v>
      </c>
      <c r="O19" s="76" t="s">
        <v>23</v>
      </c>
      <c r="P19" s="76" t="s">
        <v>25</v>
      </c>
      <c r="Q19" s="55">
        <f>100-(G19/F19*100)</f>
        <v>0.11370743793180793</v>
      </c>
      <c r="R19" s="55">
        <f t="shared" si="2"/>
        <v>0.11370743793180793</v>
      </c>
      <c r="S19" s="45" t="s">
        <v>28</v>
      </c>
    </row>
    <row r="20" spans="1:20" ht="110.25" hidden="1" x14ac:dyDescent="0.25">
      <c r="A20" s="52">
        <v>13</v>
      </c>
      <c r="B20" s="75" t="s">
        <v>49</v>
      </c>
      <c r="C20" s="46" t="s">
        <v>63</v>
      </c>
      <c r="D20" s="76"/>
      <c r="E20" s="76"/>
      <c r="F20" s="53">
        <v>2000</v>
      </c>
      <c r="G20" s="54">
        <f>F20</f>
        <v>2000</v>
      </c>
      <c r="H20" s="54">
        <v>2000</v>
      </c>
      <c r="I20" s="54"/>
      <c r="J20" s="54">
        <f>H20</f>
        <v>2000</v>
      </c>
      <c r="K20" s="76"/>
      <c r="L20" s="76" t="s">
        <v>23</v>
      </c>
      <c r="M20" s="76" t="s">
        <v>23</v>
      </c>
      <c r="N20" s="76" t="s">
        <v>23</v>
      </c>
      <c r="O20" s="76" t="s">
        <v>23</v>
      </c>
      <c r="P20" s="76" t="s">
        <v>25</v>
      </c>
      <c r="Q20" s="55">
        <f>100-(G20/F20*100)</f>
        <v>0</v>
      </c>
      <c r="R20" s="55">
        <f t="shared" si="2"/>
        <v>0</v>
      </c>
      <c r="S20" s="45" t="s">
        <v>30</v>
      </c>
    </row>
    <row r="21" spans="1:20" ht="110.25" hidden="1" x14ac:dyDescent="0.25">
      <c r="A21" s="52">
        <v>14</v>
      </c>
      <c r="B21" s="75" t="s">
        <v>50</v>
      </c>
      <c r="C21" s="46" t="s">
        <v>63</v>
      </c>
      <c r="D21" s="76" t="s">
        <v>78</v>
      </c>
      <c r="E21" s="76">
        <v>2016</v>
      </c>
      <c r="F21" s="53">
        <v>890.87199999999996</v>
      </c>
      <c r="G21" s="54">
        <f>F21</f>
        <v>890.87199999999996</v>
      </c>
      <c r="H21" s="54">
        <v>890.87199999999996</v>
      </c>
      <c r="I21" s="54"/>
      <c r="J21" s="54">
        <f>H21</f>
        <v>890.87199999999996</v>
      </c>
      <c r="K21" s="76"/>
      <c r="L21" s="76" t="s">
        <v>23</v>
      </c>
      <c r="M21" s="76" t="s">
        <v>23</v>
      </c>
      <c r="N21" s="76" t="s">
        <v>23</v>
      </c>
      <c r="O21" s="76" t="s">
        <v>23</v>
      </c>
      <c r="P21" s="76" t="s">
        <v>25</v>
      </c>
      <c r="Q21" s="55">
        <f>100-(G21/F21*100)</f>
        <v>0</v>
      </c>
      <c r="R21" s="55">
        <f t="shared" si="2"/>
        <v>0</v>
      </c>
      <c r="S21" s="45" t="s">
        <v>28</v>
      </c>
    </row>
    <row r="22" spans="1:20" ht="78.75" hidden="1" x14ac:dyDescent="0.25">
      <c r="A22" s="52">
        <v>15</v>
      </c>
      <c r="B22" s="75" t="s">
        <v>51</v>
      </c>
      <c r="C22" s="46" t="s">
        <v>63</v>
      </c>
      <c r="D22" s="76" t="s">
        <v>79</v>
      </c>
      <c r="E22" s="76"/>
      <c r="F22" s="53">
        <v>3514.2240000000002</v>
      </c>
      <c r="G22" s="54">
        <f>F22-112.974</f>
        <v>3401.25</v>
      </c>
      <c r="H22" s="54">
        <v>119.169</v>
      </c>
      <c r="I22" s="54"/>
      <c r="J22" s="54">
        <f>H22</f>
        <v>119.169</v>
      </c>
      <c r="K22" s="76"/>
      <c r="L22" s="76" t="s">
        <v>23</v>
      </c>
      <c r="M22" s="76" t="s">
        <v>23</v>
      </c>
      <c r="N22" s="76" t="s">
        <v>23</v>
      </c>
      <c r="O22" s="76" t="s">
        <v>23</v>
      </c>
      <c r="P22" s="76" t="s">
        <v>25</v>
      </c>
      <c r="Q22" s="55">
        <f>100-(G22/F22*100)</f>
        <v>3.2147637714613637</v>
      </c>
      <c r="R22" s="55">
        <f t="shared" si="2"/>
        <v>3.2147637714613637</v>
      </c>
      <c r="S22" s="45" t="s">
        <v>30</v>
      </c>
    </row>
    <row r="23" spans="1:20" s="38" customFormat="1" ht="78.75" hidden="1" x14ac:dyDescent="0.25">
      <c r="A23" s="56">
        <v>16</v>
      </c>
      <c r="B23" s="47" t="s">
        <v>52</v>
      </c>
      <c r="C23" s="48" t="s">
        <v>63</v>
      </c>
      <c r="D23" s="49" t="s">
        <v>80</v>
      </c>
      <c r="E23" s="49"/>
      <c r="F23" s="57">
        <v>17121.043000000001</v>
      </c>
      <c r="G23" s="58">
        <f>F23-281.30289</f>
        <v>16839.740110000002</v>
      </c>
      <c r="H23" s="58">
        <f>3763.944-2059.7891</f>
        <v>1704.1549</v>
      </c>
      <c r="I23" s="58"/>
      <c r="J23" s="58">
        <f>H23</f>
        <v>1704.1549</v>
      </c>
      <c r="K23" s="49"/>
      <c r="L23" s="49" t="s">
        <v>23</v>
      </c>
      <c r="M23" s="49" t="s">
        <v>23</v>
      </c>
      <c r="N23" s="49" t="s">
        <v>23</v>
      </c>
      <c r="O23" s="49" t="s">
        <v>23</v>
      </c>
      <c r="P23" s="49" t="s">
        <v>25</v>
      </c>
      <c r="Q23" s="59">
        <f>100-(G23/F23*100)</f>
        <v>1.6430242596785689</v>
      </c>
      <c r="R23" s="59">
        <f t="shared" si="2"/>
        <v>1.6430242596785689</v>
      </c>
      <c r="S23" s="50" t="s">
        <v>30</v>
      </c>
      <c r="T23" s="40"/>
    </row>
    <row r="24" spans="1:20" hidden="1" x14ac:dyDescent="0.25">
      <c r="A24" s="200" t="s">
        <v>34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2"/>
    </row>
    <row r="25" spans="1:20" ht="78.75" hidden="1" x14ac:dyDescent="0.25">
      <c r="A25" s="52">
        <v>17</v>
      </c>
      <c r="B25" s="75" t="s">
        <v>53</v>
      </c>
      <c r="C25" s="74" t="s">
        <v>20</v>
      </c>
      <c r="D25" s="76" t="s">
        <v>81</v>
      </c>
      <c r="E25" s="76"/>
      <c r="F25" s="53">
        <v>10050</v>
      </c>
      <c r="G25" s="54">
        <f>F25-199.99705</f>
        <v>9850.0029500000001</v>
      </c>
      <c r="H25" s="54">
        <v>290</v>
      </c>
      <c r="I25" s="54"/>
      <c r="J25" s="54">
        <f>H25</f>
        <v>290</v>
      </c>
      <c r="K25" s="76"/>
      <c r="L25" s="76" t="s">
        <v>23</v>
      </c>
      <c r="M25" s="76" t="s">
        <v>23</v>
      </c>
      <c r="N25" s="76" t="s">
        <v>23</v>
      </c>
      <c r="O25" s="76" t="s">
        <v>23</v>
      </c>
      <c r="P25" s="76" t="s">
        <v>25</v>
      </c>
      <c r="Q25" s="55">
        <f>100-(G25/F25*100)</f>
        <v>1.9900203980099462</v>
      </c>
      <c r="R25" s="55">
        <f t="shared" si="2"/>
        <v>1.9900203980099462</v>
      </c>
      <c r="S25" s="45" t="s">
        <v>30</v>
      </c>
    </row>
    <row r="26" spans="1:20" ht="78.75" hidden="1" x14ac:dyDescent="0.25">
      <c r="A26" s="52">
        <v>18</v>
      </c>
      <c r="B26" s="75" t="s">
        <v>54</v>
      </c>
      <c r="C26" s="46" t="s">
        <v>63</v>
      </c>
      <c r="D26" s="76" t="s">
        <v>82</v>
      </c>
      <c r="E26" s="76"/>
      <c r="F26" s="53">
        <v>25</v>
      </c>
      <c r="G26" s="54">
        <f>F26</f>
        <v>25</v>
      </c>
      <c r="H26" s="54">
        <v>25</v>
      </c>
      <c r="I26" s="54"/>
      <c r="J26" s="54">
        <f>H26</f>
        <v>25</v>
      </c>
      <c r="K26" s="76"/>
      <c r="L26" s="76" t="s">
        <v>23</v>
      </c>
      <c r="M26" s="76" t="s">
        <v>23</v>
      </c>
      <c r="N26" s="76" t="s">
        <v>23</v>
      </c>
      <c r="O26" s="76" t="s">
        <v>23</v>
      </c>
      <c r="P26" s="76" t="s">
        <v>25</v>
      </c>
      <c r="Q26" s="55">
        <f>100-(G26/F26*100)</f>
        <v>0</v>
      </c>
      <c r="R26" s="55">
        <f t="shared" si="2"/>
        <v>0</v>
      </c>
      <c r="S26" s="45" t="s">
        <v>30</v>
      </c>
    </row>
    <row r="27" spans="1:20" ht="173.25" hidden="1" x14ac:dyDescent="0.25">
      <c r="A27" s="52">
        <v>19</v>
      </c>
      <c r="B27" s="75" t="s">
        <v>55</v>
      </c>
      <c r="C27" s="46" t="s">
        <v>63</v>
      </c>
      <c r="D27" s="76" t="s">
        <v>83</v>
      </c>
      <c r="E27" s="76">
        <v>2015</v>
      </c>
      <c r="F27" s="53">
        <v>340</v>
      </c>
      <c r="G27" s="54">
        <f>F27</f>
        <v>340</v>
      </c>
      <c r="H27" s="54">
        <v>340</v>
      </c>
      <c r="I27" s="54"/>
      <c r="J27" s="54">
        <f>H27</f>
        <v>340</v>
      </c>
      <c r="K27" s="76"/>
      <c r="L27" s="76" t="s">
        <v>23</v>
      </c>
      <c r="M27" s="76" t="s">
        <v>23</v>
      </c>
      <c r="N27" s="76" t="s">
        <v>23</v>
      </c>
      <c r="O27" s="76" t="s">
        <v>23</v>
      </c>
      <c r="P27" s="76" t="s">
        <v>25</v>
      </c>
      <c r="Q27" s="55">
        <f>100-(G27/F27*100)</f>
        <v>0</v>
      </c>
      <c r="R27" s="55">
        <f t="shared" si="2"/>
        <v>0</v>
      </c>
      <c r="S27" s="45" t="s">
        <v>28</v>
      </c>
    </row>
    <row r="28" spans="1:20" ht="94.5" hidden="1" x14ac:dyDescent="0.25">
      <c r="A28" s="52">
        <v>20</v>
      </c>
      <c r="B28" s="75" t="s">
        <v>56</v>
      </c>
      <c r="C28" s="46" t="s">
        <v>63</v>
      </c>
      <c r="D28" s="76" t="s">
        <v>84</v>
      </c>
      <c r="E28" s="76">
        <v>2016</v>
      </c>
      <c r="F28" s="53">
        <v>1094.432</v>
      </c>
      <c r="G28" s="54">
        <f>F28</f>
        <v>1094.432</v>
      </c>
      <c r="H28" s="54">
        <v>1094.432</v>
      </c>
      <c r="I28" s="54"/>
      <c r="J28" s="54">
        <f>H28</f>
        <v>1094.432</v>
      </c>
      <c r="K28" s="76"/>
      <c r="L28" s="76" t="s">
        <v>23</v>
      </c>
      <c r="M28" s="76" t="s">
        <v>23</v>
      </c>
      <c r="N28" s="76" t="s">
        <v>23</v>
      </c>
      <c r="O28" s="76" t="s">
        <v>23</v>
      </c>
      <c r="P28" s="76" t="s">
        <v>25</v>
      </c>
      <c r="Q28" s="55">
        <f>100-(G28/F28*100)</f>
        <v>0</v>
      </c>
      <c r="R28" s="55">
        <f t="shared" si="2"/>
        <v>0</v>
      </c>
      <c r="S28" s="45" t="s">
        <v>30</v>
      </c>
    </row>
    <row r="29" spans="1:20" ht="110.25" hidden="1" x14ac:dyDescent="0.25">
      <c r="A29" s="52">
        <v>21</v>
      </c>
      <c r="B29" s="75" t="s">
        <v>57</v>
      </c>
      <c r="C29" s="46" t="s">
        <v>63</v>
      </c>
      <c r="D29" s="76" t="s">
        <v>85</v>
      </c>
      <c r="E29" s="76">
        <v>2016</v>
      </c>
      <c r="F29" s="53">
        <v>1450</v>
      </c>
      <c r="G29" s="54">
        <f>F29</f>
        <v>1450</v>
      </c>
      <c r="H29" s="54">
        <v>1450</v>
      </c>
      <c r="I29" s="54"/>
      <c r="J29" s="54">
        <f>H29</f>
        <v>1450</v>
      </c>
      <c r="K29" s="76"/>
      <c r="L29" s="76" t="s">
        <v>23</v>
      </c>
      <c r="M29" s="76" t="s">
        <v>23</v>
      </c>
      <c r="N29" s="76" t="s">
        <v>23</v>
      </c>
      <c r="O29" s="76" t="s">
        <v>23</v>
      </c>
      <c r="P29" s="76" t="s">
        <v>25</v>
      </c>
      <c r="Q29" s="55">
        <f>100-(G29/F29*100)</f>
        <v>0</v>
      </c>
      <c r="R29" s="55">
        <f t="shared" si="2"/>
        <v>0</v>
      </c>
      <c r="S29" s="45" t="s">
        <v>30</v>
      </c>
    </row>
    <row r="30" spans="1:20" hidden="1" x14ac:dyDescent="0.25">
      <c r="A30" s="200" t="s">
        <v>35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2"/>
    </row>
    <row r="31" spans="1:20" s="4" customFormat="1" ht="101.25" customHeight="1" x14ac:dyDescent="0.2">
      <c r="A31" s="74">
        <v>1</v>
      </c>
      <c r="B31" s="51" t="s">
        <v>58</v>
      </c>
      <c r="C31" s="74" t="s">
        <v>20</v>
      </c>
      <c r="D31" s="74" t="s">
        <v>21</v>
      </c>
      <c r="E31" s="74">
        <v>2015</v>
      </c>
      <c r="F31" s="60">
        <v>7037.357</v>
      </c>
      <c r="G31" s="60">
        <v>1853.703</v>
      </c>
      <c r="H31" s="60">
        <v>1707.357</v>
      </c>
      <c r="I31" s="60"/>
      <c r="J31" s="60">
        <v>1707.357</v>
      </c>
      <c r="K31" s="74"/>
      <c r="L31" s="74" t="s">
        <v>23</v>
      </c>
      <c r="M31" s="74" t="s">
        <v>23</v>
      </c>
      <c r="N31" s="74" t="s">
        <v>23</v>
      </c>
      <c r="O31" s="74" t="s">
        <v>23</v>
      </c>
      <c r="P31" s="74" t="s">
        <v>25</v>
      </c>
      <c r="Q31" s="65">
        <v>75.7</v>
      </c>
      <c r="R31" s="65">
        <f t="shared" si="2"/>
        <v>75.7</v>
      </c>
      <c r="S31" s="46" t="s">
        <v>26</v>
      </c>
      <c r="T31" s="10"/>
    </row>
    <row r="32" spans="1:20" s="4" customFormat="1" ht="69" customHeight="1" x14ac:dyDescent="0.2">
      <c r="A32" s="74">
        <v>2</v>
      </c>
      <c r="B32" s="51" t="s">
        <v>59</v>
      </c>
      <c r="C32" s="46" t="s">
        <v>63</v>
      </c>
      <c r="D32" s="74" t="s">
        <v>22</v>
      </c>
      <c r="E32" s="74">
        <v>2016</v>
      </c>
      <c r="F32" s="60">
        <v>17964.366999999998</v>
      </c>
      <c r="G32" s="60">
        <v>17335.271000000001</v>
      </c>
      <c r="H32" s="60">
        <v>16025.156999999999</v>
      </c>
      <c r="I32" s="60"/>
      <c r="J32" s="60">
        <v>16025.156999999999</v>
      </c>
      <c r="K32" s="74"/>
      <c r="L32" s="74" t="s">
        <v>23</v>
      </c>
      <c r="M32" s="74" t="s">
        <v>23</v>
      </c>
      <c r="N32" s="74" t="s">
        <v>23</v>
      </c>
      <c r="O32" s="74" t="s">
        <v>23</v>
      </c>
      <c r="P32" s="74" t="s">
        <v>25</v>
      </c>
      <c r="Q32" s="65">
        <v>3.5</v>
      </c>
      <c r="R32" s="65">
        <f t="shared" si="2"/>
        <v>3.5</v>
      </c>
      <c r="S32" s="46" t="s">
        <v>27</v>
      </c>
      <c r="T32" s="10"/>
    </row>
    <row r="33" spans="1:20" s="4" customFormat="1" ht="73.5" customHeight="1" x14ac:dyDescent="0.2">
      <c r="A33" s="74">
        <v>3</v>
      </c>
      <c r="B33" s="51" t="s">
        <v>60</v>
      </c>
      <c r="C33" s="46" t="s">
        <v>63</v>
      </c>
      <c r="D33" s="74" t="s">
        <v>86</v>
      </c>
      <c r="E33" s="74">
        <v>2016</v>
      </c>
      <c r="F33" s="60">
        <v>16122.588</v>
      </c>
      <c r="G33" s="60">
        <v>16122.588</v>
      </c>
      <c r="H33" s="60">
        <v>500</v>
      </c>
      <c r="I33" s="60"/>
      <c r="J33" s="60">
        <v>500</v>
      </c>
      <c r="K33" s="74"/>
      <c r="L33" s="74" t="s">
        <v>23</v>
      </c>
      <c r="M33" s="74" t="s">
        <v>23</v>
      </c>
      <c r="N33" s="74" t="s">
        <v>23</v>
      </c>
      <c r="O33" s="74" t="s">
        <v>23</v>
      </c>
      <c r="P33" s="74" t="s">
        <v>25</v>
      </c>
      <c r="Q33" s="65">
        <f t="shared" ref="Q33:Q37" si="3">100-(G33/F33*100)</f>
        <v>0</v>
      </c>
      <c r="R33" s="65">
        <f t="shared" si="2"/>
        <v>0</v>
      </c>
      <c r="S33" s="46" t="s">
        <v>30</v>
      </c>
      <c r="T33" s="10"/>
    </row>
    <row r="34" spans="1:20" s="4" customFormat="1" ht="117" customHeight="1" x14ac:dyDescent="0.2">
      <c r="A34" s="74">
        <v>4</v>
      </c>
      <c r="B34" s="51" t="s">
        <v>18</v>
      </c>
      <c r="C34" s="46" t="s">
        <v>63</v>
      </c>
      <c r="D34" s="74" t="s">
        <v>107</v>
      </c>
      <c r="E34" s="74">
        <v>2015</v>
      </c>
      <c r="F34" s="60">
        <v>8631.4459999999999</v>
      </c>
      <c r="G34" s="74">
        <v>8494.4459999999999</v>
      </c>
      <c r="H34" s="60">
        <v>150</v>
      </c>
      <c r="I34" s="60"/>
      <c r="J34" s="60">
        <v>150</v>
      </c>
      <c r="K34" s="74"/>
      <c r="L34" s="74" t="s">
        <v>23</v>
      </c>
      <c r="M34" s="74" t="s">
        <v>23</v>
      </c>
      <c r="N34" s="74" t="s">
        <v>23</v>
      </c>
      <c r="O34" s="74" t="s">
        <v>23</v>
      </c>
      <c r="P34" s="74" t="s">
        <v>25</v>
      </c>
      <c r="Q34" s="77">
        <f t="shared" si="3"/>
        <v>1.5872195690038495</v>
      </c>
      <c r="R34" s="77">
        <f t="shared" si="2"/>
        <v>1.5872195690038495</v>
      </c>
      <c r="S34" s="46" t="s">
        <v>30</v>
      </c>
      <c r="T34" s="10"/>
    </row>
    <row r="35" spans="1:20" s="4" customFormat="1" ht="66" customHeight="1" x14ac:dyDescent="0.2">
      <c r="A35" s="74">
        <v>5</v>
      </c>
      <c r="B35" s="51" t="s">
        <v>19</v>
      </c>
      <c r="C35" s="46" t="s">
        <v>63</v>
      </c>
      <c r="D35" s="74" t="s">
        <v>65</v>
      </c>
      <c r="E35" s="74">
        <v>2015</v>
      </c>
      <c r="F35" s="60">
        <v>7629.1009999999997</v>
      </c>
      <c r="G35" s="60">
        <v>4269.1049999999996</v>
      </c>
      <c r="H35" s="60">
        <v>3460.0889999999999</v>
      </c>
      <c r="I35" s="60"/>
      <c r="J35" s="60">
        <v>3460.0889999999999</v>
      </c>
      <c r="K35" s="74"/>
      <c r="L35" s="74" t="s">
        <v>23</v>
      </c>
      <c r="M35" s="74" t="s">
        <v>23</v>
      </c>
      <c r="N35" s="74">
        <v>580.47</v>
      </c>
      <c r="O35" s="74" t="s">
        <v>23</v>
      </c>
      <c r="P35" s="74" t="s">
        <v>25</v>
      </c>
      <c r="Q35" s="65">
        <f t="shared" si="3"/>
        <v>44.04183402474289</v>
      </c>
      <c r="R35" s="65">
        <v>51.65</v>
      </c>
      <c r="S35" s="46" t="s">
        <v>26</v>
      </c>
      <c r="T35" s="10"/>
    </row>
    <row r="36" spans="1:20" s="4" customFormat="1" ht="114" customHeight="1" x14ac:dyDescent="0.2">
      <c r="A36" s="74">
        <v>6</v>
      </c>
      <c r="B36" s="51" t="s">
        <v>61</v>
      </c>
      <c r="C36" s="46" t="s">
        <v>63</v>
      </c>
      <c r="D36" s="74" t="s">
        <v>87</v>
      </c>
      <c r="E36" s="74">
        <v>2016</v>
      </c>
      <c r="F36" s="60">
        <v>5500</v>
      </c>
      <c r="G36" s="60">
        <v>5500</v>
      </c>
      <c r="H36" s="60">
        <v>3000</v>
      </c>
      <c r="I36" s="60"/>
      <c r="J36" s="60">
        <v>3000</v>
      </c>
      <c r="K36" s="74"/>
      <c r="L36" s="74" t="s">
        <v>23</v>
      </c>
      <c r="M36" s="74" t="s">
        <v>23</v>
      </c>
      <c r="N36" s="74" t="s">
        <v>23</v>
      </c>
      <c r="O36" s="74" t="s">
        <v>23</v>
      </c>
      <c r="P36" s="74" t="s">
        <v>25</v>
      </c>
      <c r="Q36" s="65">
        <f t="shared" si="3"/>
        <v>0</v>
      </c>
      <c r="R36" s="65">
        <f t="shared" si="2"/>
        <v>0</v>
      </c>
      <c r="S36" s="46" t="s">
        <v>30</v>
      </c>
      <c r="T36" s="10"/>
    </row>
    <row r="37" spans="1:20" s="4" customFormat="1" ht="96.75" customHeight="1" x14ac:dyDescent="0.2">
      <c r="A37" s="74">
        <v>7</v>
      </c>
      <c r="B37" s="51" t="s">
        <v>31</v>
      </c>
      <c r="C37" s="46" t="s">
        <v>63</v>
      </c>
      <c r="D37" s="74" t="s">
        <v>88</v>
      </c>
      <c r="E37" s="74">
        <v>2016</v>
      </c>
      <c r="F37" s="60">
        <v>2000</v>
      </c>
      <c r="G37" s="60">
        <v>2000</v>
      </c>
      <c r="H37" s="60">
        <v>2000</v>
      </c>
      <c r="I37" s="60"/>
      <c r="J37" s="60">
        <v>2000</v>
      </c>
      <c r="K37" s="74"/>
      <c r="L37" s="74" t="s">
        <v>23</v>
      </c>
      <c r="M37" s="74" t="s">
        <v>23</v>
      </c>
      <c r="N37" s="74" t="s">
        <v>23</v>
      </c>
      <c r="O37" s="74" t="s">
        <v>23</v>
      </c>
      <c r="P37" s="74" t="s">
        <v>25</v>
      </c>
      <c r="Q37" s="65">
        <f t="shared" si="3"/>
        <v>0</v>
      </c>
      <c r="R37" s="65">
        <f t="shared" si="2"/>
        <v>0</v>
      </c>
      <c r="S37" s="46" t="s">
        <v>30</v>
      </c>
      <c r="T37" s="10"/>
    </row>
    <row r="38" spans="1:20" s="4" customFormat="1" hidden="1" x14ac:dyDescent="0.2">
      <c r="A38" s="210" t="s">
        <v>36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10"/>
    </row>
    <row r="39" spans="1:20" s="4" customFormat="1" ht="141.75" hidden="1" x14ac:dyDescent="0.2">
      <c r="A39" s="74">
        <v>29</v>
      </c>
      <c r="B39" s="44" t="s">
        <v>62</v>
      </c>
      <c r="C39" s="74" t="s">
        <v>20</v>
      </c>
      <c r="D39" s="74" t="s">
        <v>89</v>
      </c>
      <c r="E39" s="74">
        <v>2014</v>
      </c>
      <c r="F39" s="60">
        <v>2888.7550000000001</v>
      </c>
      <c r="G39" s="60">
        <f>F39-1459.99936</f>
        <v>1428.7556400000001</v>
      </c>
      <c r="H39" s="60">
        <v>300</v>
      </c>
      <c r="I39" s="60"/>
      <c r="J39" s="60">
        <v>300</v>
      </c>
      <c r="K39" s="74"/>
      <c r="L39" s="74" t="s">
        <v>23</v>
      </c>
      <c r="M39" s="74" t="s">
        <v>23</v>
      </c>
      <c r="N39" s="74" t="s">
        <v>23</v>
      </c>
      <c r="O39" s="74" t="s">
        <v>23</v>
      </c>
      <c r="P39" s="74" t="s">
        <v>25</v>
      </c>
      <c r="Q39" s="65">
        <f>100-(G39/F39*100)</f>
        <v>50.540781755462127</v>
      </c>
      <c r="R39" s="65">
        <f t="shared" si="2"/>
        <v>50.540781755462127</v>
      </c>
      <c r="S39" s="46" t="s">
        <v>28</v>
      </c>
      <c r="T39" s="10"/>
    </row>
    <row r="40" spans="1:20" s="4" customFormat="1" ht="78.75" x14ac:dyDescent="0.2">
      <c r="A40" s="74">
        <v>8</v>
      </c>
      <c r="B40" s="51" t="s">
        <v>97</v>
      </c>
      <c r="C40" s="46" t="s">
        <v>63</v>
      </c>
      <c r="D40" s="74" t="s">
        <v>117</v>
      </c>
      <c r="E40" s="74">
        <v>2013</v>
      </c>
      <c r="F40" s="60">
        <v>3715.4050000000002</v>
      </c>
      <c r="G40" s="60">
        <v>1892.6610000000001</v>
      </c>
      <c r="H40" s="60">
        <f>J40+K40</f>
        <v>1892.6610000000001</v>
      </c>
      <c r="I40" s="60"/>
      <c r="J40" s="60">
        <v>1272.6610000000001</v>
      </c>
      <c r="K40" s="60">
        <v>620</v>
      </c>
      <c r="L40" s="74" t="s">
        <v>23</v>
      </c>
      <c r="M40" s="74" t="s">
        <v>23</v>
      </c>
      <c r="N40" s="74" t="s">
        <v>23</v>
      </c>
      <c r="O40" s="74" t="s">
        <v>23</v>
      </c>
      <c r="P40" s="74"/>
      <c r="Q40" s="65">
        <v>49.1</v>
      </c>
      <c r="R40" s="65">
        <v>49.1</v>
      </c>
      <c r="S40" s="46" t="s">
        <v>118</v>
      </c>
      <c r="T40" s="10"/>
    </row>
    <row r="41" spans="1:20" ht="63" x14ac:dyDescent="0.25">
      <c r="A41" s="74">
        <v>9</v>
      </c>
      <c r="B41" s="51" t="s">
        <v>98</v>
      </c>
      <c r="C41" s="46" t="s">
        <v>63</v>
      </c>
      <c r="D41" s="74" t="s">
        <v>111</v>
      </c>
      <c r="E41" s="74">
        <v>2015</v>
      </c>
      <c r="F41" s="74">
        <v>611.11</v>
      </c>
      <c r="G41" s="65">
        <v>150</v>
      </c>
      <c r="H41" s="65">
        <v>150</v>
      </c>
      <c r="I41" s="65"/>
      <c r="J41" s="65">
        <v>150</v>
      </c>
      <c r="K41" s="74"/>
      <c r="L41" s="74" t="s">
        <v>23</v>
      </c>
      <c r="M41" s="74" t="s">
        <v>23</v>
      </c>
      <c r="N41" s="74" t="s">
        <v>23</v>
      </c>
      <c r="O41" s="74" t="s">
        <v>23</v>
      </c>
      <c r="P41" s="74"/>
      <c r="Q41" s="74">
        <v>75</v>
      </c>
      <c r="R41" s="74">
        <v>75</v>
      </c>
      <c r="S41" s="74">
        <v>2016</v>
      </c>
    </row>
    <row r="42" spans="1:20" ht="94.5" x14ac:dyDescent="0.25">
      <c r="A42" s="74">
        <v>10</v>
      </c>
      <c r="B42" s="51" t="s">
        <v>99</v>
      </c>
      <c r="C42" s="46" t="s">
        <v>63</v>
      </c>
      <c r="D42" s="74" t="s">
        <v>116</v>
      </c>
      <c r="E42" s="74">
        <v>2016</v>
      </c>
      <c r="F42" s="74">
        <v>2450.9059999999999</v>
      </c>
      <c r="G42" s="74">
        <v>2420.9059999999999</v>
      </c>
      <c r="H42" s="74">
        <f>J42</f>
        <v>1220.9059999999999</v>
      </c>
      <c r="I42" s="74"/>
      <c r="J42" s="74">
        <v>1220.9059999999999</v>
      </c>
      <c r="K42" s="74"/>
      <c r="L42" s="74" t="s">
        <v>23</v>
      </c>
      <c r="M42" s="74" t="s">
        <v>23</v>
      </c>
      <c r="N42" s="74" t="s">
        <v>23</v>
      </c>
      <c r="O42" s="74" t="s">
        <v>23</v>
      </c>
      <c r="P42" s="74"/>
      <c r="Q42" s="74">
        <v>3</v>
      </c>
      <c r="R42" s="74">
        <v>3</v>
      </c>
      <c r="S42" s="74">
        <v>2017</v>
      </c>
    </row>
    <row r="43" spans="1:20" ht="98.25" customHeight="1" x14ac:dyDescent="0.25">
      <c r="A43" s="74">
        <v>11</v>
      </c>
      <c r="B43" s="51" t="s">
        <v>100</v>
      </c>
      <c r="C43" s="46" t="s">
        <v>63</v>
      </c>
      <c r="D43" s="74" t="s">
        <v>108</v>
      </c>
      <c r="E43" s="74">
        <v>2015</v>
      </c>
      <c r="F43" s="74">
        <v>3032.18</v>
      </c>
      <c r="G43" s="65">
        <v>800</v>
      </c>
      <c r="H43" s="65">
        <v>800</v>
      </c>
      <c r="I43" s="65"/>
      <c r="J43" s="65">
        <v>800</v>
      </c>
      <c r="K43" s="74"/>
      <c r="L43" s="74" t="s">
        <v>23</v>
      </c>
      <c r="M43" s="74" t="s">
        <v>23</v>
      </c>
      <c r="N43" s="74" t="s">
        <v>23</v>
      </c>
      <c r="O43" s="74" t="s">
        <v>23</v>
      </c>
      <c r="P43" s="74"/>
      <c r="Q43" s="74">
        <v>73.599999999999994</v>
      </c>
      <c r="R43" s="74">
        <v>73.599999999999994</v>
      </c>
      <c r="S43" s="74">
        <v>2016</v>
      </c>
    </row>
    <row r="44" spans="1:20" ht="63" x14ac:dyDescent="0.25">
      <c r="A44" s="74">
        <v>12</v>
      </c>
      <c r="B44" s="51" t="s">
        <v>101</v>
      </c>
      <c r="C44" s="46" t="s">
        <v>63</v>
      </c>
      <c r="D44" s="74" t="s">
        <v>109</v>
      </c>
      <c r="E44" s="74">
        <v>2010</v>
      </c>
      <c r="F44" s="74">
        <v>195.33199999999999</v>
      </c>
      <c r="G44" s="74">
        <v>181.614</v>
      </c>
      <c r="H44" s="74">
        <v>181.614</v>
      </c>
      <c r="I44" s="74"/>
      <c r="J44" s="74">
        <v>181.614</v>
      </c>
      <c r="K44" s="74"/>
      <c r="L44" s="74" t="s">
        <v>23</v>
      </c>
      <c r="M44" s="74" t="s">
        <v>23</v>
      </c>
      <c r="N44" s="74" t="s">
        <v>23</v>
      </c>
      <c r="O44" s="74" t="s">
        <v>23</v>
      </c>
      <c r="P44" s="74"/>
      <c r="Q44" s="74">
        <v>7</v>
      </c>
      <c r="R44" s="74">
        <v>7</v>
      </c>
      <c r="S44" s="74">
        <v>2016</v>
      </c>
    </row>
    <row r="45" spans="1:20" ht="47.25" x14ac:dyDescent="0.25">
      <c r="A45" s="74">
        <v>13</v>
      </c>
      <c r="B45" s="51" t="s">
        <v>102</v>
      </c>
      <c r="C45" s="46" t="s">
        <v>63</v>
      </c>
      <c r="D45" s="74" t="s">
        <v>114</v>
      </c>
      <c r="E45" s="74">
        <v>2016</v>
      </c>
      <c r="F45" s="65">
        <v>3000</v>
      </c>
      <c r="G45" s="65">
        <v>3000</v>
      </c>
      <c r="H45" s="65">
        <v>3000</v>
      </c>
      <c r="I45" s="65"/>
      <c r="J45" s="78">
        <v>3000</v>
      </c>
      <c r="K45" s="74"/>
      <c r="L45" s="74" t="s">
        <v>23</v>
      </c>
      <c r="M45" s="74" t="s">
        <v>23</v>
      </c>
      <c r="N45" s="74" t="s">
        <v>23</v>
      </c>
      <c r="O45" s="74" t="s">
        <v>23</v>
      </c>
      <c r="P45" s="74"/>
      <c r="Q45" s="74">
        <v>0</v>
      </c>
      <c r="R45" s="74">
        <v>0</v>
      </c>
      <c r="S45" s="74">
        <v>2017</v>
      </c>
    </row>
    <row r="46" spans="1:20" ht="94.5" x14ac:dyDescent="0.25">
      <c r="A46" s="74">
        <v>14</v>
      </c>
      <c r="B46" s="51" t="s">
        <v>95</v>
      </c>
      <c r="C46" s="46" t="s">
        <v>63</v>
      </c>
      <c r="D46" s="74" t="s">
        <v>113</v>
      </c>
      <c r="E46" s="74">
        <v>2016</v>
      </c>
      <c r="F46" s="74">
        <v>2500</v>
      </c>
      <c r="G46" s="74">
        <v>2500</v>
      </c>
      <c r="H46" s="74">
        <f>J46</f>
        <v>1209.21</v>
      </c>
      <c r="I46" s="74"/>
      <c r="J46" s="74">
        <v>1209.21</v>
      </c>
      <c r="K46" s="74"/>
      <c r="L46" s="74" t="s">
        <v>23</v>
      </c>
      <c r="M46" s="74" t="s">
        <v>23</v>
      </c>
      <c r="N46" s="74" t="s">
        <v>23</v>
      </c>
      <c r="O46" s="74" t="s">
        <v>23</v>
      </c>
      <c r="P46" s="74"/>
      <c r="Q46" s="74">
        <v>0</v>
      </c>
      <c r="R46" s="74">
        <v>0</v>
      </c>
      <c r="S46" s="74">
        <v>2016</v>
      </c>
    </row>
    <row r="47" spans="1:20" ht="45.75" customHeight="1" x14ac:dyDescent="0.25">
      <c r="A47" s="74">
        <v>15</v>
      </c>
      <c r="B47" s="51" t="s">
        <v>103</v>
      </c>
      <c r="C47" s="46"/>
      <c r="D47" s="74" t="s">
        <v>115</v>
      </c>
      <c r="E47" s="74">
        <v>2016</v>
      </c>
      <c r="F47" s="74">
        <v>2200</v>
      </c>
      <c r="G47" s="74">
        <v>2145</v>
      </c>
      <c r="H47" s="74">
        <v>2050</v>
      </c>
      <c r="I47" s="74"/>
      <c r="J47" s="74">
        <v>2050</v>
      </c>
      <c r="K47" s="74"/>
      <c r="L47" s="74" t="s">
        <v>23</v>
      </c>
      <c r="M47" s="74" t="s">
        <v>23</v>
      </c>
      <c r="N47" s="74" t="s">
        <v>23</v>
      </c>
      <c r="O47" s="74" t="s">
        <v>23</v>
      </c>
      <c r="P47" s="74"/>
      <c r="Q47" s="74">
        <v>2.5</v>
      </c>
      <c r="R47" s="74">
        <v>2.5</v>
      </c>
      <c r="S47" s="74">
        <v>2016</v>
      </c>
    </row>
    <row r="48" spans="1:20" ht="94.5" x14ac:dyDescent="0.25">
      <c r="A48" s="74">
        <v>16</v>
      </c>
      <c r="B48" s="51" t="s">
        <v>96</v>
      </c>
      <c r="C48" s="46" t="s">
        <v>63</v>
      </c>
      <c r="D48" s="74" t="s">
        <v>112</v>
      </c>
      <c r="E48" s="74">
        <v>2016</v>
      </c>
      <c r="F48" s="74">
        <v>1960</v>
      </c>
      <c r="G48" s="74">
        <v>1960</v>
      </c>
      <c r="H48" s="74">
        <f>J48</f>
        <v>1460</v>
      </c>
      <c r="I48" s="74"/>
      <c r="J48" s="74">
        <v>1460</v>
      </c>
      <c r="K48" s="74"/>
      <c r="L48" s="74" t="s">
        <v>23</v>
      </c>
      <c r="M48" s="74" t="s">
        <v>23</v>
      </c>
      <c r="N48" s="74" t="s">
        <v>23</v>
      </c>
      <c r="O48" s="74" t="s">
        <v>23</v>
      </c>
      <c r="P48" s="74"/>
      <c r="Q48" s="74">
        <v>0</v>
      </c>
      <c r="R48" s="74">
        <v>0</v>
      </c>
      <c r="S48" s="74">
        <v>2016</v>
      </c>
    </row>
    <row r="49" spans="1:19" ht="45.75" customHeight="1" x14ac:dyDescent="0.25">
      <c r="A49" s="74">
        <v>17</v>
      </c>
      <c r="B49" s="51" t="s">
        <v>104</v>
      </c>
      <c r="C49" s="46" t="s">
        <v>63</v>
      </c>
      <c r="D49" s="74" t="s">
        <v>109</v>
      </c>
      <c r="E49" s="74">
        <v>2016</v>
      </c>
      <c r="F49" s="74">
        <v>1000</v>
      </c>
      <c r="G49" s="74">
        <v>1000</v>
      </c>
      <c r="H49" s="65">
        <v>200</v>
      </c>
      <c r="I49" s="65"/>
      <c r="J49" s="65">
        <v>200</v>
      </c>
      <c r="K49" s="74"/>
      <c r="L49" s="74" t="s">
        <v>23</v>
      </c>
      <c r="M49" s="74" t="s">
        <v>23</v>
      </c>
      <c r="N49" s="74" t="s">
        <v>23</v>
      </c>
      <c r="O49" s="74" t="s">
        <v>23</v>
      </c>
      <c r="P49" s="74"/>
      <c r="Q49" s="74">
        <v>0</v>
      </c>
      <c r="R49" s="74">
        <v>0</v>
      </c>
      <c r="S49" s="74">
        <v>2017</v>
      </c>
    </row>
    <row r="50" spans="1:19" ht="123" customHeight="1" x14ac:dyDescent="0.25">
      <c r="A50" s="74">
        <v>18</v>
      </c>
      <c r="B50" s="51" t="s">
        <v>105</v>
      </c>
      <c r="C50" s="74"/>
      <c r="D50" s="74" t="s">
        <v>110</v>
      </c>
      <c r="E50" s="74">
        <v>2012</v>
      </c>
      <c r="F50" s="60">
        <v>18711.026000000002</v>
      </c>
      <c r="G50" s="65">
        <v>5300</v>
      </c>
      <c r="H50" s="65">
        <v>2300</v>
      </c>
      <c r="I50" s="65"/>
      <c r="J50" s="65">
        <v>2300</v>
      </c>
      <c r="K50" s="74"/>
      <c r="L50" s="74" t="s">
        <v>23</v>
      </c>
      <c r="M50" s="74" t="s">
        <v>23</v>
      </c>
      <c r="N50" s="74" t="s">
        <v>23</v>
      </c>
      <c r="O50" s="74" t="s">
        <v>23</v>
      </c>
      <c r="P50" s="74"/>
      <c r="Q50" s="74">
        <v>74.5</v>
      </c>
      <c r="R50" s="74">
        <v>74.5</v>
      </c>
      <c r="S50" s="74">
        <v>2017</v>
      </c>
    </row>
    <row r="51" spans="1:19" ht="39.75" customHeight="1" x14ac:dyDescent="0.25">
      <c r="A51" s="74">
        <v>19</v>
      </c>
      <c r="B51" s="51" t="s">
        <v>106</v>
      </c>
      <c r="C51" s="74"/>
      <c r="D51" s="74" t="s">
        <v>109</v>
      </c>
      <c r="E51" s="74">
        <v>2016</v>
      </c>
      <c r="F51" s="74">
        <v>1500</v>
      </c>
      <c r="G51" s="74">
        <v>1500</v>
      </c>
      <c r="H51" s="65">
        <v>400</v>
      </c>
      <c r="I51" s="65"/>
      <c r="J51" s="65">
        <v>400</v>
      </c>
      <c r="K51" s="74"/>
      <c r="L51" s="74" t="s">
        <v>23</v>
      </c>
      <c r="M51" s="74" t="s">
        <v>23</v>
      </c>
      <c r="N51" s="74" t="s">
        <v>23</v>
      </c>
      <c r="O51" s="74" t="s">
        <v>23</v>
      </c>
      <c r="P51" s="74"/>
      <c r="Q51" s="74">
        <v>0</v>
      </c>
      <c r="R51" s="74">
        <v>0</v>
      </c>
      <c r="S51" s="74"/>
    </row>
    <row r="53" spans="1:19" ht="18.75" x14ac:dyDescent="0.25">
      <c r="A53" s="82"/>
      <c r="B53" s="83"/>
      <c r="C53" s="82"/>
      <c r="D53" s="84"/>
      <c r="E53" s="84"/>
      <c r="F53" s="84"/>
      <c r="G53" s="84"/>
      <c r="H53" s="84"/>
    </row>
    <row r="54" spans="1:19" ht="38.25" customHeight="1" x14ac:dyDescent="0.25">
      <c r="A54" s="206" t="s">
        <v>120</v>
      </c>
      <c r="B54" s="207"/>
      <c r="C54" s="207"/>
      <c r="D54" s="84"/>
      <c r="E54" s="84"/>
      <c r="F54" s="208" t="s">
        <v>121</v>
      </c>
      <c r="G54" s="209"/>
      <c r="H54" s="209"/>
    </row>
  </sheetData>
  <mergeCells count="24">
    <mergeCell ref="A54:C54"/>
    <mergeCell ref="F54:H54"/>
    <mergeCell ref="A38:S38"/>
    <mergeCell ref="M3:O3"/>
    <mergeCell ref="A6:S6"/>
    <mergeCell ref="A18:S18"/>
    <mergeCell ref="A24:S24"/>
    <mergeCell ref="A30:S30"/>
    <mergeCell ref="A1:S1"/>
    <mergeCell ref="A2:A4"/>
    <mergeCell ref="B2:B4"/>
    <mergeCell ref="C2:C4"/>
    <mergeCell ref="D2:D4"/>
    <mergeCell ref="E2:E4"/>
    <mergeCell ref="F2:F4"/>
    <mergeCell ref="G2:G4"/>
    <mergeCell ref="H2:K2"/>
    <mergeCell ref="L2:O2"/>
    <mergeCell ref="P2:P4"/>
    <mergeCell ref="Q2:R3"/>
    <mergeCell ref="S2:S4"/>
    <mergeCell ref="H3:H4"/>
    <mergeCell ref="I3:K3"/>
    <mergeCell ref="L3:L4"/>
  </mergeCells>
  <pageMargins left="0.31496062992125984" right="0.31496062992125984" top="0.35433070866141736" bottom="0.15748031496062992" header="0.31496062992125984" footer="0.31496062992125984"/>
  <pageSetup paperSize="9" scale="60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zoomScale="57" zoomScaleNormal="57" workbookViewId="0">
      <selection activeCell="N35" sqref="N35"/>
    </sheetView>
  </sheetViews>
  <sheetFormatPr defaultRowHeight="15.75" x14ac:dyDescent="0.25"/>
  <cols>
    <col min="1" max="1" width="6" style="61" customWidth="1"/>
    <col min="2" max="2" width="36.140625" style="63" customWidth="1"/>
    <col min="3" max="3" width="30.85546875" style="61" customWidth="1"/>
    <col min="4" max="4" width="10.7109375" style="62" customWidth="1"/>
    <col min="5" max="5" width="9.140625" style="62"/>
    <col min="6" max="6" width="12.28515625" style="62" customWidth="1"/>
    <col min="7" max="7" width="12.7109375" style="62" customWidth="1"/>
    <col min="8" max="8" width="12.28515625" style="62" customWidth="1"/>
    <col min="9" max="9" width="10.5703125" style="62" customWidth="1"/>
    <col min="10" max="10" width="12.5703125" style="62" customWidth="1"/>
    <col min="11" max="13" width="9.140625" style="62"/>
    <col min="14" max="14" width="10.7109375" style="62" customWidth="1"/>
    <col min="15" max="15" width="9.140625" style="62"/>
    <col min="16" max="16" width="11.85546875" style="62" hidden="1" customWidth="1"/>
    <col min="17" max="18" width="9.140625" style="62"/>
    <col min="19" max="19" width="13.42578125" style="62" customWidth="1"/>
    <col min="20" max="20" width="9.140625" style="10"/>
  </cols>
  <sheetData>
    <row r="1" spans="1:20" x14ac:dyDescent="0.25">
      <c r="A1" s="191" t="s">
        <v>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3"/>
    </row>
    <row r="2" spans="1:20" s="4" customFormat="1" ht="15" customHeight="1" x14ac:dyDescent="0.2">
      <c r="A2" s="185" t="s">
        <v>0</v>
      </c>
      <c r="B2" s="194" t="s">
        <v>1</v>
      </c>
      <c r="C2" s="185" t="s">
        <v>2</v>
      </c>
      <c r="D2" s="184" t="s">
        <v>3</v>
      </c>
      <c r="E2" s="184" t="s">
        <v>4</v>
      </c>
      <c r="F2" s="197" t="s">
        <v>17</v>
      </c>
      <c r="G2" s="184" t="s">
        <v>5</v>
      </c>
      <c r="H2" s="184" t="s">
        <v>6</v>
      </c>
      <c r="I2" s="184"/>
      <c r="J2" s="184"/>
      <c r="K2" s="184"/>
      <c r="L2" s="184" t="s">
        <v>12</v>
      </c>
      <c r="M2" s="184"/>
      <c r="N2" s="184"/>
      <c r="O2" s="184"/>
      <c r="P2" s="184" t="s">
        <v>13</v>
      </c>
      <c r="Q2" s="184" t="s">
        <v>15</v>
      </c>
      <c r="R2" s="184"/>
      <c r="S2" s="184" t="s">
        <v>16</v>
      </c>
      <c r="T2" s="10"/>
    </row>
    <row r="3" spans="1:20" s="4" customFormat="1" ht="45" customHeight="1" x14ac:dyDescent="0.2">
      <c r="A3" s="185"/>
      <c r="B3" s="195"/>
      <c r="C3" s="185"/>
      <c r="D3" s="184"/>
      <c r="E3" s="184"/>
      <c r="F3" s="198"/>
      <c r="G3" s="184"/>
      <c r="H3" s="184" t="s">
        <v>7</v>
      </c>
      <c r="I3" s="184" t="s">
        <v>8</v>
      </c>
      <c r="J3" s="184"/>
      <c r="K3" s="184"/>
      <c r="L3" s="184" t="s">
        <v>7</v>
      </c>
      <c r="M3" s="184" t="s">
        <v>8</v>
      </c>
      <c r="N3" s="184"/>
      <c r="O3" s="184"/>
      <c r="P3" s="184"/>
      <c r="Q3" s="184"/>
      <c r="R3" s="184"/>
      <c r="S3" s="184"/>
      <c r="T3" s="10"/>
    </row>
    <row r="4" spans="1:20" s="4" customFormat="1" ht="114.75" customHeight="1" x14ac:dyDescent="0.2">
      <c r="A4" s="185"/>
      <c r="B4" s="196"/>
      <c r="C4" s="185"/>
      <c r="D4" s="184"/>
      <c r="E4" s="184"/>
      <c r="F4" s="199"/>
      <c r="G4" s="184"/>
      <c r="H4" s="184"/>
      <c r="I4" s="70" t="s">
        <v>9</v>
      </c>
      <c r="J4" s="70" t="s">
        <v>10</v>
      </c>
      <c r="K4" s="70" t="s">
        <v>11</v>
      </c>
      <c r="L4" s="184"/>
      <c r="M4" s="70" t="s">
        <v>9</v>
      </c>
      <c r="N4" s="70" t="s">
        <v>10</v>
      </c>
      <c r="O4" s="70" t="s">
        <v>11</v>
      </c>
      <c r="P4" s="184"/>
      <c r="Q4" s="70" t="s">
        <v>14</v>
      </c>
      <c r="R4" s="70" t="s">
        <v>29</v>
      </c>
      <c r="S4" s="184"/>
      <c r="T4" s="10"/>
    </row>
    <row r="5" spans="1:20" s="4" customFormat="1" ht="15.75" customHeight="1" x14ac:dyDescent="0.2">
      <c r="A5" s="71">
        <v>1</v>
      </c>
      <c r="B5" s="44">
        <v>2</v>
      </c>
      <c r="C5" s="71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70">
        <v>10</v>
      </c>
      <c r="K5" s="70">
        <v>11</v>
      </c>
      <c r="L5" s="70">
        <v>12</v>
      </c>
      <c r="M5" s="70">
        <v>13</v>
      </c>
      <c r="N5" s="70">
        <v>14</v>
      </c>
      <c r="O5" s="70">
        <v>15</v>
      </c>
      <c r="P5" s="70">
        <v>16</v>
      </c>
      <c r="Q5" s="70">
        <v>17</v>
      </c>
      <c r="R5" s="70">
        <v>18</v>
      </c>
      <c r="S5" s="70">
        <v>19</v>
      </c>
      <c r="T5" s="10"/>
    </row>
    <row r="6" spans="1:20" hidden="1" x14ac:dyDescent="0.25">
      <c r="A6" s="200" t="s">
        <v>32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2"/>
    </row>
    <row r="7" spans="1:20" ht="78.75" hidden="1" x14ac:dyDescent="0.25">
      <c r="A7" s="52">
        <v>1</v>
      </c>
      <c r="B7" s="72" t="s">
        <v>37</v>
      </c>
      <c r="C7" s="71" t="s">
        <v>20</v>
      </c>
      <c r="D7" s="70" t="s">
        <v>67</v>
      </c>
      <c r="E7" s="70">
        <v>2016</v>
      </c>
      <c r="F7" s="53">
        <v>66378.729000000007</v>
      </c>
      <c r="G7" s="54">
        <f>F7-533.0056</f>
        <v>65845.723400000003</v>
      </c>
      <c r="H7" s="54">
        <v>2000</v>
      </c>
      <c r="I7" s="54"/>
      <c r="J7" s="54">
        <f>H7</f>
        <v>2000</v>
      </c>
      <c r="K7" s="70"/>
      <c r="L7" s="70" t="s">
        <v>23</v>
      </c>
      <c r="M7" s="70" t="s">
        <v>23</v>
      </c>
      <c r="N7" s="70" t="s">
        <v>23</v>
      </c>
      <c r="O7" s="70" t="s">
        <v>23</v>
      </c>
      <c r="P7" s="70" t="s">
        <v>25</v>
      </c>
      <c r="Q7" s="55">
        <f>100-(G7/F7*100)</f>
        <v>0.80297650773036366</v>
      </c>
      <c r="R7" s="55">
        <f>Q7</f>
        <v>0.80297650773036366</v>
      </c>
      <c r="S7" s="45" t="s">
        <v>30</v>
      </c>
      <c r="T7" s="39"/>
    </row>
    <row r="8" spans="1:20" ht="63" hidden="1" x14ac:dyDescent="0.25">
      <c r="A8" s="52">
        <v>2</v>
      </c>
      <c r="B8" s="72" t="s">
        <v>38</v>
      </c>
      <c r="C8" s="46" t="s">
        <v>63</v>
      </c>
      <c r="D8" s="70" t="s">
        <v>68</v>
      </c>
      <c r="E8" s="70">
        <v>2015</v>
      </c>
      <c r="F8" s="53">
        <v>1382.6130000000001</v>
      </c>
      <c r="G8" s="54">
        <f>F8-1104.20412</f>
        <v>278.40887999999995</v>
      </c>
      <c r="H8" s="54">
        <v>230</v>
      </c>
      <c r="I8" s="54"/>
      <c r="J8" s="54">
        <f t="shared" ref="J8:J14" si="0">H8</f>
        <v>230</v>
      </c>
      <c r="K8" s="70"/>
      <c r="L8" s="70" t="s">
        <v>23</v>
      </c>
      <c r="M8" s="70" t="s">
        <v>23</v>
      </c>
      <c r="N8" s="70" t="s">
        <v>23</v>
      </c>
      <c r="O8" s="70" t="s">
        <v>23</v>
      </c>
      <c r="P8" s="70" t="s">
        <v>25</v>
      </c>
      <c r="Q8" s="55">
        <f t="shared" ref="Q8:Q17" si="1">100-(G8/F8*100)</f>
        <v>79.863571368126884</v>
      </c>
      <c r="R8" s="55">
        <f t="shared" ref="R8:R39" si="2">Q8</f>
        <v>79.863571368126884</v>
      </c>
      <c r="S8" s="45" t="s">
        <v>28</v>
      </c>
    </row>
    <row r="9" spans="1:20" ht="78.75" hidden="1" x14ac:dyDescent="0.25">
      <c r="A9" s="52">
        <v>3</v>
      </c>
      <c r="B9" s="72" t="s">
        <v>39</v>
      </c>
      <c r="C9" s="46" t="s">
        <v>63</v>
      </c>
      <c r="D9" s="70" t="s">
        <v>69</v>
      </c>
      <c r="E9" s="70">
        <v>2015</v>
      </c>
      <c r="F9" s="53">
        <v>7066.3590000000004</v>
      </c>
      <c r="G9" s="54">
        <f>F9-2606.746</f>
        <v>4459.6130000000003</v>
      </c>
      <c r="H9" s="54">
        <v>4957.3590000000004</v>
      </c>
      <c r="I9" s="54"/>
      <c r="J9" s="54">
        <f t="shared" si="0"/>
        <v>4957.3590000000004</v>
      </c>
      <c r="K9" s="70"/>
      <c r="L9" s="70" t="s">
        <v>23</v>
      </c>
      <c r="M9" s="70" t="s">
        <v>23</v>
      </c>
      <c r="N9" s="70" t="s">
        <v>23</v>
      </c>
      <c r="O9" s="70" t="s">
        <v>23</v>
      </c>
      <c r="P9" s="70" t="s">
        <v>25</v>
      </c>
      <c r="Q9" s="55">
        <f t="shared" si="1"/>
        <v>36.889521180568373</v>
      </c>
      <c r="R9" s="55">
        <f t="shared" si="2"/>
        <v>36.889521180568373</v>
      </c>
      <c r="S9" s="45" t="s">
        <v>28</v>
      </c>
    </row>
    <row r="10" spans="1:20" ht="63" hidden="1" x14ac:dyDescent="0.25">
      <c r="A10" s="52">
        <v>4</v>
      </c>
      <c r="B10" s="72" t="s">
        <v>40</v>
      </c>
      <c r="C10" s="46" t="s">
        <v>63</v>
      </c>
      <c r="D10" s="70" t="s">
        <v>70</v>
      </c>
      <c r="E10" s="70">
        <v>2016</v>
      </c>
      <c r="F10" s="53">
        <v>6182.03</v>
      </c>
      <c r="G10" s="54">
        <f>F10-171.81656</f>
        <v>6010.2134399999995</v>
      </c>
      <c r="H10" s="54">
        <v>1549.09</v>
      </c>
      <c r="I10" s="54"/>
      <c r="J10" s="54">
        <f t="shared" si="0"/>
        <v>1549.09</v>
      </c>
      <c r="K10" s="70"/>
      <c r="L10" s="70" t="s">
        <v>23</v>
      </c>
      <c r="M10" s="70" t="s">
        <v>23</v>
      </c>
      <c r="N10" s="70" t="s">
        <v>23</v>
      </c>
      <c r="O10" s="70" t="s">
        <v>23</v>
      </c>
      <c r="P10" s="70" t="s">
        <v>25</v>
      </c>
      <c r="Q10" s="55">
        <f t="shared" si="1"/>
        <v>2.7792902978471545</v>
      </c>
      <c r="R10" s="55">
        <f t="shared" si="2"/>
        <v>2.7792902978471545</v>
      </c>
      <c r="S10" s="45" t="s">
        <v>30</v>
      </c>
    </row>
    <row r="11" spans="1:20" ht="63" hidden="1" x14ac:dyDescent="0.25">
      <c r="A11" s="52">
        <v>5</v>
      </c>
      <c r="B11" s="72" t="s">
        <v>41</v>
      </c>
      <c r="C11" s="46" t="s">
        <v>63</v>
      </c>
      <c r="D11" s="70" t="s">
        <v>71</v>
      </c>
      <c r="E11" s="70">
        <v>2016</v>
      </c>
      <c r="F11" s="53">
        <v>3310.5230000000001</v>
      </c>
      <c r="G11" s="54">
        <f>F11-14.31181</f>
        <v>3296.21119</v>
      </c>
      <c r="H11" s="54">
        <v>2739.4989999999998</v>
      </c>
      <c r="I11" s="54"/>
      <c r="J11" s="54">
        <f t="shared" si="0"/>
        <v>2739.4989999999998</v>
      </c>
      <c r="K11" s="70"/>
      <c r="L11" s="70" t="s">
        <v>23</v>
      </c>
      <c r="M11" s="70" t="s">
        <v>23</v>
      </c>
      <c r="N11" s="70" t="s">
        <v>23</v>
      </c>
      <c r="O11" s="70" t="s">
        <v>23</v>
      </c>
      <c r="P11" s="70" t="s">
        <v>25</v>
      </c>
      <c r="Q11" s="55">
        <f t="shared" si="1"/>
        <v>0.43231265875512292</v>
      </c>
      <c r="R11" s="55">
        <f t="shared" si="2"/>
        <v>0.43231265875512292</v>
      </c>
      <c r="S11" s="45" t="s">
        <v>30</v>
      </c>
    </row>
    <row r="12" spans="1:20" ht="63" hidden="1" x14ac:dyDescent="0.25">
      <c r="A12" s="52">
        <v>6</v>
      </c>
      <c r="B12" s="72" t="s">
        <v>42</v>
      </c>
      <c r="C12" s="46" t="s">
        <v>63</v>
      </c>
      <c r="D12" s="70" t="s">
        <v>72</v>
      </c>
      <c r="E12" s="70">
        <v>2015</v>
      </c>
      <c r="F12" s="53">
        <v>3722.1509999999998</v>
      </c>
      <c r="G12" s="54">
        <f>F12-2796.74568</f>
        <v>925.40531999999985</v>
      </c>
      <c r="H12" s="54">
        <v>680</v>
      </c>
      <c r="I12" s="54"/>
      <c r="J12" s="54">
        <f t="shared" si="0"/>
        <v>680</v>
      </c>
      <c r="K12" s="70"/>
      <c r="L12" s="70" t="s">
        <v>23</v>
      </c>
      <c r="M12" s="70" t="s">
        <v>23</v>
      </c>
      <c r="N12" s="70" t="s">
        <v>23</v>
      </c>
      <c r="O12" s="70" t="s">
        <v>23</v>
      </c>
      <c r="P12" s="70" t="s">
        <v>25</v>
      </c>
      <c r="Q12" s="55">
        <f t="shared" si="1"/>
        <v>75.137888817514394</v>
      </c>
      <c r="R12" s="55">
        <f t="shared" si="2"/>
        <v>75.137888817514394</v>
      </c>
      <c r="S12" s="45" t="s">
        <v>28</v>
      </c>
    </row>
    <row r="13" spans="1:20" ht="63" hidden="1" x14ac:dyDescent="0.25">
      <c r="A13" s="52">
        <v>7</v>
      </c>
      <c r="B13" s="72" t="s">
        <v>43</v>
      </c>
      <c r="C13" s="46" t="s">
        <v>63</v>
      </c>
      <c r="D13" s="70" t="s">
        <v>73</v>
      </c>
      <c r="E13" s="70">
        <v>2015</v>
      </c>
      <c r="F13" s="53">
        <v>3041.8420000000001</v>
      </c>
      <c r="G13" s="54">
        <f>F13-1767.90618</f>
        <v>1273.9358200000001</v>
      </c>
      <c r="H13" s="54">
        <v>1256.277</v>
      </c>
      <c r="I13" s="54"/>
      <c r="J13" s="54">
        <f t="shared" si="0"/>
        <v>1256.277</v>
      </c>
      <c r="K13" s="70"/>
      <c r="L13" s="70" t="s">
        <v>23</v>
      </c>
      <c r="M13" s="70" t="s">
        <v>23</v>
      </c>
      <c r="N13" s="70" t="s">
        <v>23</v>
      </c>
      <c r="O13" s="70" t="s">
        <v>23</v>
      </c>
      <c r="P13" s="70" t="s">
        <v>25</v>
      </c>
      <c r="Q13" s="55">
        <f t="shared" si="1"/>
        <v>58.119592667863742</v>
      </c>
      <c r="R13" s="55">
        <f t="shared" si="2"/>
        <v>58.119592667863742</v>
      </c>
      <c r="S13" s="45" t="s">
        <v>28</v>
      </c>
    </row>
    <row r="14" spans="1:20" ht="63" hidden="1" x14ac:dyDescent="0.25">
      <c r="A14" s="52">
        <v>8</v>
      </c>
      <c r="B14" s="72" t="s">
        <v>44</v>
      </c>
      <c r="C14" s="46" t="s">
        <v>63</v>
      </c>
      <c r="D14" s="70" t="s">
        <v>74</v>
      </c>
      <c r="E14" s="70"/>
      <c r="F14" s="53">
        <v>20154.991000000002</v>
      </c>
      <c r="G14" s="54">
        <f>F14</f>
        <v>20154.991000000002</v>
      </c>
      <c r="H14" s="54">
        <v>400</v>
      </c>
      <c r="I14" s="54"/>
      <c r="J14" s="54">
        <f t="shared" si="0"/>
        <v>400</v>
      </c>
      <c r="K14" s="70"/>
      <c r="L14" s="70" t="s">
        <v>23</v>
      </c>
      <c r="M14" s="70" t="s">
        <v>23</v>
      </c>
      <c r="N14" s="70" t="s">
        <v>23</v>
      </c>
      <c r="O14" s="70" t="s">
        <v>23</v>
      </c>
      <c r="P14" s="70" t="s">
        <v>25</v>
      </c>
      <c r="Q14" s="55">
        <f t="shared" si="1"/>
        <v>0</v>
      </c>
      <c r="R14" s="55">
        <f t="shared" si="2"/>
        <v>0</v>
      </c>
      <c r="S14" s="45" t="s">
        <v>30</v>
      </c>
    </row>
    <row r="15" spans="1:20" ht="63" hidden="1" x14ac:dyDescent="0.25">
      <c r="A15" s="71">
        <v>9</v>
      </c>
      <c r="B15" s="44" t="s">
        <v>45</v>
      </c>
      <c r="C15" s="46" t="s">
        <v>63</v>
      </c>
      <c r="D15" s="70" t="s">
        <v>75</v>
      </c>
      <c r="E15" s="70">
        <v>2014</v>
      </c>
      <c r="F15" s="53">
        <v>790.62</v>
      </c>
      <c r="G15" s="54">
        <f>F15-445.05814</f>
        <v>345.56186000000002</v>
      </c>
      <c r="H15" s="54">
        <v>100</v>
      </c>
      <c r="I15" s="54"/>
      <c r="J15" s="54">
        <f>H15</f>
        <v>100</v>
      </c>
      <c r="K15" s="70"/>
      <c r="L15" s="70" t="s">
        <v>23</v>
      </c>
      <c r="M15" s="70" t="s">
        <v>23</v>
      </c>
      <c r="N15" s="70" t="s">
        <v>23</v>
      </c>
      <c r="O15" s="70" t="s">
        <v>23</v>
      </c>
      <c r="P15" s="70" t="s">
        <v>25</v>
      </c>
      <c r="Q15" s="55">
        <f t="shared" si="1"/>
        <v>56.292294654827849</v>
      </c>
      <c r="R15" s="55">
        <f t="shared" si="2"/>
        <v>56.292294654827849</v>
      </c>
      <c r="S15" s="45" t="s">
        <v>64</v>
      </c>
    </row>
    <row r="16" spans="1:20" ht="78.75" hidden="1" x14ac:dyDescent="0.25">
      <c r="A16" s="52">
        <v>10</v>
      </c>
      <c r="B16" s="72" t="s">
        <v>46</v>
      </c>
      <c r="C16" s="46" t="s">
        <v>63</v>
      </c>
      <c r="D16" s="70" t="s">
        <v>76</v>
      </c>
      <c r="E16" s="70"/>
      <c r="F16" s="53">
        <v>2500</v>
      </c>
      <c r="G16" s="54">
        <f>F16</f>
        <v>2500</v>
      </c>
      <c r="H16" s="54">
        <v>200</v>
      </c>
      <c r="I16" s="54"/>
      <c r="J16" s="54">
        <f>H16</f>
        <v>200</v>
      </c>
      <c r="K16" s="70"/>
      <c r="L16" s="70" t="s">
        <v>23</v>
      </c>
      <c r="M16" s="70" t="s">
        <v>23</v>
      </c>
      <c r="N16" s="70" t="s">
        <v>23</v>
      </c>
      <c r="O16" s="70" t="s">
        <v>23</v>
      </c>
      <c r="P16" s="70" t="s">
        <v>25</v>
      </c>
      <c r="Q16" s="55">
        <f t="shared" si="1"/>
        <v>0</v>
      </c>
      <c r="R16" s="55">
        <f t="shared" si="2"/>
        <v>0</v>
      </c>
      <c r="S16" s="45" t="s">
        <v>30</v>
      </c>
    </row>
    <row r="17" spans="1:20" ht="78.75" hidden="1" x14ac:dyDescent="0.25">
      <c r="A17" s="52">
        <v>11</v>
      </c>
      <c r="B17" s="72" t="s">
        <v>47</v>
      </c>
      <c r="C17" s="46" t="s">
        <v>63</v>
      </c>
      <c r="D17" s="70" t="s">
        <v>77</v>
      </c>
      <c r="E17" s="70">
        <v>2016</v>
      </c>
      <c r="F17" s="53">
        <v>1572.79</v>
      </c>
      <c r="G17" s="54">
        <f>F17</f>
        <v>1572.79</v>
      </c>
      <c r="H17" s="54">
        <v>1511.434</v>
      </c>
      <c r="I17" s="54"/>
      <c r="J17" s="54">
        <f>H17</f>
        <v>1511.434</v>
      </c>
      <c r="K17" s="70"/>
      <c r="L17" s="70" t="s">
        <v>23</v>
      </c>
      <c r="M17" s="70" t="s">
        <v>23</v>
      </c>
      <c r="N17" s="70" t="s">
        <v>23</v>
      </c>
      <c r="O17" s="70" t="s">
        <v>23</v>
      </c>
      <c r="P17" s="70" t="s">
        <v>25</v>
      </c>
      <c r="Q17" s="55">
        <f t="shared" si="1"/>
        <v>0</v>
      </c>
      <c r="R17" s="55">
        <f t="shared" si="2"/>
        <v>0</v>
      </c>
      <c r="S17" s="45" t="s">
        <v>27</v>
      </c>
    </row>
    <row r="18" spans="1:20" hidden="1" x14ac:dyDescent="0.25">
      <c r="A18" s="200" t="s">
        <v>33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2"/>
    </row>
    <row r="19" spans="1:20" ht="94.5" hidden="1" x14ac:dyDescent="0.25">
      <c r="A19" s="52">
        <v>12</v>
      </c>
      <c r="B19" s="72" t="s">
        <v>48</v>
      </c>
      <c r="C19" s="71" t="s">
        <v>20</v>
      </c>
      <c r="D19" s="70" t="s">
        <v>66</v>
      </c>
      <c r="E19" s="70">
        <v>2016</v>
      </c>
      <c r="F19" s="53">
        <v>6360.1819999999998</v>
      </c>
      <c r="G19" s="54">
        <f>F19-7.232</f>
        <v>6352.95</v>
      </c>
      <c r="H19" s="54">
        <v>6352.95</v>
      </c>
      <c r="I19" s="54"/>
      <c r="J19" s="54">
        <f>H19</f>
        <v>6352.95</v>
      </c>
      <c r="K19" s="70"/>
      <c r="L19" s="70" t="s">
        <v>23</v>
      </c>
      <c r="M19" s="70" t="s">
        <v>23</v>
      </c>
      <c r="N19" s="70" t="s">
        <v>23</v>
      </c>
      <c r="O19" s="70" t="s">
        <v>23</v>
      </c>
      <c r="P19" s="70" t="s">
        <v>25</v>
      </c>
      <c r="Q19" s="55">
        <f>100-(G19/F19*100)</f>
        <v>0.11370743793180793</v>
      </c>
      <c r="R19" s="55">
        <f t="shared" si="2"/>
        <v>0.11370743793180793</v>
      </c>
      <c r="S19" s="45" t="s">
        <v>28</v>
      </c>
    </row>
    <row r="20" spans="1:20" ht="110.25" hidden="1" x14ac:dyDescent="0.25">
      <c r="A20" s="52">
        <v>13</v>
      </c>
      <c r="B20" s="72" t="s">
        <v>49</v>
      </c>
      <c r="C20" s="46" t="s">
        <v>63</v>
      </c>
      <c r="D20" s="70"/>
      <c r="E20" s="70"/>
      <c r="F20" s="53">
        <v>2000</v>
      </c>
      <c r="G20" s="54">
        <f>F20</f>
        <v>2000</v>
      </c>
      <c r="H20" s="54">
        <v>2000</v>
      </c>
      <c r="I20" s="54"/>
      <c r="J20" s="54">
        <f>H20</f>
        <v>2000</v>
      </c>
      <c r="K20" s="70"/>
      <c r="L20" s="70" t="s">
        <v>23</v>
      </c>
      <c r="M20" s="70" t="s">
        <v>23</v>
      </c>
      <c r="N20" s="70" t="s">
        <v>23</v>
      </c>
      <c r="O20" s="70" t="s">
        <v>23</v>
      </c>
      <c r="P20" s="70" t="s">
        <v>25</v>
      </c>
      <c r="Q20" s="55">
        <f>100-(G20/F20*100)</f>
        <v>0</v>
      </c>
      <c r="R20" s="55">
        <f t="shared" si="2"/>
        <v>0</v>
      </c>
      <c r="S20" s="45" t="s">
        <v>30</v>
      </c>
    </row>
    <row r="21" spans="1:20" ht="110.25" hidden="1" x14ac:dyDescent="0.25">
      <c r="A21" s="52">
        <v>14</v>
      </c>
      <c r="B21" s="72" t="s">
        <v>50</v>
      </c>
      <c r="C21" s="46" t="s">
        <v>63</v>
      </c>
      <c r="D21" s="70" t="s">
        <v>78</v>
      </c>
      <c r="E21" s="70">
        <v>2016</v>
      </c>
      <c r="F21" s="53">
        <v>890.87199999999996</v>
      </c>
      <c r="G21" s="54">
        <f>F21</f>
        <v>890.87199999999996</v>
      </c>
      <c r="H21" s="54">
        <v>890.87199999999996</v>
      </c>
      <c r="I21" s="54"/>
      <c r="J21" s="54">
        <f>H21</f>
        <v>890.87199999999996</v>
      </c>
      <c r="K21" s="70"/>
      <c r="L21" s="70" t="s">
        <v>23</v>
      </c>
      <c r="M21" s="70" t="s">
        <v>23</v>
      </c>
      <c r="N21" s="70" t="s">
        <v>23</v>
      </c>
      <c r="O21" s="70" t="s">
        <v>23</v>
      </c>
      <c r="P21" s="70" t="s">
        <v>25</v>
      </c>
      <c r="Q21" s="55">
        <f>100-(G21/F21*100)</f>
        <v>0</v>
      </c>
      <c r="R21" s="55">
        <f t="shared" si="2"/>
        <v>0</v>
      </c>
      <c r="S21" s="45" t="s">
        <v>28</v>
      </c>
    </row>
    <row r="22" spans="1:20" ht="78.75" hidden="1" x14ac:dyDescent="0.25">
      <c r="A22" s="52">
        <v>15</v>
      </c>
      <c r="B22" s="72" t="s">
        <v>51</v>
      </c>
      <c r="C22" s="46" t="s">
        <v>63</v>
      </c>
      <c r="D22" s="70" t="s">
        <v>79</v>
      </c>
      <c r="E22" s="70"/>
      <c r="F22" s="53">
        <v>3514.2240000000002</v>
      </c>
      <c r="G22" s="54">
        <f>F22-112.974</f>
        <v>3401.25</v>
      </c>
      <c r="H22" s="54">
        <v>119.169</v>
      </c>
      <c r="I22" s="54"/>
      <c r="J22" s="54">
        <f>H22</f>
        <v>119.169</v>
      </c>
      <c r="K22" s="70"/>
      <c r="L22" s="70" t="s">
        <v>23</v>
      </c>
      <c r="M22" s="70" t="s">
        <v>23</v>
      </c>
      <c r="N22" s="70" t="s">
        <v>23</v>
      </c>
      <c r="O22" s="70" t="s">
        <v>23</v>
      </c>
      <c r="P22" s="70" t="s">
        <v>25</v>
      </c>
      <c r="Q22" s="55">
        <f>100-(G22/F22*100)</f>
        <v>3.2147637714613637</v>
      </c>
      <c r="R22" s="55">
        <f t="shared" si="2"/>
        <v>3.2147637714613637</v>
      </c>
      <c r="S22" s="45" t="s">
        <v>30</v>
      </c>
    </row>
    <row r="23" spans="1:20" s="38" customFormat="1" ht="78.75" hidden="1" x14ac:dyDescent="0.25">
      <c r="A23" s="56">
        <v>16</v>
      </c>
      <c r="B23" s="47" t="s">
        <v>52</v>
      </c>
      <c r="C23" s="48" t="s">
        <v>63</v>
      </c>
      <c r="D23" s="49" t="s">
        <v>80</v>
      </c>
      <c r="E23" s="49"/>
      <c r="F23" s="57">
        <v>17121.043000000001</v>
      </c>
      <c r="G23" s="58">
        <f>F23-281.30289</f>
        <v>16839.740110000002</v>
      </c>
      <c r="H23" s="58">
        <f>3763.944-2059.7891</f>
        <v>1704.1549</v>
      </c>
      <c r="I23" s="58"/>
      <c r="J23" s="58">
        <f>H23</f>
        <v>1704.1549</v>
      </c>
      <c r="K23" s="49"/>
      <c r="L23" s="49" t="s">
        <v>23</v>
      </c>
      <c r="M23" s="49" t="s">
        <v>23</v>
      </c>
      <c r="N23" s="49" t="s">
        <v>23</v>
      </c>
      <c r="O23" s="49" t="s">
        <v>23</v>
      </c>
      <c r="P23" s="49" t="s">
        <v>25</v>
      </c>
      <c r="Q23" s="59">
        <f>100-(G23/F23*100)</f>
        <v>1.6430242596785689</v>
      </c>
      <c r="R23" s="59">
        <f t="shared" si="2"/>
        <v>1.6430242596785689</v>
      </c>
      <c r="S23" s="50" t="s">
        <v>30</v>
      </c>
      <c r="T23" s="40"/>
    </row>
    <row r="24" spans="1:20" hidden="1" x14ac:dyDescent="0.25">
      <c r="A24" s="200" t="s">
        <v>34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2"/>
    </row>
    <row r="25" spans="1:20" ht="78.75" hidden="1" x14ac:dyDescent="0.25">
      <c r="A25" s="52">
        <v>17</v>
      </c>
      <c r="B25" s="72" t="s">
        <v>53</v>
      </c>
      <c r="C25" s="71" t="s">
        <v>20</v>
      </c>
      <c r="D25" s="70" t="s">
        <v>81</v>
      </c>
      <c r="E25" s="70"/>
      <c r="F25" s="53">
        <v>10050</v>
      </c>
      <c r="G25" s="54">
        <f>F25-199.99705</f>
        <v>9850.0029500000001</v>
      </c>
      <c r="H25" s="54">
        <v>290</v>
      </c>
      <c r="I25" s="54"/>
      <c r="J25" s="54">
        <f>H25</f>
        <v>290</v>
      </c>
      <c r="K25" s="70"/>
      <c r="L25" s="70" t="s">
        <v>23</v>
      </c>
      <c r="M25" s="70" t="s">
        <v>23</v>
      </c>
      <c r="N25" s="70" t="s">
        <v>23</v>
      </c>
      <c r="O25" s="70" t="s">
        <v>23</v>
      </c>
      <c r="P25" s="70" t="s">
        <v>25</v>
      </c>
      <c r="Q25" s="55">
        <f>100-(G25/F25*100)</f>
        <v>1.9900203980099462</v>
      </c>
      <c r="R25" s="55">
        <f t="shared" si="2"/>
        <v>1.9900203980099462</v>
      </c>
      <c r="S25" s="45" t="s">
        <v>30</v>
      </c>
    </row>
    <row r="26" spans="1:20" ht="78.75" hidden="1" x14ac:dyDescent="0.25">
      <c r="A26" s="52">
        <v>18</v>
      </c>
      <c r="B26" s="72" t="s">
        <v>54</v>
      </c>
      <c r="C26" s="46" t="s">
        <v>63</v>
      </c>
      <c r="D26" s="70" t="s">
        <v>82</v>
      </c>
      <c r="E26" s="70"/>
      <c r="F26" s="53">
        <v>25</v>
      </c>
      <c r="G26" s="54">
        <f>F26</f>
        <v>25</v>
      </c>
      <c r="H26" s="54">
        <v>25</v>
      </c>
      <c r="I26" s="54"/>
      <c r="J26" s="54">
        <f>H26</f>
        <v>25</v>
      </c>
      <c r="K26" s="70"/>
      <c r="L26" s="70" t="s">
        <v>23</v>
      </c>
      <c r="M26" s="70" t="s">
        <v>23</v>
      </c>
      <c r="N26" s="70" t="s">
        <v>23</v>
      </c>
      <c r="O26" s="70" t="s">
        <v>23</v>
      </c>
      <c r="P26" s="70" t="s">
        <v>25</v>
      </c>
      <c r="Q26" s="55">
        <f>100-(G26/F26*100)</f>
        <v>0</v>
      </c>
      <c r="R26" s="55">
        <f t="shared" si="2"/>
        <v>0</v>
      </c>
      <c r="S26" s="45" t="s">
        <v>30</v>
      </c>
    </row>
    <row r="27" spans="1:20" ht="173.25" hidden="1" x14ac:dyDescent="0.25">
      <c r="A27" s="52">
        <v>19</v>
      </c>
      <c r="B27" s="72" t="s">
        <v>55</v>
      </c>
      <c r="C27" s="46" t="s">
        <v>63</v>
      </c>
      <c r="D27" s="70" t="s">
        <v>83</v>
      </c>
      <c r="E27" s="70">
        <v>2015</v>
      </c>
      <c r="F27" s="53">
        <v>340</v>
      </c>
      <c r="G27" s="54">
        <f>F27</f>
        <v>340</v>
      </c>
      <c r="H27" s="54">
        <v>340</v>
      </c>
      <c r="I27" s="54"/>
      <c r="J27" s="54">
        <f>H27</f>
        <v>340</v>
      </c>
      <c r="K27" s="70"/>
      <c r="L27" s="70" t="s">
        <v>23</v>
      </c>
      <c r="M27" s="70" t="s">
        <v>23</v>
      </c>
      <c r="N27" s="70" t="s">
        <v>23</v>
      </c>
      <c r="O27" s="70" t="s">
        <v>23</v>
      </c>
      <c r="P27" s="70" t="s">
        <v>25</v>
      </c>
      <c r="Q27" s="55">
        <f>100-(G27/F27*100)</f>
        <v>0</v>
      </c>
      <c r="R27" s="55">
        <f t="shared" si="2"/>
        <v>0</v>
      </c>
      <c r="S27" s="45" t="s">
        <v>28</v>
      </c>
    </row>
    <row r="28" spans="1:20" ht="94.5" hidden="1" x14ac:dyDescent="0.25">
      <c r="A28" s="52">
        <v>20</v>
      </c>
      <c r="B28" s="72" t="s">
        <v>56</v>
      </c>
      <c r="C28" s="46" t="s">
        <v>63</v>
      </c>
      <c r="D28" s="70" t="s">
        <v>84</v>
      </c>
      <c r="E28" s="70">
        <v>2016</v>
      </c>
      <c r="F28" s="53">
        <v>1094.432</v>
      </c>
      <c r="G28" s="54">
        <f>F28</f>
        <v>1094.432</v>
      </c>
      <c r="H28" s="54">
        <v>1094.432</v>
      </c>
      <c r="I28" s="54"/>
      <c r="J28" s="54">
        <f>H28</f>
        <v>1094.432</v>
      </c>
      <c r="K28" s="70"/>
      <c r="L28" s="70" t="s">
        <v>23</v>
      </c>
      <c r="M28" s="70" t="s">
        <v>23</v>
      </c>
      <c r="N28" s="70" t="s">
        <v>23</v>
      </c>
      <c r="O28" s="70" t="s">
        <v>23</v>
      </c>
      <c r="P28" s="70" t="s">
        <v>25</v>
      </c>
      <c r="Q28" s="55">
        <f>100-(G28/F28*100)</f>
        <v>0</v>
      </c>
      <c r="R28" s="55">
        <f t="shared" si="2"/>
        <v>0</v>
      </c>
      <c r="S28" s="45" t="s">
        <v>30</v>
      </c>
    </row>
    <row r="29" spans="1:20" ht="110.25" hidden="1" x14ac:dyDescent="0.25">
      <c r="A29" s="52">
        <v>21</v>
      </c>
      <c r="B29" s="72" t="s">
        <v>57</v>
      </c>
      <c r="C29" s="46" t="s">
        <v>63</v>
      </c>
      <c r="D29" s="70" t="s">
        <v>85</v>
      </c>
      <c r="E29" s="70">
        <v>2016</v>
      </c>
      <c r="F29" s="53">
        <v>1450</v>
      </c>
      <c r="G29" s="54">
        <f>F29</f>
        <v>1450</v>
      </c>
      <c r="H29" s="54">
        <v>1450</v>
      </c>
      <c r="I29" s="54"/>
      <c r="J29" s="54">
        <f>H29</f>
        <v>1450</v>
      </c>
      <c r="K29" s="70"/>
      <c r="L29" s="70" t="s">
        <v>23</v>
      </c>
      <c r="M29" s="70" t="s">
        <v>23</v>
      </c>
      <c r="N29" s="70" t="s">
        <v>23</v>
      </c>
      <c r="O29" s="70" t="s">
        <v>23</v>
      </c>
      <c r="P29" s="70" t="s">
        <v>25</v>
      </c>
      <c r="Q29" s="55">
        <f>100-(G29/F29*100)</f>
        <v>0</v>
      </c>
      <c r="R29" s="55">
        <f t="shared" si="2"/>
        <v>0</v>
      </c>
      <c r="S29" s="45" t="s">
        <v>30</v>
      </c>
    </row>
    <row r="30" spans="1:20" hidden="1" x14ac:dyDescent="0.25">
      <c r="A30" s="200" t="s">
        <v>35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2"/>
    </row>
    <row r="31" spans="1:20" s="4" customFormat="1" ht="87.75" customHeight="1" x14ac:dyDescent="0.2">
      <c r="A31" s="73">
        <v>1</v>
      </c>
      <c r="B31" s="51" t="s">
        <v>58</v>
      </c>
      <c r="C31" s="73" t="s">
        <v>20</v>
      </c>
      <c r="D31" s="73" t="s">
        <v>21</v>
      </c>
      <c r="E31" s="73">
        <v>2015</v>
      </c>
      <c r="F31" s="60">
        <v>7037.357</v>
      </c>
      <c r="G31" s="60">
        <v>1707.357</v>
      </c>
      <c r="H31" s="60">
        <v>1707.357</v>
      </c>
      <c r="I31" s="60"/>
      <c r="J31" s="60">
        <v>1707.357</v>
      </c>
      <c r="K31" s="73"/>
      <c r="L31" s="73" t="s">
        <v>23</v>
      </c>
      <c r="M31" s="73" t="s">
        <v>23</v>
      </c>
      <c r="N31" s="73" t="s">
        <v>23</v>
      </c>
      <c r="O31" s="73" t="s">
        <v>23</v>
      </c>
      <c r="P31" s="73" t="s">
        <v>25</v>
      </c>
      <c r="Q31" s="65">
        <v>75.7</v>
      </c>
      <c r="R31" s="65">
        <f t="shared" si="2"/>
        <v>75.7</v>
      </c>
      <c r="S31" s="46" t="s">
        <v>26</v>
      </c>
      <c r="T31" s="10"/>
    </row>
    <row r="32" spans="1:20" s="4" customFormat="1" ht="69" customHeight="1" x14ac:dyDescent="0.2">
      <c r="A32" s="73">
        <v>2</v>
      </c>
      <c r="B32" s="51" t="s">
        <v>59</v>
      </c>
      <c r="C32" s="46" t="s">
        <v>63</v>
      </c>
      <c r="D32" s="73" t="s">
        <v>22</v>
      </c>
      <c r="E32" s="73">
        <v>2016</v>
      </c>
      <c r="F32" s="60">
        <v>17964.366999999998</v>
      </c>
      <c r="G32" s="60">
        <v>16025.156999999999</v>
      </c>
      <c r="H32" s="60">
        <v>16025.156999999999</v>
      </c>
      <c r="I32" s="60"/>
      <c r="J32" s="60">
        <v>16025.156999999999</v>
      </c>
      <c r="K32" s="73"/>
      <c r="L32" s="73" t="s">
        <v>23</v>
      </c>
      <c r="M32" s="73" t="s">
        <v>23</v>
      </c>
      <c r="N32" s="73" t="s">
        <v>23</v>
      </c>
      <c r="O32" s="73" t="s">
        <v>23</v>
      </c>
      <c r="P32" s="73" t="s">
        <v>25</v>
      </c>
      <c r="Q32" s="65">
        <v>3.5</v>
      </c>
      <c r="R32" s="65">
        <f t="shared" si="2"/>
        <v>3.5</v>
      </c>
      <c r="S32" s="46" t="s">
        <v>27</v>
      </c>
      <c r="T32" s="10"/>
    </row>
    <row r="33" spans="1:20" s="4" customFormat="1" ht="73.5" customHeight="1" x14ac:dyDescent="0.2">
      <c r="A33" s="73">
        <v>3</v>
      </c>
      <c r="B33" s="51" t="s">
        <v>60</v>
      </c>
      <c r="C33" s="46" t="s">
        <v>63</v>
      </c>
      <c r="D33" s="73" t="s">
        <v>86</v>
      </c>
      <c r="E33" s="73">
        <v>2016</v>
      </c>
      <c r="F33" s="60">
        <v>16122.588</v>
      </c>
      <c r="G33" s="60">
        <v>16122.588</v>
      </c>
      <c r="H33" s="60">
        <v>500</v>
      </c>
      <c r="I33" s="60"/>
      <c r="J33" s="60">
        <v>500</v>
      </c>
      <c r="K33" s="73"/>
      <c r="L33" s="73" t="s">
        <v>23</v>
      </c>
      <c r="M33" s="73" t="s">
        <v>23</v>
      </c>
      <c r="N33" s="73" t="s">
        <v>23</v>
      </c>
      <c r="O33" s="73" t="s">
        <v>23</v>
      </c>
      <c r="P33" s="73" t="s">
        <v>25</v>
      </c>
      <c r="Q33" s="65">
        <f t="shared" ref="Q33:Q37" si="3">100-(G33/F33*100)</f>
        <v>0</v>
      </c>
      <c r="R33" s="65">
        <f t="shared" si="2"/>
        <v>0</v>
      </c>
      <c r="S33" s="46" t="s">
        <v>30</v>
      </c>
      <c r="T33" s="10"/>
    </row>
    <row r="34" spans="1:20" s="4" customFormat="1" ht="117" customHeight="1" x14ac:dyDescent="0.2">
      <c r="A34" s="73">
        <v>4</v>
      </c>
      <c r="B34" s="51" t="s">
        <v>18</v>
      </c>
      <c r="C34" s="46" t="s">
        <v>63</v>
      </c>
      <c r="D34" s="73" t="s">
        <v>107</v>
      </c>
      <c r="E34" s="73">
        <v>2015</v>
      </c>
      <c r="F34" s="60">
        <v>8631.4459999999999</v>
      </c>
      <c r="G34" s="73">
        <v>8494.4459999999999</v>
      </c>
      <c r="H34" s="60">
        <v>150</v>
      </c>
      <c r="I34" s="60"/>
      <c r="J34" s="60">
        <v>150</v>
      </c>
      <c r="K34" s="73"/>
      <c r="L34" s="73" t="s">
        <v>23</v>
      </c>
      <c r="M34" s="73" t="s">
        <v>23</v>
      </c>
      <c r="N34" s="73" t="s">
        <v>23</v>
      </c>
      <c r="O34" s="73" t="s">
        <v>23</v>
      </c>
      <c r="P34" s="73" t="s">
        <v>25</v>
      </c>
      <c r="Q34" s="77">
        <f t="shared" si="3"/>
        <v>1.5872195690038495</v>
      </c>
      <c r="R34" s="77">
        <f t="shared" si="2"/>
        <v>1.5872195690038495</v>
      </c>
      <c r="S34" s="46" t="s">
        <v>30</v>
      </c>
      <c r="T34" s="10"/>
    </row>
    <row r="35" spans="1:20" s="4" customFormat="1" ht="66" customHeight="1" x14ac:dyDescent="0.2">
      <c r="A35" s="73">
        <v>5</v>
      </c>
      <c r="B35" s="51" t="s">
        <v>19</v>
      </c>
      <c r="C35" s="46" t="s">
        <v>63</v>
      </c>
      <c r="D35" s="73" t="s">
        <v>65</v>
      </c>
      <c r="E35" s="73">
        <v>2015</v>
      </c>
      <c r="F35" s="60">
        <v>7629.1009999999997</v>
      </c>
      <c r="G35" s="60">
        <v>3460.0889999999999</v>
      </c>
      <c r="H35" s="60">
        <v>3460.0808999999999</v>
      </c>
      <c r="I35" s="60"/>
      <c r="J35" s="60">
        <v>3460.0808999999999</v>
      </c>
      <c r="K35" s="73"/>
      <c r="L35" s="73" t="s">
        <v>23</v>
      </c>
      <c r="M35" s="73" t="s">
        <v>23</v>
      </c>
      <c r="N35" s="73" t="s">
        <v>23</v>
      </c>
      <c r="O35" s="73" t="s">
        <v>23</v>
      </c>
      <c r="P35" s="73" t="s">
        <v>25</v>
      </c>
      <c r="Q35" s="65">
        <f t="shared" si="3"/>
        <v>54.646176528531996</v>
      </c>
      <c r="R35" s="65">
        <f t="shared" si="2"/>
        <v>54.646176528531996</v>
      </c>
      <c r="S35" s="46" t="s">
        <v>26</v>
      </c>
      <c r="T35" s="10"/>
    </row>
    <row r="36" spans="1:20" s="4" customFormat="1" ht="114" customHeight="1" x14ac:dyDescent="0.2">
      <c r="A36" s="73">
        <v>6</v>
      </c>
      <c r="B36" s="51" t="s">
        <v>61</v>
      </c>
      <c r="C36" s="46" t="s">
        <v>63</v>
      </c>
      <c r="D36" s="73" t="s">
        <v>87</v>
      </c>
      <c r="E36" s="73">
        <v>2016</v>
      </c>
      <c r="F36" s="60">
        <v>5500</v>
      </c>
      <c r="G36" s="60">
        <v>5500</v>
      </c>
      <c r="H36" s="60">
        <v>3000</v>
      </c>
      <c r="I36" s="60"/>
      <c r="J36" s="60">
        <v>3000</v>
      </c>
      <c r="K36" s="73"/>
      <c r="L36" s="73" t="s">
        <v>23</v>
      </c>
      <c r="M36" s="73" t="s">
        <v>23</v>
      </c>
      <c r="N36" s="73" t="s">
        <v>23</v>
      </c>
      <c r="O36" s="73" t="s">
        <v>23</v>
      </c>
      <c r="P36" s="73" t="s">
        <v>25</v>
      </c>
      <c r="Q36" s="65">
        <f t="shared" si="3"/>
        <v>0</v>
      </c>
      <c r="R36" s="65">
        <f t="shared" si="2"/>
        <v>0</v>
      </c>
      <c r="S36" s="46" t="s">
        <v>30</v>
      </c>
      <c r="T36" s="10"/>
    </row>
    <row r="37" spans="1:20" s="4" customFormat="1" ht="96.75" customHeight="1" x14ac:dyDescent="0.2">
      <c r="A37" s="73">
        <v>7</v>
      </c>
      <c r="B37" s="51" t="s">
        <v>31</v>
      </c>
      <c r="C37" s="46" t="s">
        <v>63</v>
      </c>
      <c r="D37" s="73" t="s">
        <v>88</v>
      </c>
      <c r="E37" s="73">
        <v>2016</v>
      </c>
      <c r="F37" s="60">
        <v>2000</v>
      </c>
      <c r="G37" s="60">
        <v>2000</v>
      </c>
      <c r="H37" s="60">
        <v>2000</v>
      </c>
      <c r="I37" s="60"/>
      <c r="J37" s="60">
        <v>2000</v>
      </c>
      <c r="K37" s="73"/>
      <c r="L37" s="73" t="s">
        <v>23</v>
      </c>
      <c r="M37" s="73" t="s">
        <v>23</v>
      </c>
      <c r="N37" s="73" t="s">
        <v>23</v>
      </c>
      <c r="O37" s="73" t="s">
        <v>23</v>
      </c>
      <c r="P37" s="73" t="s">
        <v>25</v>
      </c>
      <c r="Q37" s="65">
        <f t="shared" si="3"/>
        <v>0</v>
      </c>
      <c r="R37" s="65">
        <f t="shared" si="2"/>
        <v>0</v>
      </c>
      <c r="S37" s="46" t="s">
        <v>30</v>
      </c>
      <c r="T37" s="10"/>
    </row>
    <row r="38" spans="1:20" s="4" customFormat="1" hidden="1" x14ac:dyDescent="0.2">
      <c r="A38" s="210" t="s">
        <v>36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10"/>
    </row>
    <row r="39" spans="1:20" s="4" customFormat="1" ht="141.75" hidden="1" x14ac:dyDescent="0.2">
      <c r="A39" s="73">
        <v>29</v>
      </c>
      <c r="B39" s="44" t="s">
        <v>62</v>
      </c>
      <c r="C39" s="73" t="s">
        <v>20</v>
      </c>
      <c r="D39" s="73" t="s">
        <v>89</v>
      </c>
      <c r="E39" s="73">
        <v>2014</v>
      </c>
      <c r="F39" s="60">
        <v>2888.7550000000001</v>
      </c>
      <c r="G39" s="60">
        <f>F39-1459.99936</f>
        <v>1428.7556400000001</v>
      </c>
      <c r="H39" s="60">
        <v>300</v>
      </c>
      <c r="I39" s="60"/>
      <c r="J39" s="60">
        <v>300</v>
      </c>
      <c r="K39" s="73"/>
      <c r="L39" s="73" t="s">
        <v>23</v>
      </c>
      <c r="M39" s="73" t="s">
        <v>23</v>
      </c>
      <c r="N39" s="73" t="s">
        <v>23</v>
      </c>
      <c r="O39" s="73" t="s">
        <v>23</v>
      </c>
      <c r="P39" s="73" t="s">
        <v>25</v>
      </c>
      <c r="Q39" s="65">
        <f>100-(G39/F39*100)</f>
        <v>50.540781755462127</v>
      </c>
      <c r="R39" s="65">
        <f t="shared" si="2"/>
        <v>50.540781755462127</v>
      </c>
      <c r="S39" s="46" t="s">
        <v>28</v>
      </c>
      <c r="T39" s="10"/>
    </row>
    <row r="40" spans="1:20" s="4" customFormat="1" ht="78.75" x14ac:dyDescent="0.2">
      <c r="A40" s="73">
        <v>8</v>
      </c>
      <c r="B40" s="51" t="s">
        <v>97</v>
      </c>
      <c r="C40" s="46" t="s">
        <v>63</v>
      </c>
      <c r="D40" s="73" t="s">
        <v>117</v>
      </c>
      <c r="E40" s="73">
        <v>2013</v>
      </c>
      <c r="F40" s="60">
        <v>3715.4050000000002</v>
      </c>
      <c r="G40" s="60">
        <v>1892.6610000000001</v>
      </c>
      <c r="H40" s="60">
        <v>1822.7539999999999</v>
      </c>
      <c r="I40" s="60"/>
      <c r="J40" s="60">
        <v>1272.6610000000001</v>
      </c>
      <c r="K40" s="73"/>
      <c r="L40" s="73" t="s">
        <v>23</v>
      </c>
      <c r="M40" s="73" t="s">
        <v>23</v>
      </c>
      <c r="N40" s="73" t="s">
        <v>23</v>
      </c>
      <c r="O40" s="73" t="s">
        <v>23</v>
      </c>
      <c r="P40" s="73"/>
      <c r="Q40" s="65">
        <v>49.1</v>
      </c>
      <c r="R40" s="65">
        <v>49.1</v>
      </c>
      <c r="S40" s="46" t="s">
        <v>118</v>
      </c>
      <c r="T40" s="10"/>
    </row>
    <row r="41" spans="1:20" ht="63" x14ac:dyDescent="0.25">
      <c r="A41" s="73">
        <v>9</v>
      </c>
      <c r="B41" s="51" t="s">
        <v>98</v>
      </c>
      <c r="C41" s="46" t="s">
        <v>63</v>
      </c>
      <c r="D41" s="73" t="s">
        <v>111</v>
      </c>
      <c r="E41" s="73">
        <v>2015</v>
      </c>
      <c r="F41" s="73">
        <v>611.11</v>
      </c>
      <c r="G41" s="65">
        <v>150</v>
      </c>
      <c r="H41" s="65">
        <v>150</v>
      </c>
      <c r="I41" s="65"/>
      <c r="J41" s="65">
        <v>150</v>
      </c>
      <c r="K41" s="73"/>
      <c r="L41" s="73" t="s">
        <v>23</v>
      </c>
      <c r="M41" s="73" t="s">
        <v>23</v>
      </c>
      <c r="N41" s="73" t="s">
        <v>23</v>
      </c>
      <c r="O41" s="73" t="s">
        <v>23</v>
      </c>
      <c r="P41" s="73"/>
      <c r="Q41" s="73">
        <v>75</v>
      </c>
      <c r="R41" s="73">
        <v>75</v>
      </c>
      <c r="S41" s="73">
        <v>2016</v>
      </c>
    </row>
    <row r="42" spans="1:20" ht="94.5" x14ac:dyDescent="0.25">
      <c r="A42" s="73">
        <v>10</v>
      </c>
      <c r="B42" s="51" t="s">
        <v>99</v>
      </c>
      <c r="C42" s="46" t="s">
        <v>63</v>
      </c>
      <c r="D42" s="73" t="s">
        <v>116</v>
      </c>
      <c r="E42" s="73">
        <v>2016</v>
      </c>
      <c r="F42" s="73">
        <v>2450.9059999999999</v>
      </c>
      <c r="G42" s="73">
        <v>2420.9059999999999</v>
      </c>
      <c r="H42" s="73">
        <f>J42</f>
        <v>1220.9059999999999</v>
      </c>
      <c r="I42" s="73"/>
      <c r="J42" s="73">
        <v>1220.9059999999999</v>
      </c>
      <c r="K42" s="73"/>
      <c r="L42" s="73" t="s">
        <v>23</v>
      </c>
      <c r="M42" s="73" t="s">
        <v>23</v>
      </c>
      <c r="N42" s="73" t="s">
        <v>23</v>
      </c>
      <c r="O42" s="73" t="s">
        <v>23</v>
      </c>
      <c r="P42" s="73"/>
      <c r="Q42" s="73">
        <v>3</v>
      </c>
      <c r="R42" s="73">
        <v>3</v>
      </c>
      <c r="S42" s="73">
        <v>2017</v>
      </c>
    </row>
    <row r="43" spans="1:20" ht="98.25" customHeight="1" x14ac:dyDescent="0.25">
      <c r="A43" s="73">
        <v>11</v>
      </c>
      <c r="B43" s="51" t="s">
        <v>100</v>
      </c>
      <c r="C43" s="46" t="s">
        <v>63</v>
      </c>
      <c r="D43" s="73" t="s">
        <v>108</v>
      </c>
      <c r="E43" s="73">
        <v>2015</v>
      </c>
      <c r="F43" s="73">
        <v>3032.18</v>
      </c>
      <c r="G43" s="65">
        <v>800</v>
      </c>
      <c r="H43" s="65">
        <v>800</v>
      </c>
      <c r="I43" s="65"/>
      <c r="J43" s="65">
        <v>800</v>
      </c>
      <c r="K43" s="73"/>
      <c r="L43" s="73" t="s">
        <v>23</v>
      </c>
      <c r="M43" s="73" t="s">
        <v>23</v>
      </c>
      <c r="N43" s="73" t="s">
        <v>23</v>
      </c>
      <c r="O43" s="73" t="s">
        <v>23</v>
      </c>
      <c r="P43" s="73"/>
      <c r="Q43" s="73">
        <v>73.599999999999994</v>
      </c>
      <c r="R43" s="73">
        <v>73.599999999999994</v>
      </c>
      <c r="S43" s="73">
        <v>2016</v>
      </c>
    </row>
    <row r="44" spans="1:20" ht="63" x14ac:dyDescent="0.25">
      <c r="A44" s="73">
        <v>12</v>
      </c>
      <c r="B44" s="51" t="s">
        <v>101</v>
      </c>
      <c r="C44" s="46" t="s">
        <v>63</v>
      </c>
      <c r="D44" s="73" t="s">
        <v>109</v>
      </c>
      <c r="E44" s="73">
        <v>2010</v>
      </c>
      <c r="F44" s="73">
        <v>195.33199999999999</v>
      </c>
      <c r="G44" s="73">
        <v>181.614</v>
      </c>
      <c r="H44" s="73">
        <v>181.614</v>
      </c>
      <c r="I44" s="73"/>
      <c r="J44" s="73">
        <v>181.614</v>
      </c>
      <c r="K44" s="73"/>
      <c r="L44" s="73" t="s">
        <v>23</v>
      </c>
      <c r="M44" s="73" t="s">
        <v>23</v>
      </c>
      <c r="N44" s="73" t="s">
        <v>23</v>
      </c>
      <c r="O44" s="73" t="s">
        <v>23</v>
      </c>
      <c r="P44" s="73"/>
      <c r="Q44" s="73">
        <v>7</v>
      </c>
      <c r="R44" s="73">
        <v>7</v>
      </c>
      <c r="S44" s="73">
        <v>2016</v>
      </c>
    </row>
    <row r="45" spans="1:20" ht="47.25" x14ac:dyDescent="0.25">
      <c r="A45" s="73">
        <v>13</v>
      </c>
      <c r="B45" s="51" t="s">
        <v>102</v>
      </c>
      <c r="C45" s="46" t="s">
        <v>63</v>
      </c>
      <c r="D45" s="73" t="s">
        <v>114</v>
      </c>
      <c r="E45" s="73">
        <v>2016</v>
      </c>
      <c r="F45" s="65">
        <v>3000</v>
      </c>
      <c r="G45" s="65">
        <v>3000</v>
      </c>
      <c r="H45" s="65">
        <v>3000</v>
      </c>
      <c r="I45" s="65"/>
      <c r="J45" s="78">
        <v>3000</v>
      </c>
      <c r="K45" s="73"/>
      <c r="L45" s="73" t="s">
        <v>23</v>
      </c>
      <c r="M45" s="73" t="s">
        <v>23</v>
      </c>
      <c r="N45" s="73" t="s">
        <v>23</v>
      </c>
      <c r="O45" s="73" t="s">
        <v>23</v>
      </c>
      <c r="P45" s="73"/>
      <c r="Q45" s="73">
        <v>0</v>
      </c>
      <c r="R45" s="73">
        <v>0</v>
      </c>
      <c r="S45" s="73">
        <v>2017</v>
      </c>
    </row>
    <row r="46" spans="1:20" ht="94.5" x14ac:dyDescent="0.25">
      <c r="A46" s="73">
        <v>14</v>
      </c>
      <c r="B46" s="51" t="s">
        <v>95</v>
      </c>
      <c r="C46" s="46" t="s">
        <v>63</v>
      </c>
      <c r="D46" s="73" t="s">
        <v>113</v>
      </c>
      <c r="E46" s="73">
        <v>2016</v>
      </c>
      <c r="F46" s="73">
        <v>2500</v>
      </c>
      <c r="G46" s="73">
        <v>2500</v>
      </c>
      <c r="H46" s="73">
        <f>J46</f>
        <v>1209.21</v>
      </c>
      <c r="I46" s="73"/>
      <c r="J46" s="73">
        <v>1209.21</v>
      </c>
      <c r="K46" s="73"/>
      <c r="L46" s="73" t="s">
        <v>23</v>
      </c>
      <c r="M46" s="73" t="s">
        <v>23</v>
      </c>
      <c r="N46" s="73" t="s">
        <v>23</v>
      </c>
      <c r="O46" s="73" t="s">
        <v>23</v>
      </c>
      <c r="P46" s="73"/>
      <c r="Q46" s="73">
        <v>0</v>
      </c>
      <c r="R46" s="73">
        <v>0</v>
      </c>
      <c r="S46" s="73">
        <v>2016</v>
      </c>
    </row>
    <row r="47" spans="1:20" ht="45.75" customHeight="1" x14ac:dyDescent="0.25">
      <c r="A47" s="73">
        <v>15</v>
      </c>
      <c r="B47" s="51" t="s">
        <v>103</v>
      </c>
      <c r="C47" s="46"/>
      <c r="D47" s="73" t="s">
        <v>115</v>
      </c>
      <c r="E47" s="73">
        <v>2016</v>
      </c>
      <c r="F47" s="73">
        <v>2200</v>
      </c>
      <c r="G47" s="73">
        <v>2145</v>
      </c>
      <c r="H47" s="73">
        <v>2050</v>
      </c>
      <c r="I47" s="73"/>
      <c r="J47" s="73">
        <v>2050</v>
      </c>
      <c r="K47" s="73"/>
      <c r="L47" s="73" t="s">
        <v>23</v>
      </c>
      <c r="M47" s="73" t="s">
        <v>23</v>
      </c>
      <c r="N47" s="73" t="s">
        <v>23</v>
      </c>
      <c r="O47" s="73" t="s">
        <v>23</v>
      </c>
      <c r="P47" s="73"/>
      <c r="Q47" s="73">
        <v>2.5</v>
      </c>
      <c r="R47" s="73">
        <v>2.5</v>
      </c>
      <c r="S47" s="73">
        <v>2016</v>
      </c>
    </row>
    <row r="48" spans="1:20" ht="94.5" x14ac:dyDescent="0.25">
      <c r="A48" s="73">
        <v>16</v>
      </c>
      <c r="B48" s="51" t="s">
        <v>96</v>
      </c>
      <c r="C48" s="46" t="s">
        <v>63</v>
      </c>
      <c r="D48" s="73" t="s">
        <v>112</v>
      </c>
      <c r="E48" s="73">
        <v>2016</v>
      </c>
      <c r="F48" s="73">
        <v>1960</v>
      </c>
      <c r="G48" s="73">
        <v>1960</v>
      </c>
      <c r="H48" s="73">
        <f>J48</f>
        <v>1460</v>
      </c>
      <c r="I48" s="73"/>
      <c r="J48" s="73">
        <v>1460</v>
      </c>
      <c r="K48" s="73"/>
      <c r="L48" s="73" t="s">
        <v>23</v>
      </c>
      <c r="M48" s="73" t="s">
        <v>23</v>
      </c>
      <c r="N48" s="73" t="s">
        <v>23</v>
      </c>
      <c r="O48" s="73" t="s">
        <v>23</v>
      </c>
      <c r="P48" s="73"/>
      <c r="Q48" s="73">
        <v>0</v>
      </c>
      <c r="R48" s="73">
        <v>0</v>
      </c>
      <c r="S48" s="73">
        <v>2016</v>
      </c>
    </row>
    <row r="49" spans="1:19" ht="45.75" customHeight="1" x14ac:dyDescent="0.25">
      <c r="A49" s="73">
        <v>17</v>
      </c>
      <c r="B49" s="51" t="s">
        <v>104</v>
      </c>
      <c r="C49" s="46" t="s">
        <v>63</v>
      </c>
      <c r="D49" s="73" t="s">
        <v>109</v>
      </c>
      <c r="E49" s="73">
        <v>2016</v>
      </c>
      <c r="F49" s="73">
        <v>1000</v>
      </c>
      <c r="G49" s="73">
        <v>1000</v>
      </c>
      <c r="H49" s="65">
        <v>200</v>
      </c>
      <c r="I49" s="65"/>
      <c r="J49" s="65">
        <v>200</v>
      </c>
      <c r="K49" s="73"/>
      <c r="L49" s="73" t="s">
        <v>23</v>
      </c>
      <c r="M49" s="73" t="s">
        <v>23</v>
      </c>
      <c r="N49" s="73" t="s">
        <v>23</v>
      </c>
      <c r="O49" s="73" t="s">
        <v>23</v>
      </c>
      <c r="P49" s="73"/>
      <c r="Q49" s="73">
        <v>0</v>
      </c>
      <c r="R49" s="73">
        <v>0</v>
      </c>
      <c r="S49" s="73">
        <v>2017</v>
      </c>
    </row>
    <row r="50" spans="1:19" ht="123" customHeight="1" x14ac:dyDescent="0.25">
      <c r="A50" s="73">
        <v>18</v>
      </c>
      <c r="B50" s="51" t="s">
        <v>105</v>
      </c>
      <c r="C50" s="73"/>
      <c r="D50" s="73" t="s">
        <v>110</v>
      </c>
      <c r="E50" s="73">
        <v>2012</v>
      </c>
      <c r="F50" s="60">
        <v>18711.026000000002</v>
      </c>
      <c r="G50" s="65">
        <v>5300</v>
      </c>
      <c r="H50" s="65">
        <v>2300</v>
      </c>
      <c r="I50" s="65"/>
      <c r="J50" s="65">
        <v>2300</v>
      </c>
      <c r="K50" s="73"/>
      <c r="L50" s="73" t="s">
        <v>23</v>
      </c>
      <c r="M50" s="73" t="s">
        <v>23</v>
      </c>
      <c r="N50" s="73" t="s">
        <v>23</v>
      </c>
      <c r="O50" s="73" t="s">
        <v>23</v>
      </c>
      <c r="P50" s="73"/>
      <c r="Q50" s="73">
        <v>74.5</v>
      </c>
      <c r="R50" s="73">
        <v>74.5</v>
      </c>
      <c r="S50" s="73">
        <v>2017</v>
      </c>
    </row>
    <row r="51" spans="1:19" ht="39.75" customHeight="1" x14ac:dyDescent="0.25">
      <c r="A51" s="73">
        <v>19</v>
      </c>
      <c r="B51" s="51" t="s">
        <v>106</v>
      </c>
      <c r="C51" s="73"/>
      <c r="D51" s="73" t="s">
        <v>109</v>
      </c>
      <c r="E51" s="73">
        <v>2016</v>
      </c>
      <c r="F51" s="73">
        <v>1500</v>
      </c>
      <c r="G51" s="73">
        <v>1500</v>
      </c>
      <c r="H51" s="65">
        <v>400</v>
      </c>
      <c r="I51" s="65"/>
      <c r="J51" s="65">
        <v>400</v>
      </c>
      <c r="K51" s="73"/>
      <c r="L51" s="73" t="s">
        <v>23</v>
      </c>
      <c r="M51" s="73" t="s">
        <v>23</v>
      </c>
      <c r="N51" s="73" t="s">
        <v>23</v>
      </c>
      <c r="O51" s="73" t="s">
        <v>23</v>
      </c>
      <c r="P51" s="73"/>
      <c r="Q51" s="73">
        <v>0</v>
      </c>
      <c r="R51" s="73">
        <v>0</v>
      </c>
      <c r="S51" s="73"/>
    </row>
  </sheetData>
  <mergeCells count="22">
    <mergeCell ref="A1:S1"/>
    <mergeCell ref="A2:A4"/>
    <mergeCell ref="B2:B4"/>
    <mergeCell ref="C2:C4"/>
    <mergeCell ref="D2:D4"/>
    <mergeCell ref="E2:E4"/>
    <mergeCell ref="F2:F4"/>
    <mergeCell ref="G2:G4"/>
    <mergeCell ref="H2:K2"/>
    <mergeCell ref="L2:O2"/>
    <mergeCell ref="P2:P4"/>
    <mergeCell ref="Q2:R3"/>
    <mergeCell ref="S2:S4"/>
    <mergeCell ref="H3:H4"/>
    <mergeCell ref="I3:K3"/>
    <mergeCell ref="L3:L4"/>
    <mergeCell ref="A38:S38"/>
    <mergeCell ref="M3:O3"/>
    <mergeCell ref="A6:S6"/>
    <mergeCell ref="A18:S18"/>
    <mergeCell ref="A24:S24"/>
    <mergeCell ref="A30:S30"/>
  </mergeCells>
  <pageMargins left="0.31496062992125984" right="0.31496062992125984" top="0.35433070866141736" bottom="0.15748031496062992" header="0.31496062992125984" footer="0.31496062992125984"/>
  <pageSetup paperSize="9" scale="60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view="pageLayout" zoomScale="70" zoomScalePageLayoutView="70" workbookViewId="0">
      <selection activeCell="A5" sqref="A5:IV46"/>
    </sheetView>
  </sheetViews>
  <sheetFormatPr defaultRowHeight="15" x14ac:dyDescent="0.25"/>
  <cols>
    <col min="1" max="1" width="6" customWidth="1"/>
    <col min="2" max="2" width="36.140625" customWidth="1"/>
    <col min="3" max="3" width="34.140625" customWidth="1"/>
    <col min="4" max="4" width="10.7109375" customWidth="1"/>
    <col min="6" max="6" width="12.28515625" customWidth="1"/>
    <col min="7" max="7" width="12.7109375" customWidth="1"/>
    <col min="8" max="8" width="12.28515625" customWidth="1"/>
    <col min="9" max="9" width="10.5703125" customWidth="1"/>
    <col min="10" max="10" width="12.5703125" customWidth="1"/>
    <col min="16" max="16" width="12.7109375" customWidth="1"/>
    <col min="20" max="20" width="9.140625" style="1"/>
  </cols>
  <sheetData>
    <row r="1" spans="1:20" ht="15.75" x14ac:dyDescent="0.25">
      <c r="A1" s="213" t="s">
        <v>90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5"/>
    </row>
    <row r="2" spans="1:20" ht="15" customHeight="1" x14ac:dyDescent="0.25">
      <c r="A2" s="219" t="s">
        <v>0</v>
      </c>
      <c r="B2" s="216" t="s">
        <v>1</v>
      </c>
      <c r="C2" s="216" t="s">
        <v>2</v>
      </c>
      <c r="D2" s="216" t="s">
        <v>3</v>
      </c>
      <c r="E2" s="216" t="s">
        <v>4</v>
      </c>
      <c r="F2" s="223" t="s">
        <v>17</v>
      </c>
      <c r="G2" s="216" t="s">
        <v>5</v>
      </c>
      <c r="H2" s="218" t="s">
        <v>6</v>
      </c>
      <c r="I2" s="218"/>
      <c r="J2" s="218"/>
      <c r="K2" s="218"/>
      <c r="L2" s="219" t="s">
        <v>12</v>
      </c>
      <c r="M2" s="219"/>
      <c r="N2" s="219"/>
      <c r="O2" s="219"/>
      <c r="P2" s="216" t="s">
        <v>13</v>
      </c>
      <c r="Q2" s="217" t="s">
        <v>15</v>
      </c>
      <c r="R2" s="217"/>
      <c r="S2" s="217" t="s">
        <v>16</v>
      </c>
    </row>
    <row r="3" spans="1:20" ht="15.75" x14ac:dyDescent="0.25">
      <c r="A3" s="219"/>
      <c r="B3" s="216"/>
      <c r="C3" s="216"/>
      <c r="D3" s="216"/>
      <c r="E3" s="216"/>
      <c r="F3" s="224"/>
      <c r="G3" s="216"/>
      <c r="H3" s="219" t="s">
        <v>7</v>
      </c>
      <c r="I3" s="218" t="s">
        <v>8</v>
      </c>
      <c r="J3" s="218"/>
      <c r="K3" s="218"/>
      <c r="L3" s="219" t="s">
        <v>7</v>
      </c>
      <c r="M3" s="218" t="s">
        <v>8</v>
      </c>
      <c r="N3" s="218"/>
      <c r="O3" s="218"/>
      <c r="P3" s="216"/>
      <c r="Q3" s="217"/>
      <c r="R3" s="217"/>
      <c r="S3" s="217"/>
      <c r="T3" s="2"/>
    </row>
    <row r="4" spans="1:20" ht="114.75" customHeight="1" x14ac:dyDescent="0.25">
      <c r="A4" s="219"/>
      <c r="B4" s="216"/>
      <c r="C4" s="216"/>
      <c r="D4" s="216"/>
      <c r="E4" s="216"/>
      <c r="F4" s="225"/>
      <c r="G4" s="216"/>
      <c r="H4" s="219"/>
      <c r="I4" s="12" t="s">
        <v>9</v>
      </c>
      <c r="J4" s="12" t="s">
        <v>10</v>
      </c>
      <c r="K4" s="12" t="s">
        <v>11</v>
      </c>
      <c r="L4" s="219"/>
      <c r="M4" s="12" t="s">
        <v>9</v>
      </c>
      <c r="N4" s="12" t="s">
        <v>10</v>
      </c>
      <c r="O4" s="12" t="s">
        <v>11</v>
      </c>
      <c r="P4" s="216"/>
      <c r="Q4" s="12" t="s">
        <v>14</v>
      </c>
      <c r="R4" s="12" t="s">
        <v>29</v>
      </c>
      <c r="S4" s="217"/>
      <c r="T4" s="2"/>
    </row>
    <row r="5" spans="1:20" ht="15.75" customHeight="1" x14ac:dyDescent="0.25">
      <c r="A5" s="13">
        <v>1</v>
      </c>
      <c r="B5" s="12">
        <v>2</v>
      </c>
      <c r="C5" s="12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</row>
    <row r="6" spans="1:20" ht="15.75" x14ac:dyDescent="0.25">
      <c r="A6" s="220" t="s">
        <v>32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2"/>
    </row>
    <row r="7" spans="1:20" ht="78.75" x14ac:dyDescent="0.25">
      <c r="A7" s="15">
        <v>1</v>
      </c>
      <c r="B7" s="16" t="s">
        <v>37</v>
      </c>
      <c r="C7" s="17" t="s">
        <v>20</v>
      </c>
      <c r="D7" s="12" t="s">
        <v>67</v>
      </c>
      <c r="E7" s="13">
        <v>2016</v>
      </c>
      <c r="F7" s="18">
        <v>66378.729000000007</v>
      </c>
      <c r="G7" s="19">
        <f>F7-533.0056</f>
        <v>65845.723400000003</v>
      </c>
      <c r="H7" s="19">
        <v>2000</v>
      </c>
      <c r="I7" s="19"/>
      <c r="J7" s="19">
        <f>H7</f>
        <v>2000</v>
      </c>
      <c r="K7" s="20"/>
      <c r="L7" s="20" t="s">
        <v>23</v>
      </c>
      <c r="M7" s="20" t="s">
        <v>23</v>
      </c>
      <c r="N7" s="20" t="s">
        <v>23</v>
      </c>
      <c r="O7" s="20" t="s">
        <v>23</v>
      </c>
      <c r="P7" s="13" t="s">
        <v>25</v>
      </c>
      <c r="Q7" s="21">
        <f>100-(G7/F7*100)</f>
        <v>0.80297650773036366</v>
      </c>
      <c r="R7" s="21">
        <f>Q7</f>
        <v>0.80297650773036366</v>
      </c>
      <c r="S7" s="22" t="s">
        <v>30</v>
      </c>
      <c r="T7" s="3"/>
    </row>
    <row r="8" spans="1:20" ht="63" x14ac:dyDescent="0.25">
      <c r="A8" s="15">
        <v>2</v>
      </c>
      <c r="B8" s="16" t="s">
        <v>38</v>
      </c>
      <c r="C8" s="22" t="s">
        <v>63</v>
      </c>
      <c r="D8" s="12" t="s">
        <v>68</v>
      </c>
      <c r="E8" s="13">
        <v>2015</v>
      </c>
      <c r="F8" s="18">
        <v>1382.6130000000001</v>
      </c>
      <c r="G8" s="19">
        <f>F8-1104.20412</f>
        <v>278.40887999999995</v>
      </c>
      <c r="H8" s="19">
        <v>230</v>
      </c>
      <c r="I8" s="19"/>
      <c r="J8" s="19">
        <f t="shared" ref="J8:J14" si="0">H8</f>
        <v>230</v>
      </c>
      <c r="K8" s="20"/>
      <c r="L8" s="20" t="s">
        <v>23</v>
      </c>
      <c r="M8" s="20" t="s">
        <v>23</v>
      </c>
      <c r="N8" s="20" t="s">
        <v>23</v>
      </c>
      <c r="O8" s="20" t="s">
        <v>23</v>
      </c>
      <c r="P8" s="13" t="s">
        <v>25</v>
      </c>
      <c r="Q8" s="21">
        <f t="shared" ref="Q8:Q17" si="1">100-(G8/F8*100)</f>
        <v>79.863571368126884</v>
      </c>
      <c r="R8" s="21">
        <f t="shared" ref="R8:R39" si="2">Q8</f>
        <v>79.863571368126884</v>
      </c>
      <c r="S8" s="23" t="s">
        <v>28</v>
      </c>
    </row>
    <row r="9" spans="1:20" ht="78.75" x14ac:dyDescent="0.25">
      <c r="A9" s="15">
        <v>3</v>
      </c>
      <c r="B9" s="16" t="s">
        <v>39</v>
      </c>
      <c r="C9" s="22" t="s">
        <v>63</v>
      </c>
      <c r="D9" s="12" t="s">
        <v>69</v>
      </c>
      <c r="E9" s="13">
        <v>2015</v>
      </c>
      <c r="F9" s="18">
        <v>7066.3590000000004</v>
      </c>
      <c r="G9" s="19">
        <f>F9-2606.746</f>
        <v>4459.6130000000003</v>
      </c>
      <c r="H9" s="19">
        <v>4957.3590000000004</v>
      </c>
      <c r="I9" s="19"/>
      <c r="J9" s="19">
        <f t="shared" si="0"/>
        <v>4957.3590000000004</v>
      </c>
      <c r="K9" s="20"/>
      <c r="L9" s="20" t="s">
        <v>23</v>
      </c>
      <c r="M9" s="20" t="s">
        <v>23</v>
      </c>
      <c r="N9" s="20" t="s">
        <v>23</v>
      </c>
      <c r="O9" s="20" t="s">
        <v>23</v>
      </c>
      <c r="P9" s="13" t="s">
        <v>25</v>
      </c>
      <c r="Q9" s="21">
        <f t="shared" si="1"/>
        <v>36.889521180568373</v>
      </c>
      <c r="R9" s="21">
        <f t="shared" si="2"/>
        <v>36.889521180568373</v>
      </c>
      <c r="S9" s="23" t="s">
        <v>28</v>
      </c>
    </row>
    <row r="10" spans="1:20" ht="78.75" x14ac:dyDescent="0.25">
      <c r="A10" s="15">
        <v>4</v>
      </c>
      <c r="B10" s="16" t="s">
        <v>40</v>
      </c>
      <c r="C10" s="22" t="s">
        <v>63</v>
      </c>
      <c r="D10" s="12" t="s">
        <v>70</v>
      </c>
      <c r="E10" s="13">
        <v>2016</v>
      </c>
      <c r="F10" s="18">
        <v>6182.03</v>
      </c>
      <c r="G10" s="19">
        <f>F10-171.81656</f>
        <v>6010.2134399999995</v>
      </c>
      <c r="H10" s="19">
        <v>1549.09</v>
      </c>
      <c r="I10" s="19"/>
      <c r="J10" s="19">
        <f t="shared" si="0"/>
        <v>1549.09</v>
      </c>
      <c r="K10" s="20"/>
      <c r="L10" s="20" t="s">
        <v>23</v>
      </c>
      <c r="M10" s="20" t="s">
        <v>23</v>
      </c>
      <c r="N10" s="20" t="s">
        <v>23</v>
      </c>
      <c r="O10" s="20" t="s">
        <v>23</v>
      </c>
      <c r="P10" s="13" t="s">
        <v>25</v>
      </c>
      <c r="Q10" s="21">
        <f t="shared" si="1"/>
        <v>2.7792902978471545</v>
      </c>
      <c r="R10" s="21">
        <f t="shared" si="2"/>
        <v>2.7792902978471545</v>
      </c>
      <c r="S10" s="22" t="s">
        <v>30</v>
      </c>
    </row>
    <row r="11" spans="1:20" ht="78.75" x14ac:dyDescent="0.25">
      <c r="A11" s="15">
        <v>5</v>
      </c>
      <c r="B11" s="16" t="s">
        <v>41</v>
      </c>
      <c r="C11" s="22" t="s">
        <v>63</v>
      </c>
      <c r="D11" s="12" t="s">
        <v>71</v>
      </c>
      <c r="E11" s="13">
        <v>2016</v>
      </c>
      <c r="F11" s="18">
        <v>3310.5230000000001</v>
      </c>
      <c r="G11" s="19">
        <f>F11-14.31181</f>
        <v>3296.21119</v>
      </c>
      <c r="H11" s="19">
        <v>2739.4989999999998</v>
      </c>
      <c r="I11" s="19"/>
      <c r="J11" s="19">
        <f t="shared" si="0"/>
        <v>2739.4989999999998</v>
      </c>
      <c r="K11" s="20"/>
      <c r="L11" s="20" t="s">
        <v>23</v>
      </c>
      <c r="M11" s="20" t="s">
        <v>23</v>
      </c>
      <c r="N11" s="20" t="s">
        <v>23</v>
      </c>
      <c r="O11" s="20" t="s">
        <v>23</v>
      </c>
      <c r="P11" s="13" t="s">
        <v>25</v>
      </c>
      <c r="Q11" s="21">
        <f t="shared" si="1"/>
        <v>0.43231265875512292</v>
      </c>
      <c r="R11" s="21">
        <f t="shared" si="2"/>
        <v>0.43231265875512292</v>
      </c>
      <c r="S11" s="22" t="s">
        <v>30</v>
      </c>
    </row>
    <row r="12" spans="1:20" ht="78.75" x14ac:dyDescent="0.25">
      <c r="A12" s="15">
        <v>6</v>
      </c>
      <c r="B12" s="16" t="s">
        <v>42</v>
      </c>
      <c r="C12" s="22" t="s">
        <v>63</v>
      </c>
      <c r="D12" s="12" t="s">
        <v>72</v>
      </c>
      <c r="E12" s="13">
        <v>2015</v>
      </c>
      <c r="F12" s="18">
        <v>3722.1509999999998</v>
      </c>
      <c r="G12" s="19">
        <f>F12-2796.74568</f>
        <v>925.40531999999985</v>
      </c>
      <c r="H12" s="19">
        <v>680</v>
      </c>
      <c r="I12" s="19"/>
      <c r="J12" s="19">
        <f t="shared" si="0"/>
        <v>680</v>
      </c>
      <c r="K12" s="20"/>
      <c r="L12" s="20" t="s">
        <v>23</v>
      </c>
      <c r="M12" s="20" t="s">
        <v>23</v>
      </c>
      <c r="N12" s="20" t="s">
        <v>23</v>
      </c>
      <c r="O12" s="20" t="s">
        <v>23</v>
      </c>
      <c r="P12" s="13" t="s">
        <v>25</v>
      </c>
      <c r="Q12" s="21">
        <f t="shared" si="1"/>
        <v>75.137888817514394</v>
      </c>
      <c r="R12" s="21">
        <f t="shared" si="2"/>
        <v>75.137888817514394</v>
      </c>
      <c r="S12" s="23" t="s">
        <v>28</v>
      </c>
    </row>
    <row r="13" spans="1:20" ht="78.75" x14ac:dyDescent="0.25">
      <c r="A13" s="15">
        <v>7</v>
      </c>
      <c r="B13" s="16" t="s">
        <v>43</v>
      </c>
      <c r="C13" s="22" t="s">
        <v>63</v>
      </c>
      <c r="D13" s="12" t="s">
        <v>73</v>
      </c>
      <c r="E13" s="13">
        <v>2015</v>
      </c>
      <c r="F13" s="18">
        <v>3041.8420000000001</v>
      </c>
      <c r="G13" s="19">
        <f>F13-1767.90618</f>
        <v>1273.9358200000001</v>
      </c>
      <c r="H13" s="19">
        <v>1256.277</v>
      </c>
      <c r="I13" s="19"/>
      <c r="J13" s="19">
        <f t="shared" si="0"/>
        <v>1256.277</v>
      </c>
      <c r="K13" s="20"/>
      <c r="L13" s="20" t="s">
        <v>23</v>
      </c>
      <c r="M13" s="20" t="s">
        <v>23</v>
      </c>
      <c r="N13" s="20" t="s">
        <v>23</v>
      </c>
      <c r="O13" s="20" t="s">
        <v>23</v>
      </c>
      <c r="P13" s="13" t="s">
        <v>25</v>
      </c>
      <c r="Q13" s="21">
        <f t="shared" si="1"/>
        <v>58.119592667863742</v>
      </c>
      <c r="R13" s="21">
        <f t="shared" si="2"/>
        <v>58.119592667863742</v>
      </c>
      <c r="S13" s="23" t="s">
        <v>28</v>
      </c>
    </row>
    <row r="14" spans="1:20" ht="78.75" x14ac:dyDescent="0.25">
      <c r="A14" s="15">
        <v>8</v>
      </c>
      <c r="B14" s="16" t="s">
        <v>44</v>
      </c>
      <c r="C14" s="22" t="s">
        <v>63</v>
      </c>
      <c r="D14" s="12" t="s">
        <v>74</v>
      </c>
      <c r="E14" s="13"/>
      <c r="F14" s="18">
        <v>20154.991000000002</v>
      </c>
      <c r="G14" s="19">
        <f>F14</f>
        <v>20154.991000000002</v>
      </c>
      <c r="H14" s="19">
        <v>400</v>
      </c>
      <c r="I14" s="19"/>
      <c r="J14" s="19">
        <f t="shared" si="0"/>
        <v>400</v>
      </c>
      <c r="K14" s="20"/>
      <c r="L14" s="20" t="s">
        <v>23</v>
      </c>
      <c r="M14" s="20" t="s">
        <v>23</v>
      </c>
      <c r="N14" s="20" t="s">
        <v>23</v>
      </c>
      <c r="O14" s="20" t="s">
        <v>23</v>
      </c>
      <c r="P14" s="13" t="s">
        <v>25</v>
      </c>
      <c r="Q14" s="21">
        <f t="shared" si="1"/>
        <v>0</v>
      </c>
      <c r="R14" s="21">
        <f t="shared" si="2"/>
        <v>0</v>
      </c>
      <c r="S14" s="22" t="s">
        <v>30</v>
      </c>
    </row>
    <row r="15" spans="1:20" ht="78.75" x14ac:dyDescent="0.25">
      <c r="A15" s="13">
        <v>9</v>
      </c>
      <c r="B15" s="17" t="s">
        <v>45</v>
      </c>
      <c r="C15" s="22" t="s">
        <v>63</v>
      </c>
      <c r="D15" s="12" t="s">
        <v>75</v>
      </c>
      <c r="E15" s="13">
        <v>2014</v>
      </c>
      <c r="F15" s="18">
        <v>790.62</v>
      </c>
      <c r="G15" s="19">
        <f>F15-445.05814</f>
        <v>345.56186000000002</v>
      </c>
      <c r="H15" s="19">
        <v>100</v>
      </c>
      <c r="I15" s="19"/>
      <c r="J15" s="19">
        <f>H15</f>
        <v>100</v>
      </c>
      <c r="K15" s="20"/>
      <c r="L15" s="20" t="s">
        <v>23</v>
      </c>
      <c r="M15" s="20" t="s">
        <v>23</v>
      </c>
      <c r="N15" s="20" t="s">
        <v>23</v>
      </c>
      <c r="O15" s="20" t="s">
        <v>23</v>
      </c>
      <c r="P15" s="13" t="s">
        <v>25</v>
      </c>
      <c r="Q15" s="21">
        <f t="shared" si="1"/>
        <v>56.292294654827849</v>
      </c>
      <c r="R15" s="21">
        <f t="shared" si="2"/>
        <v>56.292294654827849</v>
      </c>
      <c r="S15" s="23" t="s">
        <v>64</v>
      </c>
    </row>
    <row r="16" spans="1:20" ht="78.75" x14ac:dyDescent="0.25">
      <c r="A16" s="15">
        <v>10</v>
      </c>
      <c r="B16" s="16" t="s">
        <v>46</v>
      </c>
      <c r="C16" s="22" t="s">
        <v>63</v>
      </c>
      <c r="D16" s="12" t="s">
        <v>76</v>
      </c>
      <c r="E16" s="13"/>
      <c r="F16" s="18">
        <v>2500</v>
      </c>
      <c r="G16" s="19">
        <f>F16</f>
        <v>2500</v>
      </c>
      <c r="H16" s="19">
        <v>200</v>
      </c>
      <c r="I16" s="19"/>
      <c r="J16" s="19">
        <f>H16</f>
        <v>200</v>
      </c>
      <c r="K16" s="20"/>
      <c r="L16" s="20" t="s">
        <v>23</v>
      </c>
      <c r="M16" s="20" t="s">
        <v>23</v>
      </c>
      <c r="N16" s="20" t="s">
        <v>23</v>
      </c>
      <c r="O16" s="20" t="s">
        <v>23</v>
      </c>
      <c r="P16" s="13" t="s">
        <v>25</v>
      </c>
      <c r="Q16" s="21">
        <f t="shared" si="1"/>
        <v>0</v>
      </c>
      <c r="R16" s="21">
        <f t="shared" si="2"/>
        <v>0</v>
      </c>
      <c r="S16" s="22" t="s">
        <v>30</v>
      </c>
    </row>
    <row r="17" spans="1:20" ht="78.75" x14ac:dyDescent="0.25">
      <c r="A17" s="15">
        <v>11</v>
      </c>
      <c r="B17" s="16" t="s">
        <v>47</v>
      </c>
      <c r="C17" s="22" t="s">
        <v>63</v>
      </c>
      <c r="D17" s="12" t="s">
        <v>77</v>
      </c>
      <c r="E17" s="13">
        <v>2016</v>
      </c>
      <c r="F17" s="18">
        <v>1572.79</v>
      </c>
      <c r="G17" s="19">
        <f>F17</f>
        <v>1572.79</v>
      </c>
      <c r="H17" s="19">
        <v>1511.434</v>
      </c>
      <c r="I17" s="19"/>
      <c r="J17" s="19">
        <f>H17</f>
        <v>1511.434</v>
      </c>
      <c r="K17" s="20"/>
      <c r="L17" s="20" t="s">
        <v>23</v>
      </c>
      <c r="M17" s="20" t="s">
        <v>23</v>
      </c>
      <c r="N17" s="20" t="s">
        <v>23</v>
      </c>
      <c r="O17" s="20" t="s">
        <v>23</v>
      </c>
      <c r="P17" s="13" t="s">
        <v>25</v>
      </c>
      <c r="Q17" s="21">
        <f t="shared" si="1"/>
        <v>0</v>
      </c>
      <c r="R17" s="21">
        <f t="shared" si="2"/>
        <v>0</v>
      </c>
      <c r="S17" s="23" t="s">
        <v>27</v>
      </c>
    </row>
    <row r="18" spans="1:20" ht="15.75" x14ac:dyDescent="0.25">
      <c r="A18" s="220" t="s">
        <v>33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2"/>
    </row>
    <row r="19" spans="1:20" ht="94.5" x14ac:dyDescent="0.25">
      <c r="A19" s="15">
        <v>12</v>
      </c>
      <c r="B19" s="16" t="s">
        <v>48</v>
      </c>
      <c r="C19" s="17" t="s">
        <v>20</v>
      </c>
      <c r="D19" s="13" t="s">
        <v>66</v>
      </c>
      <c r="E19" s="13">
        <v>2016</v>
      </c>
      <c r="F19" s="18">
        <v>6360.1819999999998</v>
      </c>
      <c r="G19" s="19">
        <f>F19-7.232</f>
        <v>6352.95</v>
      </c>
      <c r="H19" s="19">
        <v>6352.95</v>
      </c>
      <c r="I19" s="19"/>
      <c r="J19" s="19">
        <f>H19</f>
        <v>6352.95</v>
      </c>
      <c r="K19" s="20"/>
      <c r="L19" s="20" t="s">
        <v>23</v>
      </c>
      <c r="M19" s="20" t="s">
        <v>23</v>
      </c>
      <c r="N19" s="20" t="s">
        <v>23</v>
      </c>
      <c r="O19" s="20" t="s">
        <v>23</v>
      </c>
      <c r="P19" s="13" t="s">
        <v>25</v>
      </c>
      <c r="Q19" s="21">
        <f>100-(G19/F19*100)</f>
        <v>0.11370743793180793</v>
      </c>
      <c r="R19" s="21">
        <f t="shared" si="2"/>
        <v>0.11370743793180793</v>
      </c>
      <c r="S19" s="22" t="s">
        <v>28</v>
      </c>
    </row>
    <row r="20" spans="1:20" ht="110.25" x14ac:dyDescent="0.25">
      <c r="A20" s="15">
        <v>13</v>
      </c>
      <c r="B20" s="16" t="s">
        <v>49</v>
      </c>
      <c r="C20" s="22" t="s">
        <v>63</v>
      </c>
      <c r="D20" s="12"/>
      <c r="E20" s="13"/>
      <c r="F20" s="18">
        <v>2000</v>
      </c>
      <c r="G20" s="19">
        <f>F20</f>
        <v>2000</v>
      </c>
      <c r="H20" s="19">
        <v>2000</v>
      </c>
      <c r="I20" s="19"/>
      <c r="J20" s="19">
        <f>H20</f>
        <v>2000</v>
      </c>
      <c r="K20" s="20"/>
      <c r="L20" s="20" t="s">
        <v>23</v>
      </c>
      <c r="M20" s="20" t="s">
        <v>23</v>
      </c>
      <c r="N20" s="20" t="s">
        <v>23</v>
      </c>
      <c r="O20" s="20" t="s">
        <v>23</v>
      </c>
      <c r="P20" s="13" t="s">
        <v>25</v>
      </c>
      <c r="Q20" s="21">
        <f>100-(G20/F20*100)</f>
        <v>0</v>
      </c>
      <c r="R20" s="21">
        <f t="shared" si="2"/>
        <v>0</v>
      </c>
      <c r="S20" s="22" t="s">
        <v>30</v>
      </c>
    </row>
    <row r="21" spans="1:20" ht="110.25" x14ac:dyDescent="0.25">
      <c r="A21" s="15">
        <v>14</v>
      </c>
      <c r="B21" s="16" t="s">
        <v>50</v>
      </c>
      <c r="C21" s="22" t="s">
        <v>63</v>
      </c>
      <c r="D21" s="12" t="s">
        <v>78</v>
      </c>
      <c r="E21" s="13">
        <v>2016</v>
      </c>
      <c r="F21" s="18">
        <v>890.87199999999996</v>
      </c>
      <c r="G21" s="19">
        <f>F21</f>
        <v>890.87199999999996</v>
      </c>
      <c r="H21" s="19">
        <v>890.87199999999996</v>
      </c>
      <c r="I21" s="19"/>
      <c r="J21" s="19">
        <f>H21</f>
        <v>890.87199999999996</v>
      </c>
      <c r="K21" s="20"/>
      <c r="L21" s="20" t="s">
        <v>23</v>
      </c>
      <c r="M21" s="20" t="s">
        <v>23</v>
      </c>
      <c r="N21" s="20" t="s">
        <v>23</v>
      </c>
      <c r="O21" s="20" t="s">
        <v>23</v>
      </c>
      <c r="P21" s="13" t="s">
        <v>25</v>
      </c>
      <c r="Q21" s="21">
        <f>100-(G21/F21*100)</f>
        <v>0</v>
      </c>
      <c r="R21" s="21">
        <f t="shared" si="2"/>
        <v>0</v>
      </c>
      <c r="S21" s="23" t="s">
        <v>28</v>
      </c>
    </row>
    <row r="22" spans="1:20" ht="78.75" x14ac:dyDescent="0.25">
      <c r="A22" s="15">
        <v>15</v>
      </c>
      <c r="B22" s="16" t="s">
        <v>51</v>
      </c>
      <c r="C22" s="22" t="s">
        <v>63</v>
      </c>
      <c r="D22" s="12" t="s">
        <v>79</v>
      </c>
      <c r="E22" s="13"/>
      <c r="F22" s="18">
        <v>3514.2240000000002</v>
      </c>
      <c r="G22" s="19">
        <f>F22-112.974</f>
        <v>3401.25</v>
      </c>
      <c r="H22" s="19">
        <v>119.169</v>
      </c>
      <c r="I22" s="19"/>
      <c r="J22" s="19">
        <f>H22</f>
        <v>119.169</v>
      </c>
      <c r="K22" s="20"/>
      <c r="L22" s="20" t="s">
        <v>23</v>
      </c>
      <c r="M22" s="20" t="s">
        <v>23</v>
      </c>
      <c r="N22" s="20" t="s">
        <v>23</v>
      </c>
      <c r="O22" s="20" t="s">
        <v>23</v>
      </c>
      <c r="P22" s="13" t="s">
        <v>25</v>
      </c>
      <c r="Q22" s="21">
        <f>100-(G22/F22*100)</f>
        <v>3.2147637714613637</v>
      </c>
      <c r="R22" s="21">
        <f t="shared" si="2"/>
        <v>3.2147637714613637</v>
      </c>
      <c r="S22" s="22" t="s">
        <v>30</v>
      </c>
    </row>
    <row r="23" spans="1:20" s="38" customFormat="1" ht="78.75" x14ac:dyDescent="0.25">
      <c r="A23" s="29">
        <v>16</v>
      </c>
      <c r="B23" s="30" t="s">
        <v>52</v>
      </c>
      <c r="C23" s="31" t="s">
        <v>63</v>
      </c>
      <c r="D23" s="32" t="s">
        <v>80</v>
      </c>
      <c r="E23" s="29"/>
      <c r="F23" s="33">
        <v>17121.043000000001</v>
      </c>
      <c r="G23" s="34">
        <f>F23-281.30289</f>
        <v>16839.740110000002</v>
      </c>
      <c r="H23" s="34">
        <f>3763.944-2059.7891</f>
        <v>1704.1549</v>
      </c>
      <c r="I23" s="34"/>
      <c r="J23" s="34">
        <f>H23</f>
        <v>1704.1549</v>
      </c>
      <c r="K23" s="35"/>
      <c r="L23" s="35" t="s">
        <v>23</v>
      </c>
      <c r="M23" s="35" t="s">
        <v>23</v>
      </c>
      <c r="N23" s="35" t="s">
        <v>23</v>
      </c>
      <c r="O23" s="35" t="s">
        <v>23</v>
      </c>
      <c r="P23" s="29" t="s">
        <v>25</v>
      </c>
      <c r="Q23" s="36">
        <f>100-(G23/F23*100)</f>
        <v>1.6430242596785689</v>
      </c>
      <c r="R23" s="36">
        <f t="shared" si="2"/>
        <v>1.6430242596785689</v>
      </c>
      <c r="S23" s="31" t="s">
        <v>30</v>
      </c>
      <c r="T23" s="37"/>
    </row>
    <row r="24" spans="1:20" ht="15.75" x14ac:dyDescent="0.25">
      <c r="A24" s="220" t="s">
        <v>34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2"/>
    </row>
    <row r="25" spans="1:20" ht="78.75" x14ac:dyDescent="0.25">
      <c r="A25" s="15">
        <v>17</v>
      </c>
      <c r="B25" s="16" t="s">
        <v>53</v>
      </c>
      <c r="C25" s="17" t="s">
        <v>20</v>
      </c>
      <c r="D25" s="12" t="s">
        <v>81</v>
      </c>
      <c r="E25" s="13"/>
      <c r="F25" s="18">
        <v>10050</v>
      </c>
      <c r="G25" s="19">
        <f>F25-199.99705</f>
        <v>9850.0029500000001</v>
      </c>
      <c r="H25" s="19">
        <v>290</v>
      </c>
      <c r="I25" s="19"/>
      <c r="J25" s="19">
        <f>H25</f>
        <v>290</v>
      </c>
      <c r="K25" s="20"/>
      <c r="L25" s="20" t="s">
        <v>23</v>
      </c>
      <c r="M25" s="20" t="s">
        <v>23</v>
      </c>
      <c r="N25" s="20" t="s">
        <v>23</v>
      </c>
      <c r="O25" s="20" t="s">
        <v>23</v>
      </c>
      <c r="P25" s="13" t="s">
        <v>25</v>
      </c>
      <c r="Q25" s="21">
        <f>100-(G25/F25*100)</f>
        <v>1.9900203980099462</v>
      </c>
      <c r="R25" s="21">
        <f t="shared" si="2"/>
        <v>1.9900203980099462</v>
      </c>
      <c r="S25" s="22" t="s">
        <v>30</v>
      </c>
    </row>
    <row r="26" spans="1:20" ht="78.75" x14ac:dyDescent="0.25">
      <c r="A26" s="15">
        <v>18</v>
      </c>
      <c r="B26" s="16" t="s">
        <v>54</v>
      </c>
      <c r="C26" s="22" t="s">
        <v>63</v>
      </c>
      <c r="D26" s="12" t="s">
        <v>82</v>
      </c>
      <c r="E26" s="13"/>
      <c r="F26" s="18">
        <v>25</v>
      </c>
      <c r="G26" s="19">
        <f>F26</f>
        <v>25</v>
      </c>
      <c r="H26" s="19">
        <v>25</v>
      </c>
      <c r="I26" s="19"/>
      <c r="J26" s="19">
        <f>H26</f>
        <v>25</v>
      </c>
      <c r="K26" s="20"/>
      <c r="L26" s="20" t="s">
        <v>23</v>
      </c>
      <c r="M26" s="20" t="s">
        <v>23</v>
      </c>
      <c r="N26" s="20" t="s">
        <v>23</v>
      </c>
      <c r="O26" s="20" t="s">
        <v>23</v>
      </c>
      <c r="P26" s="13" t="s">
        <v>25</v>
      </c>
      <c r="Q26" s="21">
        <f>100-(G26/F26*100)</f>
        <v>0</v>
      </c>
      <c r="R26" s="21">
        <f t="shared" si="2"/>
        <v>0</v>
      </c>
      <c r="S26" s="22" t="s">
        <v>30</v>
      </c>
    </row>
    <row r="27" spans="1:20" ht="173.25" x14ac:dyDescent="0.25">
      <c r="A27" s="15">
        <v>19</v>
      </c>
      <c r="B27" s="16" t="s">
        <v>55</v>
      </c>
      <c r="C27" s="22" t="s">
        <v>63</v>
      </c>
      <c r="D27" s="12" t="s">
        <v>83</v>
      </c>
      <c r="E27" s="13">
        <v>2015</v>
      </c>
      <c r="F27" s="18">
        <v>340</v>
      </c>
      <c r="G27" s="19">
        <f>F27</f>
        <v>340</v>
      </c>
      <c r="H27" s="19">
        <v>340</v>
      </c>
      <c r="I27" s="19"/>
      <c r="J27" s="19">
        <f>H27</f>
        <v>340</v>
      </c>
      <c r="K27" s="20"/>
      <c r="L27" s="20" t="s">
        <v>23</v>
      </c>
      <c r="M27" s="20" t="s">
        <v>23</v>
      </c>
      <c r="N27" s="20" t="s">
        <v>23</v>
      </c>
      <c r="O27" s="20" t="s">
        <v>23</v>
      </c>
      <c r="P27" s="13" t="s">
        <v>25</v>
      </c>
      <c r="Q27" s="21">
        <f>100-(G27/F27*100)</f>
        <v>0</v>
      </c>
      <c r="R27" s="21">
        <f t="shared" si="2"/>
        <v>0</v>
      </c>
      <c r="S27" s="23" t="s">
        <v>28</v>
      </c>
    </row>
    <row r="28" spans="1:20" ht="94.5" x14ac:dyDescent="0.25">
      <c r="A28" s="15">
        <v>20</v>
      </c>
      <c r="B28" s="16" t="s">
        <v>56</v>
      </c>
      <c r="C28" s="22" t="s">
        <v>63</v>
      </c>
      <c r="D28" s="12" t="s">
        <v>84</v>
      </c>
      <c r="E28" s="13">
        <v>2016</v>
      </c>
      <c r="F28" s="18">
        <v>1094.432</v>
      </c>
      <c r="G28" s="19">
        <f>F28</f>
        <v>1094.432</v>
      </c>
      <c r="H28" s="19">
        <v>1094.432</v>
      </c>
      <c r="I28" s="19"/>
      <c r="J28" s="19">
        <f>H28</f>
        <v>1094.432</v>
      </c>
      <c r="K28" s="20"/>
      <c r="L28" s="20" t="s">
        <v>23</v>
      </c>
      <c r="M28" s="20" t="s">
        <v>23</v>
      </c>
      <c r="N28" s="20" t="s">
        <v>23</v>
      </c>
      <c r="O28" s="20" t="s">
        <v>23</v>
      </c>
      <c r="P28" s="13" t="s">
        <v>25</v>
      </c>
      <c r="Q28" s="21">
        <f>100-(G28/F28*100)</f>
        <v>0</v>
      </c>
      <c r="R28" s="21">
        <f t="shared" si="2"/>
        <v>0</v>
      </c>
      <c r="S28" s="22" t="s">
        <v>30</v>
      </c>
    </row>
    <row r="29" spans="1:20" ht="110.25" x14ac:dyDescent="0.25">
      <c r="A29" s="15">
        <v>21</v>
      </c>
      <c r="B29" s="16" t="s">
        <v>57</v>
      </c>
      <c r="C29" s="22" t="s">
        <v>63</v>
      </c>
      <c r="D29" s="12" t="s">
        <v>85</v>
      </c>
      <c r="E29" s="13">
        <v>2016</v>
      </c>
      <c r="F29" s="18">
        <v>1450</v>
      </c>
      <c r="G29" s="19">
        <f>F29</f>
        <v>1450</v>
      </c>
      <c r="H29" s="19">
        <v>1450</v>
      </c>
      <c r="I29" s="19"/>
      <c r="J29" s="19">
        <f>H29</f>
        <v>1450</v>
      </c>
      <c r="K29" s="20"/>
      <c r="L29" s="20" t="s">
        <v>23</v>
      </c>
      <c r="M29" s="20" t="s">
        <v>23</v>
      </c>
      <c r="N29" s="20" t="s">
        <v>23</v>
      </c>
      <c r="O29" s="20" t="s">
        <v>23</v>
      </c>
      <c r="P29" s="13" t="s">
        <v>25</v>
      </c>
      <c r="Q29" s="21">
        <f>100-(G29/F29*100)</f>
        <v>0</v>
      </c>
      <c r="R29" s="21">
        <f t="shared" si="2"/>
        <v>0</v>
      </c>
      <c r="S29" s="22" t="s">
        <v>30</v>
      </c>
    </row>
    <row r="30" spans="1:20" ht="15.75" x14ac:dyDescent="0.25">
      <c r="A30" s="220" t="s">
        <v>35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2"/>
    </row>
    <row r="31" spans="1:20" ht="78.75" x14ac:dyDescent="0.25">
      <c r="A31" s="13">
        <v>22</v>
      </c>
      <c r="B31" s="24" t="s">
        <v>58</v>
      </c>
      <c r="C31" s="17" t="s">
        <v>20</v>
      </c>
      <c r="D31" s="13" t="s">
        <v>21</v>
      </c>
      <c r="E31" s="13">
        <v>2015</v>
      </c>
      <c r="F31" s="18">
        <v>7037.357</v>
      </c>
      <c r="G31" s="19">
        <f>F31-5183.65412</f>
        <v>1853.7028799999998</v>
      </c>
      <c r="H31" s="19">
        <v>1707.357</v>
      </c>
      <c r="I31" s="19"/>
      <c r="J31" s="19">
        <v>1707.357</v>
      </c>
      <c r="K31" s="20"/>
      <c r="L31" s="20" t="s">
        <v>23</v>
      </c>
      <c r="M31" s="20" t="s">
        <v>23</v>
      </c>
      <c r="N31" s="20" t="s">
        <v>23</v>
      </c>
      <c r="O31" s="20" t="s">
        <v>23</v>
      </c>
      <c r="P31" s="13" t="s">
        <v>25</v>
      </c>
      <c r="Q31" s="21">
        <f>100-(G31/F31*100)</f>
        <v>73.659104121049992</v>
      </c>
      <c r="R31" s="21">
        <f t="shared" si="2"/>
        <v>73.659104121049992</v>
      </c>
      <c r="S31" s="23" t="s">
        <v>26</v>
      </c>
    </row>
    <row r="32" spans="1:20" ht="63" x14ac:dyDescent="0.25">
      <c r="A32" s="13">
        <v>23</v>
      </c>
      <c r="B32" s="24" t="s">
        <v>59</v>
      </c>
      <c r="C32" s="22" t="s">
        <v>63</v>
      </c>
      <c r="D32" s="13" t="s">
        <v>22</v>
      </c>
      <c r="E32" s="13">
        <v>2016</v>
      </c>
      <c r="F32" s="18">
        <v>17964.366999999998</v>
      </c>
      <c r="G32" s="19">
        <f>F32-629.09644</f>
        <v>17335.270559999997</v>
      </c>
      <c r="H32" s="19">
        <v>16025.156999999999</v>
      </c>
      <c r="I32" s="19"/>
      <c r="J32" s="19">
        <v>16025.156999999999</v>
      </c>
      <c r="K32" s="20"/>
      <c r="L32" s="20" t="s">
        <v>23</v>
      </c>
      <c r="M32" s="20" t="s">
        <v>23</v>
      </c>
      <c r="N32" s="20" t="s">
        <v>23</v>
      </c>
      <c r="O32" s="20" t="s">
        <v>23</v>
      </c>
      <c r="P32" s="13" t="s">
        <v>25</v>
      </c>
      <c r="Q32" s="21">
        <f t="shared" ref="Q32:Q37" si="3">100-(G32/F32*100)</f>
        <v>3.5019126474091706</v>
      </c>
      <c r="R32" s="21">
        <f t="shared" si="2"/>
        <v>3.5019126474091706</v>
      </c>
      <c r="S32" s="23" t="s">
        <v>27</v>
      </c>
    </row>
    <row r="33" spans="1:19" ht="63" x14ac:dyDescent="0.25">
      <c r="A33" s="13">
        <v>24</v>
      </c>
      <c r="B33" s="24" t="s">
        <v>60</v>
      </c>
      <c r="C33" s="22" t="s">
        <v>63</v>
      </c>
      <c r="D33" s="13" t="s">
        <v>86</v>
      </c>
      <c r="E33" s="13">
        <v>2016</v>
      </c>
      <c r="F33" s="18">
        <v>16122.588</v>
      </c>
      <c r="G33" s="18">
        <v>16122.588</v>
      </c>
      <c r="H33" s="25">
        <v>500</v>
      </c>
      <c r="I33" s="19"/>
      <c r="J33" s="25">
        <v>500</v>
      </c>
      <c r="K33" s="20"/>
      <c r="L33" s="20" t="s">
        <v>23</v>
      </c>
      <c r="M33" s="20" t="s">
        <v>23</v>
      </c>
      <c r="N33" s="20" t="s">
        <v>23</v>
      </c>
      <c r="O33" s="20" t="s">
        <v>23</v>
      </c>
      <c r="P33" s="13" t="s">
        <v>25</v>
      </c>
      <c r="Q33" s="21">
        <f t="shared" si="3"/>
        <v>0</v>
      </c>
      <c r="R33" s="21">
        <f t="shared" si="2"/>
        <v>0</v>
      </c>
      <c r="S33" s="22" t="s">
        <v>30</v>
      </c>
    </row>
    <row r="34" spans="1:19" ht="110.25" x14ac:dyDescent="0.25">
      <c r="A34" s="13">
        <v>25</v>
      </c>
      <c r="B34" s="24" t="s">
        <v>18</v>
      </c>
      <c r="C34" s="22" t="s">
        <v>63</v>
      </c>
      <c r="D34" s="13" t="s">
        <v>24</v>
      </c>
      <c r="E34" s="13">
        <v>2015</v>
      </c>
      <c r="F34" s="19">
        <v>8631.4459999999999</v>
      </c>
      <c r="G34" s="20">
        <v>8494.4459999999999</v>
      </c>
      <c r="H34" s="19">
        <v>150</v>
      </c>
      <c r="I34" s="19"/>
      <c r="J34" s="19">
        <v>150</v>
      </c>
      <c r="K34" s="20"/>
      <c r="L34" s="20" t="s">
        <v>23</v>
      </c>
      <c r="M34" s="20" t="s">
        <v>23</v>
      </c>
      <c r="N34" s="20" t="s">
        <v>23</v>
      </c>
      <c r="O34" s="20" t="s">
        <v>23</v>
      </c>
      <c r="P34" s="13" t="s">
        <v>25</v>
      </c>
      <c r="Q34" s="21">
        <f t="shared" si="3"/>
        <v>1.5872195690038495</v>
      </c>
      <c r="R34" s="21">
        <f t="shared" si="2"/>
        <v>1.5872195690038495</v>
      </c>
      <c r="S34" s="22" t="s">
        <v>30</v>
      </c>
    </row>
    <row r="35" spans="1:19" ht="47.25" x14ac:dyDescent="0.25">
      <c r="A35" s="13">
        <v>26</v>
      </c>
      <c r="B35" s="24" t="s">
        <v>19</v>
      </c>
      <c r="C35" s="22" t="s">
        <v>63</v>
      </c>
      <c r="D35" s="13" t="s">
        <v>65</v>
      </c>
      <c r="E35" s="13">
        <v>2015</v>
      </c>
      <c r="F35" s="19">
        <v>7629.1009999999997</v>
      </c>
      <c r="G35" s="19">
        <f>F35-3359.99633</f>
        <v>4269.1046699999997</v>
      </c>
      <c r="H35" s="19">
        <v>3460.0808999999999</v>
      </c>
      <c r="I35" s="19"/>
      <c r="J35" s="19">
        <v>3460.0808999999999</v>
      </c>
      <c r="K35" s="20"/>
      <c r="L35" s="20" t="s">
        <v>23</v>
      </c>
      <c r="M35" s="20" t="s">
        <v>23</v>
      </c>
      <c r="N35" s="20" t="s">
        <v>23</v>
      </c>
      <c r="O35" s="20" t="s">
        <v>23</v>
      </c>
      <c r="P35" s="13" t="s">
        <v>25</v>
      </c>
      <c r="Q35" s="21">
        <f t="shared" si="3"/>
        <v>44.04183835028531</v>
      </c>
      <c r="R35" s="21">
        <f t="shared" si="2"/>
        <v>44.04183835028531</v>
      </c>
      <c r="S35" s="23" t="s">
        <v>26</v>
      </c>
    </row>
    <row r="36" spans="1:19" ht="110.25" x14ac:dyDescent="0.25">
      <c r="A36" s="13">
        <v>27</v>
      </c>
      <c r="B36" s="26" t="s">
        <v>61</v>
      </c>
      <c r="C36" s="22" t="s">
        <v>63</v>
      </c>
      <c r="D36" s="13" t="s">
        <v>87</v>
      </c>
      <c r="E36" s="13">
        <v>2016</v>
      </c>
      <c r="F36" s="27">
        <v>5500</v>
      </c>
      <c r="G36" s="27">
        <v>5500</v>
      </c>
      <c r="H36" s="27">
        <v>3000</v>
      </c>
      <c r="I36" s="27"/>
      <c r="J36" s="27">
        <v>3000</v>
      </c>
      <c r="K36" s="28"/>
      <c r="L36" s="20" t="s">
        <v>23</v>
      </c>
      <c r="M36" s="20" t="s">
        <v>23</v>
      </c>
      <c r="N36" s="20" t="s">
        <v>23</v>
      </c>
      <c r="O36" s="20" t="s">
        <v>23</v>
      </c>
      <c r="P36" s="13" t="s">
        <v>25</v>
      </c>
      <c r="Q36" s="21">
        <f t="shared" si="3"/>
        <v>0</v>
      </c>
      <c r="R36" s="21">
        <f t="shared" si="2"/>
        <v>0</v>
      </c>
      <c r="S36" s="22" t="s">
        <v>30</v>
      </c>
    </row>
    <row r="37" spans="1:19" ht="94.5" x14ac:dyDescent="0.25">
      <c r="A37" s="13">
        <v>28</v>
      </c>
      <c r="B37" s="26" t="s">
        <v>31</v>
      </c>
      <c r="C37" s="22" t="s">
        <v>63</v>
      </c>
      <c r="D37" s="12" t="s">
        <v>88</v>
      </c>
      <c r="E37" s="13">
        <v>2016</v>
      </c>
      <c r="F37" s="27">
        <v>2000</v>
      </c>
      <c r="G37" s="27">
        <v>2000</v>
      </c>
      <c r="H37" s="27">
        <v>2000</v>
      </c>
      <c r="I37" s="27"/>
      <c r="J37" s="27">
        <v>2000</v>
      </c>
      <c r="K37" s="28"/>
      <c r="L37" s="20" t="s">
        <v>23</v>
      </c>
      <c r="M37" s="20" t="s">
        <v>23</v>
      </c>
      <c r="N37" s="20" t="s">
        <v>23</v>
      </c>
      <c r="O37" s="20" t="s">
        <v>23</v>
      </c>
      <c r="P37" s="13" t="s">
        <v>25</v>
      </c>
      <c r="Q37" s="21">
        <f t="shared" si="3"/>
        <v>0</v>
      </c>
      <c r="R37" s="21">
        <f t="shared" si="2"/>
        <v>0</v>
      </c>
      <c r="S37" s="22" t="s">
        <v>30</v>
      </c>
    </row>
    <row r="38" spans="1:19" ht="15.75" x14ac:dyDescent="0.25">
      <c r="A38" s="220" t="s">
        <v>36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2"/>
    </row>
    <row r="39" spans="1:19" ht="141.75" x14ac:dyDescent="0.25">
      <c r="A39" s="13">
        <v>29</v>
      </c>
      <c r="B39" s="17" t="s">
        <v>62</v>
      </c>
      <c r="C39" s="17" t="s">
        <v>20</v>
      </c>
      <c r="D39" s="12" t="s">
        <v>89</v>
      </c>
      <c r="E39" s="13">
        <v>2014</v>
      </c>
      <c r="F39" s="18">
        <v>2888.7550000000001</v>
      </c>
      <c r="G39" s="19">
        <f>F39-1459.99936</f>
        <v>1428.7556400000001</v>
      </c>
      <c r="H39" s="19">
        <v>300</v>
      </c>
      <c r="I39" s="19"/>
      <c r="J39" s="19">
        <v>300</v>
      </c>
      <c r="K39" s="20"/>
      <c r="L39" s="20" t="s">
        <v>23</v>
      </c>
      <c r="M39" s="20" t="s">
        <v>23</v>
      </c>
      <c r="N39" s="20" t="s">
        <v>23</v>
      </c>
      <c r="O39" s="20" t="s">
        <v>23</v>
      </c>
      <c r="P39" s="13" t="s">
        <v>25</v>
      </c>
      <c r="Q39" s="21">
        <f>100-(G39/F39*100)</f>
        <v>50.540781755462127</v>
      </c>
      <c r="R39" s="21">
        <f t="shared" si="2"/>
        <v>50.540781755462127</v>
      </c>
      <c r="S39" s="23" t="s">
        <v>28</v>
      </c>
    </row>
    <row r="40" spans="1:19" x14ac:dyDescent="0.25">
      <c r="H40" s="1"/>
    </row>
    <row r="41" spans="1:19" x14ac:dyDescent="0.25">
      <c r="H41" s="1"/>
    </row>
    <row r="42" spans="1:19" x14ac:dyDescent="0.25">
      <c r="H42" s="1"/>
    </row>
    <row r="43" spans="1:19" x14ac:dyDescent="0.25">
      <c r="H43" s="1"/>
    </row>
    <row r="44" spans="1:19" x14ac:dyDescent="0.25">
      <c r="H44" s="1"/>
    </row>
    <row r="45" spans="1:19" x14ac:dyDescent="0.25">
      <c r="H45" s="1"/>
    </row>
    <row r="46" spans="1:19" ht="15.75" x14ac:dyDescent="0.25">
      <c r="A46" s="4"/>
      <c r="B46" s="4"/>
      <c r="C46" s="5" t="s">
        <v>91</v>
      </c>
      <c r="D46" s="6"/>
      <c r="E46" s="7"/>
      <c r="F46" s="4"/>
      <c r="G46" s="7"/>
      <c r="H46" s="8"/>
      <c r="I46" s="4"/>
      <c r="J46" s="4"/>
      <c r="K46" s="4"/>
      <c r="L46" s="4"/>
      <c r="M46" s="4"/>
      <c r="N46" s="4"/>
      <c r="O46" s="4"/>
    </row>
    <row r="47" spans="1:19" ht="15.75" x14ac:dyDescent="0.25">
      <c r="A47" s="4"/>
      <c r="B47" s="4"/>
      <c r="C47" s="5" t="s">
        <v>92</v>
      </c>
      <c r="D47" s="6"/>
      <c r="E47" s="7"/>
      <c r="F47" s="4"/>
      <c r="G47" s="9"/>
      <c r="H47" s="10"/>
      <c r="I47" s="4"/>
      <c r="J47" s="4"/>
      <c r="K47" s="4"/>
      <c r="L47" s="4"/>
      <c r="M47" s="4"/>
      <c r="N47" s="4"/>
      <c r="O47" s="8" t="s">
        <v>93</v>
      </c>
    </row>
    <row r="48" spans="1:19" ht="15.75" x14ac:dyDescent="0.25">
      <c r="A48" s="4"/>
      <c r="B48" s="4"/>
      <c r="C48" s="5" t="s">
        <v>94</v>
      </c>
      <c r="D48" s="6"/>
      <c r="E48" s="7"/>
      <c r="F48" s="4"/>
      <c r="G48" s="9"/>
      <c r="H48" s="11"/>
      <c r="I48" s="4"/>
      <c r="J48" s="4"/>
      <c r="K48" s="4"/>
      <c r="L48" s="4"/>
      <c r="M48" s="4"/>
      <c r="N48" s="4"/>
      <c r="O48" s="4"/>
    </row>
    <row r="49" spans="8:8" x14ac:dyDescent="0.25">
      <c r="H49" s="1"/>
    </row>
    <row r="50" spans="8:8" x14ac:dyDescent="0.25">
      <c r="H50" s="1"/>
    </row>
  </sheetData>
  <mergeCells count="22">
    <mergeCell ref="A38:S38"/>
    <mergeCell ref="S2:S4"/>
    <mergeCell ref="F2:F4"/>
    <mergeCell ref="A6:S6"/>
    <mergeCell ref="G2:G4"/>
    <mergeCell ref="A18:S18"/>
    <mergeCell ref="A24:S24"/>
    <mergeCell ref="A30:S30"/>
    <mergeCell ref="B2:B4"/>
    <mergeCell ref="C2:C4"/>
    <mergeCell ref="M3:O3"/>
    <mergeCell ref="A2:A4"/>
    <mergeCell ref="D2:D4"/>
    <mergeCell ref="E2:E4"/>
    <mergeCell ref="A1:S1"/>
    <mergeCell ref="P2:P4"/>
    <mergeCell ref="Q2:R3"/>
    <mergeCell ref="H2:K2"/>
    <mergeCell ref="H3:H4"/>
    <mergeCell ref="I3:K3"/>
    <mergeCell ref="L2:O2"/>
    <mergeCell ref="L3:L4"/>
  </mergeCells>
  <phoneticPr fontId="0" type="noConversion"/>
  <pageMargins left="0.21145833333333333" right="0.18124999999999999" top="0.16312499999999999" bottom="0.75" header="0.3" footer="0.3"/>
  <pageSetup paperSize="9" scale="58" orientation="landscape" horizontalDpi="180" verticalDpi="180" r:id="rId1"/>
  <rowBreaks count="1" manualBreakCount="1">
    <brk id="2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zoomScale="57" zoomScaleNormal="57" workbookViewId="0">
      <selection activeCell="Y36" sqref="Y36"/>
    </sheetView>
  </sheetViews>
  <sheetFormatPr defaultRowHeight="15.75" x14ac:dyDescent="0.25"/>
  <cols>
    <col min="1" max="1" width="6" style="61" customWidth="1"/>
    <col min="2" max="2" width="36.140625" style="63" customWidth="1"/>
    <col min="3" max="3" width="34.140625" style="61" customWidth="1"/>
    <col min="4" max="4" width="10.7109375" style="62" customWidth="1"/>
    <col min="5" max="5" width="9.140625" style="62"/>
    <col min="6" max="6" width="12.28515625" style="62" customWidth="1"/>
    <col min="7" max="7" width="12.7109375" style="62" customWidth="1"/>
    <col min="8" max="8" width="12.28515625" style="62" customWidth="1"/>
    <col min="9" max="9" width="10.5703125" style="62" customWidth="1"/>
    <col min="10" max="10" width="12.5703125" style="62" customWidth="1"/>
    <col min="11" max="15" width="9.140625" style="62"/>
    <col min="16" max="16" width="11.85546875" style="62" hidden="1" customWidth="1"/>
    <col min="17" max="19" width="9.140625" style="62"/>
    <col min="20" max="20" width="9.140625" style="10"/>
  </cols>
  <sheetData>
    <row r="1" spans="1:20" x14ac:dyDescent="0.25">
      <c r="A1" s="191" t="s">
        <v>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3"/>
    </row>
    <row r="2" spans="1:20" s="4" customFormat="1" ht="15" customHeight="1" x14ac:dyDescent="0.2">
      <c r="A2" s="185" t="s">
        <v>0</v>
      </c>
      <c r="B2" s="194" t="s">
        <v>1</v>
      </c>
      <c r="C2" s="185" t="s">
        <v>2</v>
      </c>
      <c r="D2" s="184" t="s">
        <v>3</v>
      </c>
      <c r="E2" s="184" t="s">
        <v>4</v>
      </c>
      <c r="F2" s="197" t="s">
        <v>17</v>
      </c>
      <c r="G2" s="184" t="s">
        <v>5</v>
      </c>
      <c r="H2" s="184" t="s">
        <v>6</v>
      </c>
      <c r="I2" s="184"/>
      <c r="J2" s="184"/>
      <c r="K2" s="184"/>
      <c r="L2" s="184" t="s">
        <v>12</v>
      </c>
      <c r="M2" s="184"/>
      <c r="N2" s="184"/>
      <c r="O2" s="184"/>
      <c r="P2" s="184" t="s">
        <v>13</v>
      </c>
      <c r="Q2" s="184" t="s">
        <v>15</v>
      </c>
      <c r="R2" s="184"/>
      <c r="S2" s="184" t="s">
        <v>16</v>
      </c>
      <c r="T2" s="10"/>
    </row>
    <row r="3" spans="1:20" s="4" customFormat="1" x14ac:dyDescent="0.2">
      <c r="A3" s="185"/>
      <c r="B3" s="195"/>
      <c r="C3" s="185"/>
      <c r="D3" s="184"/>
      <c r="E3" s="184"/>
      <c r="F3" s="198"/>
      <c r="G3" s="184"/>
      <c r="H3" s="184" t="s">
        <v>7</v>
      </c>
      <c r="I3" s="184" t="s">
        <v>8</v>
      </c>
      <c r="J3" s="184"/>
      <c r="K3" s="184"/>
      <c r="L3" s="184" t="s">
        <v>7</v>
      </c>
      <c r="M3" s="184" t="s">
        <v>8</v>
      </c>
      <c r="N3" s="184"/>
      <c r="O3" s="184"/>
      <c r="P3" s="184"/>
      <c r="Q3" s="184"/>
      <c r="R3" s="184"/>
      <c r="S3" s="184"/>
      <c r="T3" s="10"/>
    </row>
    <row r="4" spans="1:20" s="4" customFormat="1" ht="114.75" customHeight="1" x14ac:dyDescent="0.2">
      <c r="A4" s="185"/>
      <c r="B4" s="196"/>
      <c r="C4" s="185"/>
      <c r="D4" s="184"/>
      <c r="E4" s="184"/>
      <c r="F4" s="199"/>
      <c r="G4" s="184"/>
      <c r="H4" s="184"/>
      <c r="I4" s="41" t="s">
        <v>9</v>
      </c>
      <c r="J4" s="41" t="s">
        <v>10</v>
      </c>
      <c r="K4" s="41" t="s">
        <v>11</v>
      </c>
      <c r="L4" s="184"/>
      <c r="M4" s="41" t="s">
        <v>9</v>
      </c>
      <c r="N4" s="41" t="s">
        <v>10</v>
      </c>
      <c r="O4" s="41" t="s">
        <v>11</v>
      </c>
      <c r="P4" s="184"/>
      <c r="Q4" s="41" t="s">
        <v>14</v>
      </c>
      <c r="R4" s="41" t="s">
        <v>29</v>
      </c>
      <c r="S4" s="184"/>
      <c r="T4" s="10"/>
    </row>
    <row r="5" spans="1:20" s="4" customFormat="1" ht="15.75" customHeight="1" x14ac:dyDescent="0.2">
      <c r="A5" s="42">
        <v>1</v>
      </c>
      <c r="B5" s="44">
        <v>2</v>
      </c>
      <c r="C5" s="42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  <c r="L5" s="41">
        <v>12</v>
      </c>
      <c r="M5" s="41">
        <v>13</v>
      </c>
      <c r="N5" s="41">
        <v>14</v>
      </c>
      <c r="O5" s="41">
        <v>15</v>
      </c>
      <c r="P5" s="41">
        <v>16</v>
      </c>
      <c r="Q5" s="41">
        <v>17</v>
      </c>
      <c r="R5" s="41">
        <v>18</v>
      </c>
      <c r="S5" s="41">
        <v>19</v>
      </c>
      <c r="T5" s="10"/>
    </row>
    <row r="6" spans="1:20" hidden="1" x14ac:dyDescent="0.25">
      <c r="A6" s="200" t="s">
        <v>32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2"/>
    </row>
    <row r="7" spans="1:20" ht="78.75" hidden="1" x14ac:dyDescent="0.25">
      <c r="A7" s="52">
        <v>1</v>
      </c>
      <c r="B7" s="43" t="s">
        <v>37</v>
      </c>
      <c r="C7" s="42" t="s">
        <v>20</v>
      </c>
      <c r="D7" s="41" t="s">
        <v>67</v>
      </c>
      <c r="E7" s="41">
        <v>2016</v>
      </c>
      <c r="F7" s="53">
        <v>66378.729000000007</v>
      </c>
      <c r="G7" s="54">
        <f>F7-533.0056</f>
        <v>65845.723400000003</v>
      </c>
      <c r="H7" s="54">
        <v>2000</v>
      </c>
      <c r="I7" s="54"/>
      <c r="J7" s="54">
        <f>H7</f>
        <v>2000</v>
      </c>
      <c r="K7" s="41"/>
      <c r="L7" s="41" t="s">
        <v>23</v>
      </c>
      <c r="M7" s="41" t="s">
        <v>23</v>
      </c>
      <c r="N7" s="41" t="s">
        <v>23</v>
      </c>
      <c r="O7" s="41" t="s">
        <v>23</v>
      </c>
      <c r="P7" s="41" t="s">
        <v>25</v>
      </c>
      <c r="Q7" s="55">
        <f>100-(G7/F7*100)</f>
        <v>0.80297650773036366</v>
      </c>
      <c r="R7" s="55">
        <f>Q7</f>
        <v>0.80297650773036366</v>
      </c>
      <c r="S7" s="45" t="s">
        <v>30</v>
      </c>
      <c r="T7" s="39"/>
    </row>
    <row r="8" spans="1:20" ht="63" hidden="1" x14ac:dyDescent="0.25">
      <c r="A8" s="52">
        <v>2</v>
      </c>
      <c r="B8" s="43" t="s">
        <v>38</v>
      </c>
      <c r="C8" s="46" t="s">
        <v>63</v>
      </c>
      <c r="D8" s="41" t="s">
        <v>68</v>
      </c>
      <c r="E8" s="41">
        <v>2015</v>
      </c>
      <c r="F8" s="53">
        <v>1382.6130000000001</v>
      </c>
      <c r="G8" s="54">
        <f>F8-1104.20412</f>
        <v>278.40887999999995</v>
      </c>
      <c r="H8" s="54">
        <v>230</v>
      </c>
      <c r="I8" s="54"/>
      <c r="J8" s="54">
        <f t="shared" ref="J8:J14" si="0">H8</f>
        <v>230</v>
      </c>
      <c r="K8" s="41"/>
      <c r="L8" s="41" t="s">
        <v>23</v>
      </c>
      <c r="M8" s="41" t="s">
        <v>23</v>
      </c>
      <c r="N8" s="41" t="s">
        <v>23</v>
      </c>
      <c r="O8" s="41" t="s">
        <v>23</v>
      </c>
      <c r="P8" s="41" t="s">
        <v>25</v>
      </c>
      <c r="Q8" s="55">
        <f t="shared" ref="Q8:Q17" si="1">100-(G8/F8*100)</f>
        <v>79.863571368126884</v>
      </c>
      <c r="R8" s="55">
        <f t="shared" ref="R8:R39" si="2">Q8</f>
        <v>79.863571368126884</v>
      </c>
      <c r="S8" s="45" t="s">
        <v>28</v>
      </c>
    </row>
    <row r="9" spans="1:20" ht="78.75" hidden="1" x14ac:dyDescent="0.25">
      <c r="A9" s="52">
        <v>3</v>
      </c>
      <c r="B9" s="43" t="s">
        <v>39</v>
      </c>
      <c r="C9" s="46" t="s">
        <v>63</v>
      </c>
      <c r="D9" s="41" t="s">
        <v>69</v>
      </c>
      <c r="E9" s="41">
        <v>2015</v>
      </c>
      <c r="F9" s="53">
        <v>7066.3590000000004</v>
      </c>
      <c r="G9" s="54">
        <f>F9-2606.746</f>
        <v>4459.6130000000003</v>
      </c>
      <c r="H9" s="54">
        <v>4957.3590000000004</v>
      </c>
      <c r="I9" s="54"/>
      <c r="J9" s="54">
        <f t="shared" si="0"/>
        <v>4957.3590000000004</v>
      </c>
      <c r="K9" s="41"/>
      <c r="L9" s="41" t="s">
        <v>23</v>
      </c>
      <c r="M9" s="41" t="s">
        <v>23</v>
      </c>
      <c r="N9" s="41" t="s">
        <v>23</v>
      </c>
      <c r="O9" s="41" t="s">
        <v>23</v>
      </c>
      <c r="P9" s="41" t="s">
        <v>25</v>
      </c>
      <c r="Q9" s="55">
        <f t="shared" si="1"/>
        <v>36.889521180568373</v>
      </c>
      <c r="R9" s="55">
        <f t="shared" si="2"/>
        <v>36.889521180568373</v>
      </c>
      <c r="S9" s="45" t="s">
        <v>28</v>
      </c>
    </row>
    <row r="10" spans="1:20" ht="63" hidden="1" x14ac:dyDescent="0.25">
      <c r="A10" s="52">
        <v>4</v>
      </c>
      <c r="B10" s="43" t="s">
        <v>40</v>
      </c>
      <c r="C10" s="46" t="s">
        <v>63</v>
      </c>
      <c r="D10" s="41" t="s">
        <v>70</v>
      </c>
      <c r="E10" s="41">
        <v>2016</v>
      </c>
      <c r="F10" s="53">
        <v>6182.03</v>
      </c>
      <c r="G10" s="54">
        <f>F10-171.81656</f>
        <v>6010.2134399999995</v>
      </c>
      <c r="H10" s="54">
        <v>1549.09</v>
      </c>
      <c r="I10" s="54"/>
      <c r="J10" s="54">
        <f t="shared" si="0"/>
        <v>1549.09</v>
      </c>
      <c r="K10" s="41"/>
      <c r="L10" s="41" t="s">
        <v>23</v>
      </c>
      <c r="M10" s="41" t="s">
        <v>23</v>
      </c>
      <c r="N10" s="41" t="s">
        <v>23</v>
      </c>
      <c r="O10" s="41" t="s">
        <v>23</v>
      </c>
      <c r="P10" s="41" t="s">
        <v>25</v>
      </c>
      <c r="Q10" s="55">
        <f t="shared" si="1"/>
        <v>2.7792902978471545</v>
      </c>
      <c r="R10" s="55">
        <f t="shared" si="2"/>
        <v>2.7792902978471545</v>
      </c>
      <c r="S10" s="45" t="s">
        <v>30</v>
      </c>
    </row>
    <row r="11" spans="1:20" ht="63" hidden="1" x14ac:dyDescent="0.25">
      <c r="A11" s="52">
        <v>5</v>
      </c>
      <c r="B11" s="43" t="s">
        <v>41</v>
      </c>
      <c r="C11" s="46" t="s">
        <v>63</v>
      </c>
      <c r="D11" s="41" t="s">
        <v>71</v>
      </c>
      <c r="E11" s="41">
        <v>2016</v>
      </c>
      <c r="F11" s="53">
        <v>3310.5230000000001</v>
      </c>
      <c r="G11" s="54">
        <f>F11-14.31181</f>
        <v>3296.21119</v>
      </c>
      <c r="H11" s="54">
        <v>2739.4989999999998</v>
      </c>
      <c r="I11" s="54"/>
      <c r="J11" s="54">
        <f t="shared" si="0"/>
        <v>2739.4989999999998</v>
      </c>
      <c r="K11" s="41"/>
      <c r="L11" s="41" t="s">
        <v>23</v>
      </c>
      <c r="M11" s="41" t="s">
        <v>23</v>
      </c>
      <c r="N11" s="41" t="s">
        <v>23</v>
      </c>
      <c r="O11" s="41" t="s">
        <v>23</v>
      </c>
      <c r="P11" s="41" t="s">
        <v>25</v>
      </c>
      <c r="Q11" s="55">
        <f t="shared" si="1"/>
        <v>0.43231265875512292</v>
      </c>
      <c r="R11" s="55">
        <f t="shared" si="2"/>
        <v>0.43231265875512292</v>
      </c>
      <c r="S11" s="45" t="s">
        <v>30</v>
      </c>
    </row>
    <row r="12" spans="1:20" ht="63" hidden="1" x14ac:dyDescent="0.25">
      <c r="A12" s="52">
        <v>6</v>
      </c>
      <c r="B12" s="43" t="s">
        <v>42</v>
      </c>
      <c r="C12" s="46" t="s">
        <v>63</v>
      </c>
      <c r="D12" s="41" t="s">
        <v>72</v>
      </c>
      <c r="E12" s="41">
        <v>2015</v>
      </c>
      <c r="F12" s="53">
        <v>3722.1509999999998</v>
      </c>
      <c r="G12" s="54">
        <f>F12-2796.74568</f>
        <v>925.40531999999985</v>
      </c>
      <c r="H12" s="54">
        <v>680</v>
      </c>
      <c r="I12" s="54"/>
      <c r="J12" s="54">
        <f t="shared" si="0"/>
        <v>680</v>
      </c>
      <c r="K12" s="41"/>
      <c r="L12" s="41" t="s">
        <v>23</v>
      </c>
      <c r="M12" s="41" t="s">
        <v>23</v>
      </c>
      <c r="N12" s="41" t="s">
        <v>23</v>
      </c>
      <c r="O12" s="41" t="s">
        <v>23</v>
      </c>
      <c r="P12" s="41" t="s">
        <v>25</v>
      </c>
      <c r="Q12" s="55">
        <f t="shared" si="1"/>
        <v>75.137888817514394</v>
      </c>
      <c r="R12" s="55">
        <f t="shared" si="2"/>
        <v>75.137888817514394</v>
      </c>
      <c r="S12" s="45" t="s">
        <v>28</v>
      </c>
    </row>
    <row r="13" spans="1:20" ht="63" hidden="1" x14ac:dyDescent="0.25">
      <c r="A13" s="52">
        <v>7</v>
      </c>
      <c r="B13" s="43" t="s">
        <v>43</v>
      </c>
      <c r="C13" s="46" t="s">
        <v>63</v>
      </c>
      <c r="D13" s="41" t="s">
        <v>73</v>
      </c>
      <c r="E13" s="41">
        <v>2015</v>
      </c>
      <c r="F13" s="53">
        <v>3041.8420000000001</v>
      </c>
      <c r="G13" s="54">
        <f>F13-1767.90618</f>
        <v>1273.9358200000001</v>
      </c>
      <c r="H13" s="54">
        <v>1256.277</v>
      </c>
      <c r="I13" s="54"/>
      <c r="J13" s="54">
        <f t="shared" si="0"/>
        <v>1256.277</v>
      </c>
      <c r="K13" s="41"/>
      <c r="L13" s="41" t="s">
        <v>23</v>
      </c>
      <c r="M13" s="41" t="s">
        <v>23</v>
      </c>
      <c r="N13" s="41" t="s">
        <v>23</v>
      </c>
      <c r="O13" s="41" t="s">
        <v>23</v>
      </c>
      <c r="P13" s="41" t="s">
        <v>25</v>
      </c>
      <c r="Q13" s="55">
        <f t="shared" si="1"/>
        <v>58.119592667863742</v>
      </c>
      <c r="R13" s="55">
        <f t="shared" si="2"/>
        <v>58.119592667863742</v>
      </c>
      <c r="S13" s="45" t="s">
        <v>28</v>
      </c>
    </row>
    <row r="14" spans="1:20" ht="63" hidden="1" x14ac:dyDescent="0.25">
      <c r="A14" s="52">
        <v>8</v>
      </c>
      <c r="B14" s="43" t="s">
        <v>44</v>
      </c>
      <c r="C14" s="46" t="s">
        <v>63</v>
      </c>
      <c r="D14" s="41" t="s">
        <v>74</v>
      </c>
      <c r="E14" s="41"/>
      <c r="F14" s="53">
        <v>20154.991000000002</v>
      </c>
      <c r="G14" s="54">
        <f>F14</f>
        <v>20154.991000000002</v>
      </c>
      <c r="H14" s="54">
        <v>400</v>
      </c>
      <c r="I14" s="54"/>
      <c r="J14" s="54">
        <f t="shared" si="0"/>
        <v>400</v>
      </c>
      <c r="K14" s="41"/>
      <c r="L14" s="41" t="s">
        <v>23</v>
      </c>
      <c r="M14" s="41" t="s">
        <v>23</v>
      </c>
      <c r="N14" s="41" t="s">
        <v>23</v>
      </c>
      <c r="O14" s="41" t="s">
        <v>23</v>
      </c>
      <c r="P14" s="41" t="s">
        <v>25</v>
      </c>
      <c r="Q14" s="55">
        <f t="shared" si="1"/>
        <v>0</v>
      </c>
      <c r="R14" s="55">
        <f t="shared" si="2"/>
        <v>0</v>
      </c>
      <c r="S14" s="45" t="s">
        <v>30</v>
      </c>
    </row>
    <row r="15" spans="1:20" ht="63" hidden="1" x14ac:dyDescent="0.25">
      <c r="A15" s="42">
        <v>9</v>
      </c>
      <c r="B15" s="44" t="s">
        <v>45</v>
      </c>
      <c r="C15" s="46" t="s">
        <v>63</v>
      </c>
      <c r="D15" s="41" t="s">
        <v>75</v>
      </c>
      <c r="E15" s="41">
        <v>2014</v>
      </c>
      <c r="F15" s="53">
        <v>790.62</v>
      </c>
      <c r="G15" s="54">
        <f>F15-445.05814</f>
        <v>345.56186000000002</v>
      </c>
      <c r="H15" s="54">
        <v>100</v>
      </c>
      <c r="I15" s="54"/>
      <c r="J15" s="54">
        <f>H15</f>
        <v>100</v>
      </c>
      <c r="K15" s="41"/>
      <c r="L15" s="41" t="s">
        <v>23</v>
      </c>
      <c r="M15" s="41" t="s">
        <v>23</v>
      </c>
      <c r="N15" s="41" t="s">
        <v>23</v>
      </c>
      <c r="O15" s="41" t="s">
        <v>23</v>
      </c>
      <c r="P15" s="41" t="s">
        <v>25</v>
      </c>
      <c r="Q15" s="55">
        <f t="shared" si="1"/>
        <v>56.292294654827849</v>
      </c>
      <c r="R15" s="55">
        <f t="shared" si="2"/>
        <v>56.292294654827849</v>
      </c>
      <c r="S15" s="45" t="s">
        <v>64</v>
      </c>
    </row>
    <row r="16" spans="1:20" ht="78.75" hidden="1" x14ac:dyDescent="0.25">
      <c r="A16" s="52">
        <v>10</v>
      </c>
      <c r="B16" s="43" t="s">
        <v>46</v>
      </c>
      <c r="C16" s="46" t="s">
        <v>63</v>
      </c>
      <c r="D16" s="41" t="s">
        <v>76</v>
      </c>
      <c r="E16" s="41"/>
      <c r="F16" s="53">
        <v>2500</v>
      </c>
      <c r="G16" s="54">
        <f>F16</f>
        <v>2500</v>
      </c>
      <c r="H16" s="54">
        <v>200</v>
      </c>
      <c r="I16" s="54"/>
      <c r="J16" s="54">
        <f>H16</f>
        <v>200</v>
      </c>
      <c r="K16" s="41"/>
      <c r="L16" s="41" t="s">
        <v>23</v>
      </c>
      <c r="M16" s="41" t="s">
        <v>23</v>
      </c>
      <c r="N16" s="41" t="s">
        <v>23</v>
      </c>
      <c r="O16" s="41" t="s">
        <v>23</v>
      </c>
      <c r="P16" s="41" t="s">
        <v>25</v>
      </c>
      <c r="Q16" s="55">
        <f t="shared" si="1"/>
        <v>0</v>
      </c>
      <c r="R16" s="55">
        <f t="shared" si="2"/>
        <v>0</v>
      </c>
      <c r="S16" s="45" t="s">
        <v>30</v>
      </c>
    </row>
    <row r="17" spans="1:20" ht="78.75" hidden="1" x14ac:dyDescent="0.25">
      <c r="A17" s="52">
        <v>11</v>
      </c>
      <c r="B17" s="43" t="s">
        <v>47</v>
      </c>
      <c r="C17" s="46" t="s">
        <v>63</v>
      </c>
      <c r="D17" s="41" t="s">
        <v>77</v>
      </c>
      <c r="E17" s="41">
        <v>2016</v>
      </c>
      <c r="F17" s="53">
        <v>1572.79</v>
      </c>
      <c r="G17" s="54">
        <f>F17</f>
        <v>1572.79</v>
      </c>
      <c r="H17" s="54">
        <v>1511.434</v>
      </c>
      <c r="I17" s="54"/>
      <c r="J17" s="54">
        <f>H17</f>
        <v>1511.434</v>
      </c>
      <c r="K17" s="41"/>
      <c r="L17" s="41" t="s">
        <v>23</v>
      </c>
      <c r="M17" s="41" t="s">
        <v>23</v>
      </c>
      <c r="N17" s="41" t="s">
        <v>23</v>
      </c>
      <c r="O17" s="41" t="s">
        <v>23</v>
      </c>
      <c r="P17" s="41" t="s">
        <v>25</v>
      </c>
      <c r="Q17" s="55">
        <f t="shared" si="1"/>
        <v>0</v>
      </c>
      <c r="R17" s="55">
        <f t="shared" si="2"/>
        <v>0</v>
      </c>
      <c r="S17" s="45" t="s">
        <v>27</v>
      </c>
    </row>
    <row r="18" spans="1:20" hidden="1" x14ac:dyDescent="0.25">
      <c r="A18" s="200" t="s">
        <v>33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2"/>
    </row>
    <row r="19" spans="1:20" ht="94.5" hidden="1" x14ac:dyDescent="0.25">
      <c r="A19" s="52">
        <v>12</v>
      </c>
      <c r="B19" s="43" t="s">
        <v>48</v>
      </c>
      <c r="C19" s="42" t="s">
        <v>20</v>
      </c>
      <c r="D19" s="41" t="s">
        <v>66</v>
      </c>
      <c r="E19" s="41">
        <v>2016</v>
      </c>
      <c r="F19" s="53">
        <v>6360.1819999999998</v>
      </c>
      <c r="G19" s="54">
        <f>F19-7.232</f>
        <v>6352.95</v>
      </c>
      <c r="H19" s="54">
        <v>6352.95</v>
      </c>
      <c r="I19" s="54"/>
      <c r="J19" s="54">
        <f>H19</f>
        <v>6352.95</v>
      </c>
      <c r="K19" s="41"/>
      <c r="L19" s="41" t="s">
        <v>23</v>
      </c>
      <c r="M19" s="41" t="s">
        <v>23</v>
      </c>
      <c r="N19" s="41" t="s">
        <v>23</v>
      </c>
      <c r="O19" s="41" t="s">
        <v>23</v>
      </c>
      <c r="P19" s="41" t="s">
        <v>25</v>
      </c>
      <c r="Q19" s="55">
        <f>100-(G19/F19*100)</f>
        <v>0.11370743793180793</v>
      </c>
      <c r="R19" s="55">
        <f t="shared" si="2"/>
        <v>0.11370743793180793</v>
      </c>
      <c r="S19" s="45" t="s">
        <v>28</v>
      </c>
    </row>
    <row r="20" spans="1:20" ht="110.25" hidden="1" x14ac:dyDescent="0.25">
      <c r="A20" s="52">
        <v>13</v>
      </c>
      <c r="B20" s="43" t="s">
        <v>49</v>
      </c>
      <c r="C20" s="46" t="s">
        <v>63</v>
      </c>
      <c r="D20" s="41"/>
      <c r="E20" s="41"/>
      <c r="F20" s="53">
        <v>2000</v>
      </c>
      <c r="G20" s="54">
        <f>F20</f>
        <v>2000</v>
      </c>
      <c r="H20" s="54">
        <v>2000</v>
      </c>
      <c r="I20" s="54"/>
      <c r="J20" s="54">
        <f>H20</f>
        <v>2000</v>
      </c>
      <c r="K20" s="41"/>
      <c r="L20" s="41" t="s">
        <v>23</v>
      </c>
      <c r="M20" s="41" t="s">
        <v>23</v>
      </c>
      <c r="N20" s="41" t="s">
        <v>23</v>
      </c>
      <c r="O20" s="41" t="s">
        <v>23</v>
      </c>
      <c r="P20" s="41" t="s">
        <v>25</v>
      </c>
      <c r="Q20" s="55">
        <f>100-(G20/F20*100)</f>
        <v>0</v>
      </c>
      <c r="R20" s="55">
        <f t="shared" si="2"/>
        <v>0</v>
      </c>
      <c r="S20" s="45" t="s">
        <v>30</v>
      </c>
    </row>
    <row r="21" spans="1:20" ht="110.25" hidden="1" x14ac:dyDescent="0.25">
      <c r="A21" s="52">
        <v>14</v>
      </c>
      <c r="B21" s="43" t="s">
        <v>50</v>
      </c>
      <c r="C21" s="46" t="s">
        <v>63</v>
      </c>
      <c r="D21" s="41" t="s">
        <v>78</v>
      </c>
      <c r="E21" s="41">
        <v>2016</v>
      </c>
      <c r="F21" s="53">
        <v>890.87199999999996</v>
      </c>
      <c r="G21" s="54">
        <f>F21</f>
        <v>890.87199999999996</v>
      </c>
      <c r="H21" s="54">
        <v>890.87199999999996</v>
      </c>
      <c r="I21" s="54"/>
      <c r="J21" s="54">
        <f>H21</f>
        <v>890.87199999999996</v>
      </c>
      <c r="K21" s="41"/>
      <c r="L21" s="41" t="s">
        <v>23</v>
      </c>
      <c r="M21" s="41" t="s">
        <v>23</v>
      </c>
      <c r="N21" s="41" t="s">
        <v>23</v>
      </c>
      <c r="O21" s="41" t="s">
        <v>23</v>
      </c>
      <c r="P21" s="41" t="s">
        <v>25</v>
      </c>
      <c r="Q21" s="55">
        <f>100-(G21/F21*100)</f>
        <v>0</v>
      </c>
      <c r="R21" s="55">
        <f t="shared" si="2"/>
        <v>0</v>
      </c>
      <c r="S21" s="45" t="s">
        <v>28</v>
      </c>
    </row>
    <row r="22" spans="1:20" ht="78.75" hidden="1" x14ac:dyDescent="0.25">
      <c r="A22" s="52">
        <v>15</v>
      </c>
      <c r="B22" s="43" t="s">
        <v>51</v>
      </c>
      <c r="C22" s="46" t="s">
        <v>63</v>
      </c>
      <c r="D22" s="41" t="s">
        <v>79</v>
      </c>
      <c r="E22" s="41"/>
      <c r="F22" s="53">
        <v>3514.2240000000002</v>
      </c>
      <c r="G22" s="54">
        <f>F22-112.974</f>
        <v>3401.25</v>
      </c>
      <c r="H22" s="54">
        <v>119.169</v>
      </c>
      <c r="I22" s="54"/>
      <c r="J22" s="54">
        <f>H22</f>
        <v>119.169</v>
      </c>
      <c r="K22" s="41"/>
      <c r="L22" s="41" t="s">
        <v>23</v>
      </c>
      <c r="M22" s="41" t="s">
        <v>23</v>
      </c>
      <c r="N22" s="41" t="s">
        <v>23</v>
      </c>
      <c r="O22" s="41" t="s">
        <v>23</v>
      </c>
      <c r="P22" s="41" t="s">
        <v>25</v>
      </c>
      <c r="Q22" s="55">
        <f>100-(G22/F22*100)</f>
        <v>3.2147637714613637</v>
      </c>
      <c r="R22" s="55">
        <f t="shared" si="2"/>
        <v>3.2147637714613637</v>
      </c>
      <c r="S22" s="45" t="s">
        <v>30</v>
      </c>
    </row>
    <row r="23" spans="1:20" s="38" customFormat="1" ht="78.75" hidden="1" x14ac:dyDescent="0.25">
      <c r="A23" s="56">
        <v>16</v>
      </c>
      <c r="B23" s="47" t="s">
        <v>52</v>
      </c>
      <c r="C23" s="48" t="s">
        <v>63</v>
      </c>
      <c r="D23" s="49" t="s">
        <v>80</v>
      </c>
      <c r="E23" s="49"/>
      <c r="F23" s="57">
        <v>17121.043000000001</v>
      </c>
      <c r="G23" s="58">
        <f>F23-281.30289</f>
        <v>16839.740110000002</v>
      </c>
      <c r="H23" s="58">
        <f>3763.944-2059.7891</f>
        <v>1704.1549</v>
      </c>
      <c r="I23" s="58"/>
      <c r="J23" s="58">
        <f>H23</f>
        <v>1704.1549</v>
      </c>
      <c r="K23" s="49"/>
      <c r="L23" s="49" t="s">
        <v>23</v>
      </c>
      <c r="M23" s="49" t="s">
        <v>23</v>
      </c>
      <c r="N23" s="49" t="s">
        <v>23</v>
      </c>
      <c r="O23" s="49" t="s">
        <v>23</v>
      </c>
      <c r="P23" s="49" t="s">
        <v>25</v>
      </c>
      <c r="Q23" s="59">
        <f>100-(G23/F23*100)</f>
        <v>1.6430242596785689</v>
      </c>
      <c r="R23" s="59">
        <f t="shared" si="2"/>
        <v>1.6430242596785689</v>
      </c>
      <c r="S23" s="50" t="s">
        <v>30</v>
      </c>
      <c r="T23" s="40"/>
    </row>
    <row r="24" spans="1:20" hidden="1" x14ac:dyDescent="0.25">
      <c r="A24" s="200" t="s">
        <v>34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2"/>
    </row>
    <row r="25" spans="1:20" ht="78.75" hidden="1" x14ac:dyDescent="0.25">
      <c r="A25" s="52">
        <v>17</v>
      </c>
      <c r="B25" s="43" t="s">
        <v>53</v>
      </c>
      <c r="C25" s="42" t="s">
        <v>20</v>
      </c>
      <c r="D25" s="41" t="s">
        <v>81</v>
      </c>
      <c r="E25" s="41"/>
      <c r="F25" s="53">
        <v>10050</v>
      </c>
      <c r="G25" s="54">
        <f>F25-199.99705</f>
        <v>9850.0029500000001</v>
      </c>
      <c r="H25" s="54">
        <v>290</v>
      </c>
      <c r="I25" s="54"/>
      <c r="J25" s="54">
        <f>H25</f>
        <v>290</v>
      </c>
      <c r="K25" s="41"/>
      <c r="L25" s="41" t="s">
        <v>23</v>
      </c>
      <c r="M25" s="41" t="s">
        <v>23</v>
      </c>
      <c r="N25" s="41" t="s">
        <v>23</v>
      </c>
      <c r="O25" s="41" t="s">
        <v>23</v>
      </c>
      <c r="P25" s="41" t="s">
        <v>25</v>
      </c>
      <c r="Q25" s="55">
        <f>100-(G25/F25*100)</f>
        <v>1.9900203980099462</v>
      </c>
      <c r="R25" s="55">
        <f t="shared" si="2"/>
        <v>1.9900203980099462</v>
      </c>
      <c r="S25" s="45" t="s">
        <v>30</v>
      </c>
    </row>
    <row r="26" spans="1:20" ht="78.75" hidden="1" x14ac:dyDescent="0.25">
      <c r="A26" s="52">
        <v>18</v>
      </c>
      <c r="B26" s="43" t="s">
        <v>54</v>
      </c>
      <c r="C26" s="46" t="s">
        <v>63</v>
      </c>
      <c r="D26" s="41" t="s">
        <v>82</v>
      </c>
      <c r="E26" s="41"/>
      <c r="F26" s="53">
        <v>25</v>
      </c>
      <c r="G26" s="54">
        <f>F26</f>
        <v>25</v>
      </c>
      <c r="H26" s="54">
        <v>25</v>
      </c>
      <c r="I26" s="54"/>
      <c r="J26" s="54">
        <f>H26</f>
        <v>25</v>
      </c>
      <c r="K26" s="41"/>
      <c r="L26" s="41" t="s">
        <v>23</v>
      </c>
      <c r="M26" s="41" t="s">
        <v>23</v>
      </c>
      <c r="N26" s="41" t="s">
        <v>23</v>
      </c>
      <c r="O26" s="41" t="s">
        <v>23</v>
      </c>
      <c r="P26" s="41" t="s">
        <v>25</v>
      </c>
      <c r="Q26" s="55">
        <f>100-(G26/F26*100)</f>
        <v>0</v>
      </c>
      <c r="R26" s="55">
        <f t="shared" si="2"/>
        <v>0</v>
      </c>
      <c r="S26" s="45" t="s">
        <v>30</v>
      </c>
    </row>
    <row r="27" spans="1:20" ht="173.25" hidden="1" x14ac:dyDescent="0.25">
      <c r="A27" s="52">
        <v>19</v>
      </c>
      <c r="B27" s="43" t="s">
        <v>55</v>
      </c>
      <c r="C27" s="46" t="s">
        <v>63</v>
      </c>
      <c r="D27" s="41" t="s">
        <v>83</v>
      </c>
      <c r="E27" s="41">
        <v>2015</v>
      </c>
      <c r="F27" s="53">
        <v>340</v>
      </c>
      <c r="G27" s="54">
        <f>F27</f>
        <v>340</v>
      </c>
      <c r="H27" s="54">
        <v>340</v>
      </c>
      <c r="I27" s="54"/>
      <c r="J27" s="54">
        <f>H27</f>
        <v>340</v>
      </c>
      <c r="K27" s="41"/>
      <c r="L27" s="41" t="s">
        <v>23</v>
      </c>
      <c r="M27" s="41" t="s">
        <v>23</v>
      </c>
      <c r="N27" s="41" t="s">
        <v>23</v>
      </c>
      <c r="O27" s="41" t="s">
        <v>23</v>
      </c>
      <c r="P27" s="41" t="s">
        <v>25</v>
      </c>
      <c r="Q27" s="55">
        <f>100-(G27/F27*100)</f>
        <v>0</v>
      </c>
      <c r="R27" s="55">
        <f t="shared" si="2"/>
        <v>0</v>
      </c>
      <c r="S27" s="45" t="s">
        <v>28</v>
      </c>
    </row>
    <row r="28" spans="1:20" ht="94.5" hidden="1" x14ac:dyDescent="0.25">
      <c r="A28" s="52">
        <v>20</v>
      </c>
      <c r="B28" s="43" t="s">
        <v>56</v>
      </c>
      <c r="C28" s="46" t="s">
        <v>63</v>
      </c>
      <c r="D28" s="41" t="s">
        <v>84</v>
      </c>
      <c r="E28" s="41">
        <v>2016</v>
      </c>
      <c r="F28" s="53">
        <v>1094.432</v>
      </c>
      <c r="G28" s="54">
        <f>F28</f>
        <v>1094.432</v>
      </c>
      <c r="H28" s="54">
        <v>1094.432</v>
      </c>
      <c r="I28" s="54"/>
      <c r="J28" s="54">
        <f>H28</f>
        <v>1094.432</v>
      </c>
      <c r="K28" s="41"/>
      <c r="L28" s="41" t="s">
        <v>23</v>
      </c>
      <c r="M28" s="41" t="s">
        <v>23</v>
      </c>
      <c r="N28" s="41" t="s">
        <v>23</v>
      </c>
      <c r="O28" s="41" t="s">
        <v>23</v>
      </c>
      <c r="P28" s="41" t="s">
        <v>25</v>
      </c>
      <c r="Q28" s="55">
        <f>100-(G28/F28*100)</f>
        <v>0</v>
      </c>
      <c r="R28" s="55">
        <f t="shared" si="2"/>
        <v>0</v>
      </c>
      <c r="S28" s="45" t="s">
        <v>30</v>
      </c>
    </row>
    <row r="29" spans="1:20" ht="110.25" hidden="1" x14ac:dyDescent="0.25">
      <c r="A29" s="52">
        <v>21</v>
      </c>
      <c r="B29" s="43" t="s">
        <v>57</v>
      </c>
      <c r="C29" s="46" t="s">
        <v>63</v>
      </c>
      <c r="D29" s="41" t="s">
        <v>85</v>
      </c>
      <c r="E29" s="41">
        <v>2016</v>
      </c>
      <c r="F29" s="53">
        <v>1450</v>
      </c>
      <c r="G29" s="54">
        <f>F29</f>
        <v>1450</v>
      </c>
      <c r="H29" s="54">
        <v>1450</v>
      </c>
      <c r="I29" s="54"/>
      <c r="J29" s="54">
        <f>H29</f>
        <v>1450</v>
      </c>
      <c r="K29" s="41"/>
      <c r="L29" s="41" t="s">
        <v>23</v>
      </c>
      <c r="M29" s="41" t="s">
        <v>23</v>
      </c>
      <c r="N29" s="41" t="s">
        <v>23</v>
      </c>
      <c r="O29" s="41" t="s">
        <v>23</v>
      </c>
      <c r="P29" s="41" t="s">
        <v>25</v>
      </c>
      <c r="Q29" s="55">
        <f>100-(G29/F29*100)</f>
        <v>0</v>
      </c>
      <c r="R29" s="55">
        <f t="shared" si="2"/>
        <v>0</v>
      </c>
      <c r="S29" s="45" t="s">
        <v>30</v>
      </c>
    </row>
    <row r="30" spans="1:20" hidden="1" x14ac:dyDescent="0.25">
      <c r="A30" s="200" t="s">
        <v>35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2"/>
    </row>
    <row r="31" spans="1:20" s="4" customFormat="1" ht="87.75" customHeight="1" x14ac:dyDescent="0.2">
      <c r="A31" s="42">
        <v>1</v>
      </c>
      <c r="B31" s="51" t="s">
        <v>58</v>
      </c>
      <c r="C31" s="42" t="s">
        <v>20</v>
      </c>
      <c r="D31" s="41" t="s">
        <v>21</v>
      </c>
      <c r="E31" s="41">
        <v>2015</v>
      </c>
      <c r="F31" s="53">
        <v>7037.357</v>
      </c>
      <c r="G31" s="54">
        <f>F31-5183.65412</f>
        <v>1853.7028799999998</v>
      </c>
      <c r="H31" s="54">
        <v>1707.357</v>
      </c>
      <c r="I31" s="54"/>
      <c r="J31" s="54">
        <v>1707.357</v>
      </c>
      <c r="K31" s="41"/>
      <c r="L31" s="41" t="s">
        <v>23</v>
      </c>
      <c r="M31" s="41" t="s">
        <v>23</v>
      </c>
      <c r="N31" s="41" t="s">
        <v>23</v>
      </c>
      <c r="O31" s="41" t="s">
        <v>23</v>
      </c>
      <c r="P31" s="41" t="s">
        <v>25</v>
      </c>
      <c r="Q31" s="55">
        <f>100-(G31/F31*100)</f>
        <v>73.659104121049992</v>
      </c>
      <c r="R31" s="55">
        <f t="shared" si="2"/>
        <v>73.659104121049992</v>
      </c>
      <c r="S31" s="45" t="s">
        <v>26</v>
      </c>
      <c r="T31" s="10"/>
    </row>
    <row r="32" spans="1:20" s="4" customFormat="1" ht="69" customHeight="1" x14ac:dyDescent="0.2">
      <c r="A32" s="42">
        <v>2</v>
      </c>
      <c r="B32" s="51" t="s">
        <v>59</v>
      </c>
      <c r="C32" s="46" t="s">
        <v>63</v>
      </c>
      <c r="D32" s="41" t="s">
        <v>22</v>
      </c>
      <c r="E32" s="41">
        <v>2016</v>
      </c>
      <c r="F32" s="53">
        <v>17964.366999999998</v>
      </c>
      <c r="G32" s="54">
        <f>F32-629.09644</f>
        <v>17335.270559999997</v>
      </c>
      <c r="H32" s="54">
        <v>16025.156999999999</v>
      </c>
      <c r="I32" s="54"/>
      <c r="J32" s="54">
        <v>16025.156999999999</v>
      </c>
      <c r="K32" s="41"/>
      <c r="L32" s="41" t="s">
        <v>23</v>
      </c>
      <c r="M32" s="41" t="s">
        <v>23</v>
      </c>
      <c r="N32" s="41" t="s">
        <v>23</v>
      </c>
      <c r="O32" s="41" t="s">
        <v>23</v>
      </c>
      <c r="P32" s="41" t="s">
        <v>25</v>
      </c>
      <c r="Q32" s="55">
        <f t="shared" ref="Q32:Q37" si="3">100-(G32/F32*100)</f>
        <v>3.5019126474091706</v>
      </c>
      <c r="R32" s="55">
        <f t="shared" si="2"/>
        <v>3.5019126474091706</v>
      </c>
      <c r="S32" s="45" t="s">
        <v>27</v>
      </c>
      <c r="T32" s="10"/>
    </row>
    <row r="33" spans="1:20" s="4" customFormat="1" ht="73.5" customHeight="1" x14ac:dyDescent="0.2">
      <c r="A33" s="42">
        <v>3</v>
      </c>
      <c r="B33" s="51" t="s">
        <v>60</v>
      </c>
      <c r="C33" s="46" t="s">
        <v>63</v>
      </c>
      <c r="D33" s="41" t="s">
        <v>86</v>
      </c>
      <c r="E33" s="41">
        <v>2016</v>
      </c>
      <c r="F33" s="53">
        <v>16122.588</v>
      </c>
      <c r="G33" s="53">
        <v>16122.588</v>
      </c>
      <c r="H33" s="60">
        <v>500</v>
      </c>
      <c r="I33" s="60"/>
      <c r="J33" s="60">
        <v>500</v>
      </c>
      <c r="K33" s="41"/>
      <c r="L33" s="41" t="s">
        <v>23</v>
      </c>
      <c r="M33" s="41" t="s">
        <v>23</v>
      </c>
      <c r="N33" s="41" t="s">
        <v>23</v>
      </c>
      <c r="O33" s="41" t="s">
        <v>23</v>
      </c>
      <c r="P33" s="41" t="s">
        <v>25</v>
      </c>
      <c r="Q33" s="55">
        <f t="shared" si="3"/>
        <v>0</v>
      </c>
      <c r="R33" s="55">
        <f t="shared" si="2"/>
        <v>0</v>
      </c>
      <c r="S33" s="45" t="s">
        <v>30</v>
      </c>
      <c r="T33" s="10"/>
    </row>
    <row r="34" spans="1:20" s="4" customFormat="1" ht="117" customHeight="1" x14ac:dyDescent="0.2">
      <c r="A34" s="42">
        <v>4</v>
      </c>
      <c r="B34" s="51" t="s">
        <v>18</v>
      </c>
      <c r="C34" s="46" t="s">
        <v>63</v>
      </c>
      <c r="D34" s="41" t="s">
        <v>107</v>
      </c>
      <c r="E34" s="41">
        <v>2015</v>
      </c>
      <c r="F34" s="54">
        <v>8631.4459999999999</v>
      </c>
      <c r="G34" s="41">
        <v>8494.4459999999999</v>
      </c>
      <c r="H34" s="54">
        <v>150</v>
      </c>
      <c r="I34" s="54"/>
      <c r="J34" s="54">
        <v>150</v>
      </c>
      <c r="K34" s="41"/>
      <c r="L34" s="41" t="s">
        <v>23</v>
      </c>
      <c r="M34" s="41" t="s">
        <v>23</v>
      </c>
      <c r="N34" s="41" t="s">
        <v>23</v>
      </c>
      <c r="O34" s="41" t="s">
        <v>23</v>
      </c>
      <c r="P34" s="41" t="s">
        <v>25</v>
      </c>
      <c r="Q34" s="55">
        <f t="shared" si="3"/>
        <v>1.5872195690038495</v>
      </c>
      <c r="R34" s="55">
        <f t="shared" si="2"/>
        <v>1.5872195690038495</v>
      </c>
      <c r="S34" s="45" t="s">
        <v>30</v>
      </c>
      <c r="T34" s="10"/>
    </row>
    <row r="35" spans="1:20" s="4" customFormat="1" ht="55.5" customHeight="1" x14ac:dyDescent="0.2">
      <c r="A35" s="42">
        <v>5</v>
      </c>
      <c r="B35" s="51" t="s">
        <v>19</v>
      </c>
      <c r="C35" s="46" t="s">
        <v>63</v>
      </c>
      <c r="D35" s="41" t="s">
        <v>65</v>
      </c>
      <c r="E35" s="41">
        <v>2015</v>
      </c>
      <c r="F35" s="54">
        <v>7629.1009999999997</v>
      </c>
      <c r="G35" s="54">
        <f>F35-3359.99633</f>
        <v>4269.1046699999997</v>
      </c>
      <c r="H35" s="54">
        <v>3460.0808999999999</v>
      </c>
      <c r="I35" s="54"/>
      <c r="J35" s="54">
        <v>3460.0808999999999</v>
      </c>
      <c r="K35" s="41"/>
      <c r="L35" s="41" t="s">
        <v>23</v>
      </c>
      <c r="M35" s="41" t="s">
        <v>23</v>
      </c>
      <c r="N35" s="41" t="s">
        <v>23</v>
      </c>
      <c r="O35" s="41" t="s">
        <v>23</v>
      </c>
      <c r="P35" s="41" t="s">
        <v>25</v>
      </c>
      <c r="Q35" s="55">
        <f t="shared" si="3"/>
        <v>44.04183835028531</v>
      </c>
      <c r="R35" s="55">
        <f t="shared" si="2"/>
        <v>44.04183835028531</v>
      </c>
      <c r="S35" s="45" t="s">
        <v>26</v>
      </c>
      <c r="T35" s="10"/>
    </row>
    <row r="36" spans="1:20" s="4" customFormat="1" ht="114" customHeight="1" x14ac:dyDescent="0.2">
      <c r="A36" s="42">
        <v>6</v>
      </c>
      <c r="B36" s="51" t="s">
        <v>61</v>
      </c>
      <c r="C36" s="46" t="s">
        <v>63</v>
      </c>
      <c r="D36" s="41" t="s">
        <v>87</v>
      </c>
      <c r="E36" s="41">
        <v>2016</v>
      </c>
      <c r="F36" s="60">
        <v>5500</v>
      </c>
      <c r="G36" s="60">
        <v>5500</v>
      </c>
      <c r="H36" s="60">
        <v>3000</v>
      </c>
      <c r="I36" s="60"/>
      <c r="J36" s="60">
        <v>3000</v>
      </c>
      <c r="K36" s="42"/>
      <c r="L36" s="41" t="s">
        <v>23</v>
      </c>
      <c r="M36" s="41" t="s">
        <v>23</v>
      </c>
      <c r="N36" s="41" t="s">
        <v>23</v>
      </c>
      <c r="O36" s="41" t="s">
        <v>23</v>
      </c>
      <c r="P36" s="41" t="s">
        <v>25</v>
      </c>
      <c r="Q36" s="55">
        <f t="shared" si="3"/>
        <v>0</v>
      </c>
      <c r="R36" s="55">
        <f t="shared" si="2"/>
        <v>0</v>
      </c>
      <c r="S36" s="45" t="s">
        <v>30</v>
      </c>
      <c r="T36" s="10"/>
    </row>
    <row r="37" spans="1:20" s="4" customFormat="1" ht="96.75" customHeight="1" x14ac:dyDescent="0.2">
      <c r="A37" s="42">
        <v>7</v>
      </c>
      <c r="B37" s="51" t="s">
        <v>31</v>
      </c>
      <c r="C37" s="46" t="s">
        <v>63</v>
      </c>
      <c r="D37" s="41" t="s">
        <v>88</v>
      </c>
      <c r="E37" s="41">
        <v>2016</v>
      </c>
      <c r="F37" s="60">
        <v>2000</v>
      </c>
      <c r="G37" s="60">
        <v>2000</v>
      </c>
      <c r="H37" s="60">
        <v>2000</v>
      </c>
      <c r="I37" s="60"/>
      <c r="J37" s="60">
        <v>2000</v>
      </c>
      <c r="K37" s="42"/>
      <c r="L37" s="41" t="s">
        <v>23</v>
      </c>
      <c r="M37" s="41" t="s">
        <v>23</v>
      </c>
      <c r="N37" s="41" t="s">
        <v>23</v>
      </c>
      <c r="O37" s="41" t="s">
        <v>23</v>
      </c>
      <c r="P37" s="41" t="s">
        <v>25</v>
      </c>
      <c r="Q37" s="55">
        <f t="shared" si="3"/>
        <v>0</v>
      </c>
      <c r="R37" s="55">
        <f t="shared" si="2"/>
        <v>0</v>
      </c>
      <c r="S37" s="45" t="s">
        <v>30</v>
      </c>
      <c r="T37" s="10"/>
    </row>
    <row r="38" spans="1:20" s="4" customFormat="1" hidden="1" x14ac:dyDescent="0.2">
      <c r="A38" s="200" t="s">
        <v>36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2"/>
      <c r="T38" s="10"/>
    </row>
    <row r="39" spans="1:20" s="4" customFormat="1" ht="141.75" hidden="1" x14ac:dyDescent="0.2">
      <c r="A39" s="42">
        <v>29</v>
      </c>
      <c r="B39" s="44" t="s">
        <v>62</v>
      </c>
      <c r="C39" s="42" t="s">
        <v>20</v>
      </c>
      <c r="D39" s="41" t="s">
        <v>89</v>
      </c>
      <c r="E39" s="41">
        <v>2014</v>
      </c>
      <c r="F39" s="53">
        <v>2888.7550000000001</v>
      </c>
      <c r="G39" s="54">
        <f>F39-1459.99936</f>
        <v>1428.7556400000001</v>
      </c>
      <c r="H39" s="54">
        <v>300</v>
      </c>
      <c r="I39" s="54"/>
      <c r="J39" s="54">
        <v>300</v>
      </c>
      <c r="K39" s="41"/>
      <c r="L39" s="41" t="s">
        <v>23</v>
      </c>
      <c r="M39" s="41" t="s">
        <v>23</v>
      </c>
      <c r="N39" s="41" t="s">
        <v>23</v>
      </c>
      <c r="O39" s="41" t="s">
        <v>23</v>
      </c>
      <c r="P39" s="41" t="s">
        <v>25</v>
      </c>
      <c r="Q39" s="55">
        <f>100-(G39/F39*100)</f>
        <v>50.540781755462127</v>
      </c>
      <c r="R39" s="55">
        <f t="shared" si="2"/>
        <v>50.540781755462127</v>
      </c>
      <c r="S39" s="45" t="s">
        <v>28</v>
      </c>
      <c r="T39" s="10"/>
    </row>
    <row r="40" spans="1:20" s="4" customFormat="1" ht="78.75" x14ac:dyDescent="0.2">
      <c r="A40" s="42">
        <v>8</v>
      </c>
      <c r="B40" s="51" t="s">
        <v>97</v>
      </c>
      <c r="C40" s="46" t="s">
        <v>63</v>
      </c>
      <c r="D40" s="67" t="s">
        <v>117</v>
      </c>
      <c r="E40" s="41">
        <v>2013</v>
      </c>
      <c r="F40" s="53">
        <v>3715.4050000000002</v>
      </c>
      <c r="G40" s="54">
        <v>1892.6610000000001</v>
      </c>
      <c r="H40" s="54">
        <v>1822.7539999999999</v>
      </c>
      <c r="I40" s="54"/>
      <c r="J40" s="54">
        <v>1822.7539999999999</v>
      </c>
      <c r="K40" s="41"/>
      <c r="L40" s="67" t="s">
        <v>23</v>
      </c>
      <c r="M40" s="67" t="s">
        <v>23</v>
      </c>
      <c r="N40" s="67" t="s">
        <v>23</v>
      </c>
      <c r="O40" s="67" t="s">
        <v>23</v>
      </c>
      <c r="P40" s="41"/>
      <c r="Q40" s="55">
        <v>38.299999999999997</v>
      </c>
      <c r="R40" s="55">
        <v>38.299999999999997</v>
      </c>
      <c r="S40" s="45" t="s">
        <v>118</v>
      </c>
      <c r="T40" s="10"/>
    </row>
    <row r="41" spans="1:20" ht="63" x14ac:dyDescent="0.25">
      <c r="A41" s="42">
        <v>9</v>
      </c>
      <c r="B41" s="51" t="s">
        <v>98</v>
      </c>
      <c r="C41" s="46" t="s">
        <v>63</v>
      </c>
      <c r="D41" s="66" t="s">
        <v>111</v>
      </c>
      <c r="E41" s="42">
        <v>2015</v>
      </c>
      <c r="F41" s="42"/>
      <c r="G41" s="42"/>
      <c r="H41" s="42">
        <v>150</v>
      </c>
      <c r="I41" s="42"/>
      <c r="J41" s="42">
        <v>150</v>
      </c>
      <c r="K41" s="42"/>
      <c r="L41" s="67" t="s">
        <v>23</v>
      </c>
      <c r="M41" s="67" t="s">
        <v>23</v>
      </c>
      <c r="N41" s="67" t="s">
        <v>23</v>
      </c>
      <c r="O41" s="67" t="s">
        <v>23</v>
      </c>
      <c r="P41" s="42"/>
      <c r="Q41" s="42"/>
      <c r="R41" s="42"/>
      <c r="S41" s="42">
        <v>2016</v>
      </c>
    </row>
    <row r="42" spans="1:20" ht="94.5" x14ac:dyDescent="0.25">
      <c r="A42" s="42">
        <v>10</v>
      </c>
      <c r="B42" s="51" t="s">
        <v>99</v>
      </c>
      <c r="C42" s="46" t="s">
        <v>63</v>
      </c>
      <c r="D42" s="66" t="s">
        <v>116</v>
      </c>
      <c r="E42" s="42">
        <v>2016</v>
      </c>
      <c r="F42" s="42">
        <v>20420.905999999999</v>
      </c>
      <c r="G42" s="66">
        <v>20420.905999999999</v>
      </c>
      <c r="H42" s="66">
        <v>20420.905999999999</v>
      </c>
      <c r="I42" s="42"/>
      <c r="J42" s="66">
        <v>20420.905999999999</v>
      </c>
      <c r="K42" s="42"/>
      <c r="L42" s="67" t="s">
        <v>23</v>
      </c>
      <c r="M42" s="67" t="s">
        <v>23</v>
      </c>
      <c r="N42" s="67" t="s">
        <v>23</v>
      </c>
      <c r="O42" s="67" t="s">
        <v>23</v>
      </c>
      <c r="P42" s="42"/>
      <c r="Q42" s="42">
        <v>0</v>
      </c>
      <c r="R42" s="42">
        <v>0</v>
      </c>
      <c r="S42" s="42"/>
    </row>
    <row r="43" spans="1:20" ht="98.25" customHeight="1" x14ac:dyDescent="0.25">
      <c r="A43" s="42">
        <v>11</v>
      </c>
      <c r="B43" s="51" t="s">
        <v>100</v>
      </c>
      <c r="C43" s="46" t="s">
        <v>63</v>
      </c>
      <c r="D43" s="64" t="s">
        <v>108</v>
      </c>
      <c r="E43" s="64">
        <v>2015</v>
      </c>
      <c r="F43" s="64">
        <v>3032.18</v>
      </c>
      <c r="G43" s="64">
        <v>507.77</v>
      </c>
      <c r="H43" s="64">
        <v>800</v>
      </c>
      <c r="I43" s="64"/>
      <c r="J43" s="64">
        <v>800</v>
      </c>
      <c r="K43" s="64"/>
      <c r="L43" s="67" t="s">
        <v>23</v>
      </c>
      <c r="M43" s="67" t="s">
        <v>23</v>
      </c>
      <c r="N43" s="67" t="s">
        <v>23</v>
      </c>
      <c r="O43" s="67" t="s">
        <v>23</v>
      </c>
      <c r="P43" s="64"/>
      <c r="Q43" s="64">
        <v>83.3</v>
      </c>
      <c r="R43" s="64">
        <v>83.3</v>
      </c>
      <c r="S43" s="64">
        <v>2016</v>
      </c>
    </row>
    <row r="44" spans="1:20" ht="63" x14ac:dyDescent="0.25">
      <c r="A44" s="42">
        <v>12</v>
      </c>
      <c r="B44" s="51" t="s">
        <v>101</v>
      </c>
      <c r="C44" s="46" t="s">
        <v>63</v>
      </c>
      <c r="D44" s="68" t="s">
        <v>109</v>
      </c>
      <c r="E44" s="42">
        <v>2010</v>
      </c>
      <c r="F44" s="42">
        <v>195.33199999999999</v>
      </c>
      <c r="G44" s="42">
        <v>181.614</v>
      </c>
      <c r="H44" s="68">
        <v>181.614</v>
      </c>
      <c r="I44" s="42"/>
      <c r="J44" s="42">
        <v>181.614</v>
      </c>
      <c r="K44" s="42"/>
      <c r="L44" s="67" t="s">
        <v>23</v>
      </c>
      <c r="M44" s="67" t="s">
        <v>23</v>
      </c>
      <c r="N44" s="67" t="s">
        <v>23</v>
      </c>
      <c r="O44" s="67" t="s">
        <v>23</v>
      </c>
      <c r="P44" s="42"/>
      <c r="Q44" s="42">
        <v>6</v>
      </c>
      <c r="R44" s="42">
        <v>6</v>
      </c>
      <c r="S44" s="42">
        <v>2016</v>
      </c>
    </row>
    <row r="45" spans="1:20" ht="47.25" x14ac:dyDescent="0.25">
      <c r="A45" s="42">
        <v>13</v>
      </c>
      <c r="B45" s="51" t="s">
        <v>102</v>
      </c>
      <c r="C45" s="46" t="s">
        <v>63</v>
      </c>
      <c r="D45" s="66" t="s">
        <v>114</v>
      </c>
      <c r="E45" s="42">
        <v>2016</v>
      </c>
      <c r="F45" s="42">
        <v>4680.2719999999999</v>
      </c>
      <c r="G45" s="68">
        <v>4680.2719999999999</v>
      </c>
      <c r="H45" s="42">
        <v>3000</v>
      </c>
      <c r="I45" s="42"/>
      <c r="J45" s="69">
        <v>3000</v>
      </c>
      <c r="K45" s="42"/>
      <c r="L45" s="67" t="s">
        <v>23</v>
      </c>
      <c r="M45" s="67" t="s">
        <v>23</v>
      </c>
      <c r="N45" s="67" t="s">
        <v>23</v>
      </c>
      <c r="O45" s="67" t="s">
        <v>23</v>
      </c>
      <c r="P45" s="42"/>
      <c r="Q45" s="42">
        <v>0</v>
      </c>
      <c r="R45" s="42">
        <v>0</v>
      </c>
      <c r="S45" s="42">
        <v>2017</v>
      </c>
    </row>
    <row r="46" spans="1:20" ht="94.5" x14ac:dyDescent="0.25">
      <c r="A46" s="42">
        <v>14</v>
      </c>
      <c r="B46" s="51" t="s">
        <v>95</v>
      </c>
      <c r="C46" s="46" t="s">
        <v>63</v>
      </c>
      <c r="D46" s="66" t="s">
        <v>113</v>
      </c>
      <c r="E46" s="42">
        <v>2016</v>
      </c>
      <c r="F46" s="42">
        <v>1300</v>
      </c>
      <c r="G46" s="66">
        <v>1300</v>
      </c>
      <c r="H46" s="66">
        <v>1300</v>
      </c>
      <c r="I46" s="42"/>
      <c r="J46" s="66">
        <v>1300</v>
      </c>
      <c r="K46" s="42"/>
      <c r="L46" s="67" t="s">
        <v>23</v>
      </c>
      <c r="M46" s="67" t="s">
        <v>23</v>
      </c>
      <c r="N46" s="67" t="s">
        <v>23</v>
      </c>
      <c r="O46" s="67" t="s">
        <v>23</v>
      </c>
      <c r="P46" s="42"/>
      <c r="Q46" s="42">
        <v>0</v>
      </c>
      <c r="R46" s="42">
        <v>0</v>
      </c>
      <c r="S46" s="42">
        <v>2016</v>
      </c>
    </row>
    <row r="47" spans="1:20" ht="45.75" customHeight="1" x14ac:dyDescent="0.25">
      <c r="A47" s="42">
        <v>15</v>
      </c>
      <c r="B47" s="51" t="s">
        <v>103</v>
      </c>
      <c r="C47" s="46"/>
      <c r="D47" s="66" t="s">
        <v>115</v>
      </c>
      <c r="E47" s="42">
        <v>2016</v>
      </c>
      <c r="F47" s="42">
        <v>2050</v>
      </c>
      <c r="G47" s="42">
        <v>2050</v>
      </c>
      <c r="H47" s="66">
        <v>2050</v>
      </c>
      <c r="I47" s="42"/>
      <c r="J47" s="66">
        <v>2050</v>
      </c>
      <c r="K47" s="42"/>
      <c r="L47" s="67" t="s">
        <v>23</v>
      </c>
      <c r="M47" s="67" t="s">
        <v>23</v>
      </c>
      <c r="N47" s="67" t="s">
        <v>23</v>
      </c>
      <c r="O47" s="67" t="s">
        <v>23</v>
      </c>
      <c r="P47" s="42"/>
      <c r="Q47" s="42">
        <v>0</v>
      </c>
      <c r="R47" s="42">
        <v>0</v>
      </c>
      <c r="S47" s="42">
        <v>2016</v>
      </c>
    </row>
    <row r="48" spans="1:20" ht="94.5" x14ac:dyDescent="0.25">
      <c r="A48" s="42">
        <v>16</v>
      </c>
      <c r="B48" s="51" t="s">
        <v>96</v>
      </c>
      <c r="C48" s="46" t="s">
        <v>63</v>
      </c>
      <c r="D48" s="66" t="s">
        <v>112</v>
      </c>
      <c r="E48" s="42">
        <v>2016</v>
      </c>
      <c r="F48" s="42">
        <v>1260</v>
      </c>
      <c r="G48" s="66">
        <v>1260</v>
      </c>
      <c r="H48" s="66">
        <v>1260</v>
      </c>
      <c r="I48" s="42"/>
      <c r="J48" s="66">
        <v>1260</v>
      </c>
      <c r="K48" s="42"/>
      <c r="L48" s="67" t="s">
        <v>23</v>
      </c>
      <c r="M48" s="67" t="s">
        <v>23</v>
      </c>
      <c r="N48" s="67" t="s">
        <v>23</v>
      </c>
      <c r="O48" s="67" t="s">
        <v>23</v>
      </c>
      <c r="P48" s="42"/>
      <c r="Q48" s="42">
        <v>0</v>
      </c>
      <c r="R48" s="42">
        <v>0</v>
      </c>
      <c r="S48" s="42">
        <v>2016</v>
      </c>
    </row>
    <row r="49" spans="1:19" ht="45.75" customHeight="1" x14ac:dyDescent="0.25">
      <c r="A49" s="42">
        <v>17</v>
      </c>
      <c r="B49" s="51" t="s">
        <v>104</v>
      </c>
      <c r="C49" s="46" t="s">
        <v>63</v>
      </c>
      <c r="D49" s="64" t="s">
        <v>109</v>
      </c>
      <c r="E49" s="64">
        <v>2016</v>
      </c>
      <c r="F49" s="64">
        <v>3500</v>
      </c>
      <c r="G49" s="64"/>
      <c r="H49" s="65">
        <v>200</v>
      </c>
      <c r="I49" s="65"/>
      <c r="J49" s="65">
        <v>200</v>
      </c>
      <c r="K49" s="64"/>
      <c r="L49" s="67" t="s">
        <v>23</v>
      </c>
      <c r="M49" s="67" t="s">
        <v>23</v>
      </c>
      <c r="N49" s="67" t="s">
        <v>23</v>
      </c>
      <c r="O49" s="67" t="s">
        <v>23</v>
      </c>
      <c r="P49" s="64"/>
      <c r="Q49" s="64">
        <v>0</v>
      </c>
      <c r="R49" s="64">
        <v>0</v>
      </c>
      <c r="S49" s="64">
        <v>2017</v>
      </c>
    </row>
    <row r="50" spans="1:19" ht="123" customHeight="1" x14ac:dyDescent="0.25">
      <c r="A50" s="42">
        <v>18</v>
      </c>
      <c r="B50" s="51" t="s">
        <v>105</v>
      </c>
      <c r="C50" s="42"/>
      <c r="D50" s="64" t="s">
        <v>110</v>
      </c>
      <c r="E50" s="64">
        <v>2012</v>
      </c>
      <c r="F50" s="64">
        <v>18711.03</v>
      </c>
      <c r="G50" s="64">
        <v>10789.12</v>
      </c>
      <c r="H50" s="65">
        <v>2300</v>
      </c>
      <c r="I50" s="65"/>
      <c r="J50" s="65">
        <v>2300</v>
      </c>
      <c r="K50" s="64"/>
      <c r="L50" s="67" t="s">
        <v>23</v>
      </c>
      <c r="M50" s="67" t="s">
        <v>23</v>
      </c>
      <c r="N50" s="67" t="s">
        <v>23</v>
      </c>
      <c r="O50" s="67" t="s">
        <v>23</v>
      </c>
      <c r="P50" s="64"/>
      <c r="Q50" s="64">
        <v>42.3</v>
      </c>
      <c r="R50" s="64">
        <v>42.3</v>
      </c>
      <c r="S50" s="64"/>
    </row>
    <row r="51" spans="1:19" ht="39.75" customHeight="1" x14ac:dyDescent="0.25">
      <c r="A51" s="42">
        <v>19</v>
      </c>
      <c r="B51" s="51" t="s">
        <v>106</v>
      </c>
      <c r="C51" s="42"/>
      <c r="D51" s="64" t="s">
        <v>109</v>
      </c>
      <c r="E51" s="64"/>
      <c r="F51" s="64"/>
      <c r="G51" s="64"/>
      <c r="H51" s="65">
        <v>400</v>
      </c>
      <c r="I51" s="65"/>
      <c r="J51" s="65">
        <v>400</v>
      </c>
      <c r="K51" s="64"/>
      <c r="L51" s="67" t="s">
        <v>23</v>
      </c>
      <c r="M51" s="67" t="s">
        <v>23</v>
      </c>
      <c r="N51" s="67" t="s">
        <v>23</v>
      </c>
      <c r="O51" s="67" t="s">
        <v>23</v>
      </c>
      <c r="P51" s="64"/>
      <c r="Q51" s="64"/>
      <c r="R51" s="64"/>
      <c r="S51" s="64"/>
    </row>
  </sheetData>
  <mergeCells count="22">
    <mergeCell ref="A1:S1"/>
    <mergeCell ref="A2:A4"/>
    <mergeCell ref="B2:B4"/>
    <mergeCell ref="C2:C4"/>
    <mergeCell ref="D2:D4"/>
    <mergeCell ref="E2:E4"/>
    <mergeCell ref="F2:F4"/>
    <mergeCell ref="G2:G4"/>
    <mergeCell ref="S2:S4"/>
    <mergeCell ref="H3:H4"/>
    <mergeCell ref="H2:K2"/>
    <mergeCell ref="L2:O2"/>
    <mergeCell ref="A38:S38"/>
    <mergeCell ref="M3:O3"/>
    <mergeCell ref="A6:S6"/>
    <mergeCell ref="A18:S18"/>
    <mergeCell ref="A24:S24"/>
    <mergeCell ref="A30:S30"/>
    <mergeCell ref="P2:P4"/>
    <mergeCell ref="Q2:R3"/>
    <mergeCell ref="I3:K3"/>
    <mergeCell ref="L3:L4"/>
  </mergeCells>
  <phoneticPr fontId="0" type="noConversion"/>
  <pageMargins left="0.31496062992125984" right="0.31496062992125984" top="0.35433070866141736" bottom="0.15748031496062992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="57" zoomScaleNormal="57" workbookViewId="0">
      <selection activeCell="C57" sqref="C57"/>
    </sheetView>
  </sheetViews>
  <sheetFormatPr defaultRowHeight="15.75" x14ac:dyDescent="0.25"/>
  <cols>
    <col min="1" max="1" width="4.42578125" style="61" customWidth="1"/>
    <col min="2" max="2" width="7.42578125" style="61" customWidth="1"/>
    <col min="3" max="3" width="34.28515625" style="174" customWidth="1"/>
    <col min="4" max="4" width="22.5703125" style="61" customWidth="1"/>
    <col min="5" max="5" width="10.7109375" style="62" customWidth="1"/>
    <col min="6" max="6" width="9.140625" style="62"/>
    <col min="7" max="7" width="15.28515625" style="62" customWidth="1"/>
    <col min="8" max="8" width="15" style="62" customWidth="1"/>
    <col min="9" max="9" width="12.28515625" style="62" customWidth="1"/>
    <col min="10" max="10" width="10" style="62" customWidth="1"/>
    <col min="11" max="11" width="12.5703125" style="62" customWidth="1"/>
    <col min="12" max="12" width="10.42578125" style="62" customWidth="1"/>
    <col min="13" max="13" width="13.42578125" style="62" bestFit="1" customWidth="1"/>
    <col min="14" max="14" width="10.140625" style="62" customWidth="1"/>
    <col min="15" max="15" width="13" style="62" customWidth="1"/>
    <col min="16" max="16" width="9.140625" style="62"/>
    <col min="17" max="17" width="11.85546875" style="62" hidden="1" customWidth="1"/>
    <col min="18" max="18" width="7.5703125" style="62" customWidth="1"/>
    <col min="19" max="19" width="8.28515625" style="62" customWidth="1"/>
    <col min="20" max="20" width="13.42578125" style="62" customWidth="1"/>
    <col min="21" max="21" width="9.140625" style="10"/>
  </cols>
  <sheetData>
    <row r="1" spans="1:21" x14ac:dyDescent="0.25">
      <c r="A1" s="191" t="s">
        <v>253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3"/>
    </row>
    <row r="2" spans="1:21" s="4" customFormat="1" ht="15" customHeight="1" x14ac:dyDescent="0.2">
      <c r="A2" s="185" t="s">
        <v>0</v>
      </c>
      <c r="B2" s="52"/>
      <c r="C2" s="194" t="s">
        <v>1</v>
      </c>
      <c r="D2" s="185" t="s">
        <v>2</v>
      </c>
      <c r="E2" s="184" t="s">
        <v>3</v>
      </c>
      <c r="F2" s="184" t="s">
        <v>4</v>
      </c>
      <c r="G2" s="197" t="s">
        <v>17</v>
      </c>
      <c r="H2" s="184" t="s">
        <v>5</v>
      </c>
      <c r="I2" s="184" t="s">
        <v>156</v>
      </c>
      <c r="J2" s="184"/>
      <c r="K2" s="184"/>
      <c r="L2" s="184"/>
      <c r="M2" s="184" t="s">
        <v>12</v>
      </c>
      <c r="N2" s="184"/>
      <c r="O2" s="184"/>
      <c r="P2" s="184"/>
      <c r="Q2" s="184" t="s">
        <v>13</v>
      </c>
      <c r="R2" s="184" t="s">
        <v>15</v>
      </c>
      <c r="S2" s="184"/>
      <c r="T2" s="184" t="s">
        <v>16</v>
      </c>
      <c r="U2" s="10"/>
    </row>
    <row r="3" spans="1:21" s="4" customFormat="1" ht="45" customHeight="1" x14ac:dyDescent="0.2">
      <c r="A3" s="185"/>
      <c r="B3" s="165"/>
      <c r="C3" s="195"/>
      <c r="D3" s="185"/>
      <c r="E3" s="184"/>
      <c r="F3" s="184"/>
      <c r="G3" s="198"/>
      <c r="H3" s="184"/>
      <c r="I3" s="184" t="s">
        <v>7</v>
      </c>
      <c r="J3" s="184" t="s">
        <v>8</v>
      </c>
      <c r="K3" s="184"/>
      <c r="L3" s="184"/>
      <c r="M3" s="184" t="s">
        <v>7</v>
      </c>
      <c r="N3" s="184" t="s">
        <v>8</v>
      </c>
      <c r="O3" s="184"/>
      <c r="P3" s="184"/>
      <c r="Q3" s="184"/>
      <c r="R3" s="184"/>
      <c r="S3" s="184"/>
      <c r="T3" s="184"/>
      <c r="U3" s="10"/>
    </row>
    <row r="4" spans="1:21" s="4" customFormat="1" ht="89.25" customHeight="1" x14ac:dyDescent="0.2">
      <c r="A4" s="185"/>
      <c r="B4" s="166"/>
      <c r="C4" s="196"/>
      <c r="D4" s="185"/>
      <c r="E4" s="184"/>
      <c r="F4" s="184"/>
      <c r="G4" s="199"/>
      <c r="H4" s="184"/>
      <c r="I4" s="184"/>
      <c r="J4" s="173" t="s">
        <v>9</v>
      </c>
      <c r="K4" s="173" t="s">
        <v>10</v>
      </c>
      <c r="L4" s="173" t="s">
        <v>11</v>
      </c>
      <c r="M4" s="184"/>
      <c r="N4" s="173" t="s">
        <v>9</v>
      </c>
      <c r="O4" s="173" t="s">
        <v>10</v>
      </c>
      <c r="P4" s="173" t="s">
        <v>11</v>
      </c>
      <c r="Q4" s="184"/>
      <c r="R4" s="173" t="s">
        <v>201</v>
      </c>
      <c r="S4" s="173" t="s">
        <v>252</v>
      </c>
      <c r="T4" s="184"/>
      <c r="U4" s="10"/>
    </row>
    <row r="5" spans="1:21" s="4" customFormat="1" ht="15.75" customHeight="1" x14ac:dyDescent="0.2">
      <c r="A5" s="172">
        <v>1</v>
      </c>
      <c r="B5" s="172"/>
      <c r="C5" s="44">
        <v>2</v>
      </c>
      <c r="D5" s="172">
        <v>3</v>
      </c>
      <c r="E5" s="173">
        <v>4</v>
      </c>
      <c r="F5" s="173">
        <v>5</v>
      </c>
      <c r="G5" s="173">
        <v>6</v>
      </c>
      <c r="H5" s="173">
        <v>7</v>
      </c>
      <c r="I5" s="173">
        <v>8</v>
      </c>
      <c r="J5" s="173">
        <v>9</v>
      </c>
      <c r="K5" s="173">
        <v>10</v>
      </c>
      <c r="L5" s="173">
        <v>11</v>
      </c>
      <c r="M5" s="173">
        <v>12</v>
      </c>
      <c r="N5" s="173">
        <v>13</v>
      </c>
      <c r="O5" s="173">
        <v>14</v>
      </c>
      <c r="P5" s="173">
        <v>15</v>
      </c>
      <c r="Q5" s="173">
        <v>16</v>
      </c>
      <c r="R5" s="173">
        <v>17</v>
      </c>
      <c r="S5" s="173">
        <v>18</v>
      </c>
      <c r="T5" s="173">
        <v>19</v>
      </c>
      <c r="U5" s="10"/>
    </row>
    <row r="6" spans="1:21" s="4" customFormat="1" ht="103.5" customHeight="1" x14ac:dyDescent="0.2">
      <c r="A6" s="172">
        <v>1</v>
      </c>
      <c r="B6" s="172" t="s">
        <v>246</v>
      </c>
      <c r="C6" s="119" t="s">
        <v>169</v>
      </c>
      <c r="D6" s="172" t="s">
        <v>215</v>
      </c>
      <c r="E6" s="172" t="s">
        <v>21</v>
      </c>
      <c r="F6" s="172">
        <v>2015</v>
      </c>
      <c r="G6" s="60">
        <v>8537.357</v>
      </c>
      <c r="H6" s="60">
        <v>3353.703</v>
      </c>
      <c r="I6" s="60">
        <f>J6+K6+L6</f>
        <v>1800</v>
      </c>
      <c r="J6" s="60"/>
      <c r="K6" s="60">
        <v>1800</v>
      </c>
      <c r="L6" s="172"/>
      <c r="M6" s="60">
        <f t="shared" ref="M6:M65" si="0">N6+O6+P6</f>
        <v>0</v>
      </c>
      <c r="N6" s="60"/>
      <c r="O6" s="60"/>
      <c r="P6" s="60"/>
      <c r="Q6" s="172" t="s">
        <v>25</v>
      </c>
      <c r="R6" s="65">
        <v>74.099999999999994</v>
      </c>
      <c r="S6" s="65"/>
      <c r="T6" s="46" t="s">
        <v>161</v>
      </c>
      <c r="U6" s="10"/>
    </row>
    <row r="7" spans="1:21" s="4" customFormat="1" ht="72" hidden="1" customHeight="1" x14ac:dyDescent="0.2">
      <c r="A7" s="172">
        <v>2</v>
      </c>
      <c r="B7" s="172" t="s">
        <v>246</v>
      </c>
      <c r="C7" s="123" t="s">
        <v>139</v>
      </c>
      <c r="D7" s="46" t="s">
        <v>63</v>
      </c>
      <c r="E7" s="172" t="s">
        <v>143</v>
      </c>
      <c r="F7" s="172">
        <v>2016</v>
      </c>
      <c r="G7" s="60">
        <v>4500</v>
      </c>
      <c r="H7" s="60">
        <v>4500</v>
      </c>
      <c r="I7" s="60">
        <f>J7+K7+L7</f>
        <v>275</v>
      </c>
      <c r="J7" s="60"/>
      <c r="K7" s="60">
        <v>275</v>
      </c>
      <c r="L7" s="172"/>
      <c r="M7" s="60">
        <f t="shared" si="0"/>
        <v>0</v>
      </c>
      <c r="N7" s="60"/>
      <c r="O7" s="60"/>
      <c r="P7" s="60"/>
      <c r="Q7" s="172"/>
      <c r="R7" s="98"/>
      <c r="S7" s="98">
        <v>0</v>
      </c>
      <c r="T7" s="46" t="s">
        <v>30</v>
      </c>
      <c r="U7" s="10"/>
    </row>
    <row r="8" spans="1:21" s="4" customFormat="1" ht="69" hidden="1" customHeight="1" x14ac:dyDescent="0.2">
      <c r="A8" s="172">
        <v>3</v>
      </c>
      <c r="B8" s="172" t="s">
        <v>246</v>
      </c>
      <c r="C8" s="119" t="s">
        <v>59</v>
      </c>
      <c r="D8" s="46" t="s">
        <v>63</v>
      </c>
      <c r="E8" s="172" t="s">
        <v>22</v>
      </c>
      <c r="F8" s="172">
        <v>2016</v>
      </c>
      <c r="G8" s="60">
        <v>17964.366999999998</v>
      </c>
      <c r="H8" s="60">
        <v>17335.271000000001</v>
      </c>
      <c r="I8" s="60">
        <f t="shared" ref="I8:I65" si="1">J8+K8+L8</f>
        <v>6025.1570000000002</v>
      </c>
      <c r="J8" s="60"/>
      <c r="K8" s="60">
        <v>6025.1570000000002</v>
      </c>
      <c r="L8" s="172"/>
      <c r="M8" s="60">
        <f t="shared" si="0"/>
        <v>0</v>
      </c>
      <c r="N8" s="60"/>
      <c r="O8" s="60"/>
      <c r="P8" s="60"/>
      <c r="Q8" s="172" t="s">
        <v>25</v>
      </c>
      <c r="R8" s="65"/>
      <c r="S8" s="65">
        <v>3.5</v>
      </c>
      <c r="T8" s="46" t="s">
        <v>27</v>
      </c>
      <c r="U8" s="10"/>
    </row>
    <row r="9" spans="1:21" s="4" customFormat="1" ht="74.25" customHeight="1" x14ac:dyDescent="0.2">
      <c r="A9" s="172">
        <v>2</v>
      </c>
      <c r="B9" s="172" t="s">
        <v>246</v>
      </c>
      <c r="C9" s="119" t="s">
        <v>60</v>
      </c>
      <c r="D9" s="46" t="s">
        <v>63</v>
      </c>
      <c r="E9" s="172" t="s">
        <v>86</v>
      </c>
      <c r="F9" s="172">
        <v>2016</v>
      </c>
      <c r="G9" s="60">
        <v>32247.038</v>
      </c>
      <c r="H9" s="60">
        <v>31747.038</v>
      </c>
      <c r="I9" s="60">
        <f t="shared" si="1"/>
        <v>12000</v>
      </c>
      <c r="J9" s="60"/>
      <c r="K9" s="60">
        <v>12000</v>
      </c>
      <c r="L9" s="172"/>
      <c r="M9" s="60">
        <f t="shared" si="0"/>
        <v>6.4969999999999999</v>
      </c>
      <c r="N9" s="60"/>
      <c r="O9" s="60">
        <v>6.4969999999999999</v>
      </c>
      <c r="P9" s="60"/>
      <c r="Q9" s="172" t="s">
        <v>25</v>
      </c>
      <c r="R9" s="98">
        <v>2</v>
      </c>
      <c r="S9" s="65">
        <v>2.0499999999999998</v>
      </c>
      <c r="T9" s="46" t="s">
        <v>161</v>
      </c>
      <c r="U9" s="10"/>
    </row>
    <row r="10" spans="1:21" s="4" customFormat="1" ht="72" customHeight="1" x14ac:dyDescent="0.2">
      <c r="A10" s="172">
        <v>3</v>
      </c>
      <c r="B10" s="172" t="s">
        <v>246</v>
      </c>
      <c r="C10" s="119" t="s">
        <v>160</v>
      </c>
      <c r="D10" s="46" t="s">
        <v>63</v>
      </c>
      <c r="E10" s="172" t="s">
        <v>199</v>
      </c>
      <c r="F10" s="172">
        <v>2017</v>
      </c>
      <c r="G10" s="60">
        <v>76151.3</v>
      </c>
      <c r="H10" s="172">
        <v>76151.3</v>
      </c>
      <c r="I10" s="60">
        <f t="shared" si="1"/>
        <v>1600</v>
      </c>
      <c r="J10" s="60"/>
      <c r="K10" s="60">
        <v>1600</v>
      </c>
      <c r="L10" s="172"/>
      <c r="M10" s="60">
        <f t="shared" si="0"/>
        <v>0</v>
      </c>
      <c r="N10" s="60"/>
      <c r="O10" s="60"/>
      <c r="P10" s="60"/>
      <c r="Q10" s="172" t="s">
        <v>25</v>
      </c>
      <c r="R10" s="77"/>
      <c r="S10" s="77"/>
      <c r="T10" s="46" t="s">
        <v>161</v>
      </c>
      <c r="U10" s="10"/>
    </row>
    <row r="11" spans="1:21" s="4" customFormat="1" ht="84" customHeight="1" x14ac:dyDescent="0.2">
      <c r="A11" s="172">
        <v>4</v>
      </c>
      <c r="B11" s="172" t="s">
        <v>246</v>
      </c>
      <c r="C11" s="119" t="s">
        <v>19</v>
      </c>
      <c r="D11" s="46" t="s">
        <v>63</v>
      </c>
      <c r="E11" s="172" t="s">
        <v>183</v>
      </c>
      <c r="F11" s="172">
        <v>2014</v>
      </c>
      <c r="G11" s="60">
        <v>12225.630999999999</v>
      </c>
      <c r="H11" s="60">
        <v>6400.3990000000003</v>
      </c>
      <c r="I11" s="60">
        <f t="shared" si="1"/>
        <v>3310.7109999999998</v>
      </c>
      <c r="J11" s="60"/>
      <c r="K11" s="60">
        <v>3310.7109999999998</v>
      </c>
      <c r="L11" s="172"/>
      <c r="M11" s="60">
        <f t="shared" si="0"/>
        <v>0</v>
      </c>
      <c r="N11" s="60"/>
      <c r="O11" s="60"/>
      <c r="P11" s="60"/>
      <c r="Q11" s="172" t="s">
        <v>25</v>
      </c>
      <c r="R11" s="77">
        <v>76.3</v>
      </c>
      <c r="S11" s="65"/>
      <c r="T11" s="46" t="s">
        <v>212</v>
      </c>
      <c r="U11" s="10"/>
    </row>
    <row r="12" spans="1:21" s="4" customFormat="1" ht="114" customHeight="1" x14ac:dyDescent="0.2">
      <c r="A12" s="172">
        <v>5</v>
      </c>
      <c r="B12" s="172" t="s">
        <v>246</v>
      </c>
      <c r="C12" s="119" t="s">
        <v>218</v>
      </c>
      <c r="D12" s="46" t="s">
        <v>63</v>
      </c>
      <c r="E12" s="172" t="s">
        <v>200</v>
      </c>
      <c r="F12" s="172">
        <v>2017</v>
      </c>
      <c r="G12" s="60">
        <v>2400</v>
      </c>
      <c r="H12" s="60">
        <v>2400</v>
      </c>
      <c r="I12" s="60">
        <f t="shared" si="1"/>
        <v>2400</v>
      </c>
      <c r="J12" s="60"/>
      <c r="K12" s="60">
        <v>2400</v>
      </c>
      <c r="L12" s="172"/>
      <c r="M12" s="60">
        <f t="shared" si="0"/>
        <v>20.352219999999999</v>
      </c>
      <c r="N12" s="60"/>
      <c r="O12" s="60">
        <v>20.352219999999999</v>
      </c>
      <c r="P12" s="60"/>
      <c r="Q12" s="172" t="s">
        <v>25</v>
      </c>
      <c r="R12" s="77"/>
      <c r="S12" s="65">
        <v>0.8</v>
      </c>
      <c r="T12" s="46" t="s">
        <v>161</v>
      </c>
      <c r="U12" s="10"/>
    </row>
    <row r="13" spans="1:21" s="4" customFormat="1" ht="117.75" hidden="1" customHeight="1" x14ac:dyDescent="0.2">
      <c r="A13" s="172">
        <v>6</v>
      </c>
      <c r="B13" s="172" t="s">
        <v>246</v>
      </c>
      <c r="C13" s="51" t="s">
        <v>31</v>
      </c>
      <c r="D13" s="46" t="s">
        <v>63</v>
      </c>
      <c r="E13" s="172" t="s">
        <v>88</v>
      </c>
      <c r="F13" s="172">
        <v>2016</v>
      </c>
      <c r="G13" s="60">
        <v>2000</v>
      </c>
      <c r="H13" s="60">
        <v>2000</v>
      </c>
      <c r="I13" s="60">
        <f t="shared" si="1"/>
        <v>203</v>
      </c>
      <c r="J13" s="60"/>
      <c r="K13" s="60">
        <v>203</v>
      </c>
      <c r="L13" s="172"/>
      <c r="M13" s="60">
        <f t="shared" si="0"/>
        <v>200.64099999999999</v>
      </c>
      <c r="N13" s="60"/>
      <c r="O13" s="60">
        <v>200.64099999999999</v>
      </c>
      <c r="P13" s="60"/>
      <c r="Q13" s="172" t="s">
        <v>25</v>
      </c>
      <c r="R13" s="77">
        <f t="shared" ref="R13:R65" si="2">100-(H13/G13*100)</f>
        <v>0</v>
      </c>
      <c r="S13" s="65">
        <v>100</v>
      </c>
      <c r="T13" s="46" t="s">
        <v>30</v>
      </c>
      <c r="U13" s="10"/>
    </row>
    <row r="14" spans="1:21" s="4" customFormat="1" ht="117.75" customHeight="1" x14ac:dyDescent="0.2">
      <c r="A14" s="172">
        <v>6</v>
      </c>
      <c r="B14" s="172" t="s">
        <v>246</v>
      </c>
      <c r="C14" s="160" t="s">
        <v>219</v>
      </c>
      <c r="D14" s="46" t="s">
        <v>63</v>
      </c>
      <c r="E14" s="172" t="s">
        <v>220</v>
      </c>
      <c r="F14" s="172">
        <v>2017</v>
      </c>
      <c r="G14" s="60">
        <v>300000</v>
      </c>
      <c r="H14" s="60">
        <v>300000</v>
      </c>
      <c r="I14" s="60">
        <f t="shared" si="1"/>
        <v>1600</v>
      </c>
      <c r="J14" s="60"/>
      <c r="K14" s="60">
        <v>1600</v>
      </c>
      <c r="L14" s="172"/>
      <c r="M14" s="60">
        <f t="shared" si="0"/>
        <v>0</v>
      </c>
      <c r="N14" s="60"/>
      <c r="O14" s="60"/>
      <c r="P14" s="60"/>
      <c r="Q14" s="172"/>
      <c r="R14" s="77"/>
      <c r="S14" s="65"/>
      <c r="T14" s="46" t="s">
        <v>161</v>
      </c>
      <c r="U14" s="10"/>
    </row>
    <row r="15" spans="1:21" s="4" customFormat="1" ht="63" customHeight="1" x14ac:dyDescent="0.2">
      <c r="A15" s="172">
        <v>7</v>
      </c>
      <c r="B15" s="172" t="s">
        <v>246</v>
      </c>
      <c r="C15" s="119" t="s">
        <v>162</v>
      </c>
      <c r="D15" s="46" t="s">
        <v>63</v>
      </c>
      <c r="E15" s="172" t="s">
        <v>188</v>
      </c>
      <c r="F15" s="172">
        <v>2017</v>
      </c>
      <c r="G15" s="60">
        <v>19419.5</v>
      </c>
      <c r="H15" s="60">
        <v>19419.5</v>
      </c>
      <c r="I15" s="60">
        <f t="shared" si="1"/>
        <v>2000</v>
      </c>
      <c r="J15" s="60"/>
      <c r="K15" s="60">
        <v>2000</v>
      </c>
      <c r="L15" s="172"/>
      <c r="M15" s="60">
        <f t="shared" si="0"/>
        <v>0</v>
      </c>
      <c r="N15" s="60"/>
      <c r="O15" s="60"/>
      <c r="P15" s="60"/>
      <c r="Q15" s="172"/>
      <c r="R15" s="77"/>
      <c r="S15" s="65"/>
      <c r="T15" s="46" t="s">
        <v>161</v>
      </c>
      <c r="U15" s="10"/>
    </row>
    <row r="16" spans="1:21" s="4" customFormat="1" ht="97.5" customHeight="1" x14ac:dyDescent="0.2">
      <c r="A16" s="172">
        <v>8</v>
      </c>
      <c r="B16" s="172" t="s">
        <v>246</v>
      </c>
      <c r="C16" s="119" t="s">
        <v>170</v>
      </c>
      <c r="D16" s="46" t="s">
        <v>63</v>
      </c>
      <c r="E16" s="172" t="s">
        <v>200</v>
      </c>
      <c r="F16" s="172">
        <v>2015</v>
      </c>
      <c r="G16" s="60">
        <v>1559.9159999999999</v>
      </c>
      <c r="H16" s="60">
        <v>1525.6130000000001</v>
      </c>
      <c r="I16" s="60">
        <f t="shared" si="1"/>
        <v>1525.6130000000001</v>
      </c>
      <c r="J16" s="60"/>
      <c r="K16" s="60">
        <v>1525.6130000000001</v>
      </c>
      <c r="L16" s="172"/>
      <c r="M16" s="60">
        <f t="shared" si="0"/>
        <v>442.09595000000002</v>
      </c>
      <c r="N16" s="60"/>
      <c r="O16" s="60">
        <v>442.09595000000002</v>
      </c>
      <c r="P16" s="60"/>
      <c r="Q16" s="172"/>
      <c r="R16" s="77">
        <v>2.4</v>
      </c>
      <c r="S16" s="65">
        <v>28.98</v>
      </c>
      <c r="T16" s="46" t="s">
        <v>159</v>
      </c>
      <c r="U16" s="10"/>
    </row>
    <row r="17" spans="1:22" s="4" customFormat="1" ht="98.25" customHeight="1" x14ac:dyDescent="0.2">
      <c r="A17" s="172">
        <v>9</v>
      </c>
      <c r="B17" s="172" t="s">
        <v>246</v>
      </c>
      <c r="C17" s="119" t="s">
        <v>163</v>
      </c>
      <c r="D17" s="46" t="s">
        <v>63</v>
      </c>
      <c r="E17" s="172" t="s">
        <v>190</v>
      </c>
      <c r="F17" s="172">
        <v>2017</v>
      </c>
      <c r="G17" s="60">
        <v>287200</v>
      </c>
      <c r="H17" s="60">
        <v>287200</v>
      </c>
      <c r="I17" s="60">
        <f t="shared" si="1"/>
        <v>500</v>
      </c>
      <c r="J17" s="60"/>
      <c r="K17" s="60">
        <v>500</v>
      </c>
      <c r="L17" s="172"/>
      <c r="M17" s="60">
        <f t="shared" si="0"/>
        <v>149.99760000000001</v>
      </c>
      <c r="N17" s="60"/>
      <c r="O17" s="60">
        <v>149.99760000000001</v>
      </c>
      <c r="P17" s="60"/>
      <c r="Q17" s="172"/>
      <c r="R17" s="77">
        <v>28</v>
      </c>
      <c r="S17" s="65">
        <v>0.05</v>
      </c>
      <c r="T17" s="46" t="s">
        <v>161</v>
      </c>
      <c r="U17" s="10"/>
    </row>
    <row r="18" spans="1:22" s="4" customFormat="1" ht="68.25" customHeight="1" x14ac:dyDescent="0.2">
      <c r="A18" s="172">
        <v>10</v>
      </c>
      <c r="B18" s="172" t="s">
        <v>246</v>
      </c>
      <c r="C18" s="120" t="s">
        <v>164</v>
      </c>
      <c r="D18" s="46" t="s">
        <v>63</v>
      </c>
      <c r="E18" s="172" t="s">
        <v>187</v>
      </c>
      <c r="F18" s="172">
        <v>2017</v>
      </c>
      <c r="G18" s="60">
        <v>58374</v>
      </c>
      <c r="H18" s="60">
        <v>58374</v>
      </c>
      <c r="I18" s="60">
        <f t="shared" si="1"/>
        <v>600</v>
      </c>
      <c r="J18" s="60"/>
      <c r="K18" s="60">
        <v>600</v>
      </c>
      <c r="L18" s="172"/>
      <c r="M18" s="60">
        <f t="shared" si="0"/>
        <v>180</v>
      </c>
      <c r="N18" s="60"/>
      <c r="O18" s="60">
        <v>180</v>
      </c>
      <c r="P18" s="60"/>
      <c r="Q18" s="172"/>
      <c r="R18" s="77"/>
      <c r="S18" s="65">
        <v>30</v>
      </c>
      <c r="T18" s="46" t="s">
        <v>161</v>
      </c>
      <c r="U18" s="10"/>
    </row>
    <row r="19" spans="1:22" s="4" customFormat="1" ht="85.5" customHeight="1" x14ac:dyDescent="0.2">
      <c r="A19" s="172">
        <v>11</v>
      </c>
      <c r="B19" s="172" t="s">
        <v>246</v>
      </c>
      <c r="C19" s="120" t="s">
        <v>224</v>
      </c>
      <c r="D19" s="46" t="s">
        <v>63</v>
      </c>
      <c r="E19" s="172" t="s">
        <v>186</v>
      </c>
      <c r="F19" s="172">
        <v>2017</v>
      </c>
      <c r="G19" s="60">
        <v>6400</v>
      </c>
      <c r="H19" s="60">
        <v>6400</v>
      </c>
      <c r="I19" s="60">
        <f t="shared" si="1"/>
        <v>200</v>
      </c>
      <c r="J19" s="60"/>
      <c r="K19" s="60">
        <v>200</v>
      </c>
      <c r="L19" s="172"/>
      <c r="M19" s="60">
        <f t="shared" si="0"/>
        <v>0</v>
      </c>
      <c r="N19" s="60"/>
      <c r="O19" s="60"/>
      <c r="P19" s="60"/>
      <c r="Q19" s="172"/>
      <c r="R19" s="77"/>
      <c r="S19" s="65"/>
      <c r="T19" s="46" t="s">
        <v>161</v>
      </c>
      <c r="U19" s="10"/>
    </row>
    <row r="20" spans="1:22" s="4" customFormat="1" ht="100.5" customHeight="1" x14ac:dyDescent="0.2">
      <c r="A20" s="172">
        <v>12</v>
      </c>
      <c r="B20" s="172" t="s">
        <v>246</v>
      </c>
      <c r="C20" s="120" t="s">
        <v>166</v>
      </c>
      <c r="D20" s="46" t="s">
        <v>63</v>
      </c>
      <c r="E20" s="172" t="s">
        <v>195</v>
      </c>
      <c r="F20" s="172">
        <v>2017</v>
      </c>
      <c r="G20" s="60">
        <v>1000</v>
      </c>
      <c r="H20" s="60">
        <v>1000</v>
      </c>
      <c r="I20" s="60">
        <f t="shared" si="1"/>
        <v>1000</v>
      </c>
      <c r="J20" s="60"/>
      <c r="K20" s="60">
        <v>1000</v>
      </c>
      <c r="L20" s="172"/>
      <c r="M20" s="60">
        <f t="shared" si="0"/>
        <v>71.259299999999996</v>
      </c>
      <c r="N20" s="60"/>
      <c r="O20" s="60">
        <f>21.37779+49.88151</f>
        <v>71.259299999999996</v>
      </c>
      <c r="P20" s="60"/>
      <c r="Q20" s="172"/>
      <c r="R20" s="77"/>
      <c r="S20" s="65">
        <v>7.12</v>
      </c>
      <c r="T20" s="46" t="s">
        <v>159</v>
      </c>
      <c r="U20" s="10"/>
    </row>
    <row r="21" spans="1:22" s="4" customFormat="1" ht="85.5" customHeight="1" x14ac:dyDescent="0.2">
      <c r="A21" s="172">
        <v>13</v>
      </c>
      <c r="B21" s="172" t="s">
        <v>246</v>
      </c>
      <c r="C21" s="120" t="s">
        <v>167</v>
      </c>
      <c r="D21" s="46" t="s">
        <v>63</v>
      </c>
      <c r="E21" s="172" t="s">
        <v>109</v>
      </c>
      <c r="F21" s="172">
        <v>2017</v>
      </c>
      <c r="G21" s="60">
        <v>13000</v>
      </c>
      <c r="H21" s="60">
        <v>13000</v>
      </c>
      <c r="I21" s="60">
        <f t="shared" si="1"/>
        <v>500</v>
      </c>
      <c r="J21" s="60"/>
      <c r="K21" s="60">
        <v>500</v>
      </c>
      <c r="L21" s="172"/>
      <c r="M21" s="60">
        <f t="shared" si="0"/>
        <v>0</v>
      </c>
      <c r="N21" s="60"/>
      <c r="O21" s="60"/>
      <c r="P21" s="60"/>
      <c r="Q21" s="172"/>
      <c r="R21" s="77"/>
      <c r="S21" s="65"/>
      <c r="T21" s="46" t="s">
        <v>161</v>
      </c>
      <c r="U21" s="10"/>
    </row>
    <row r="22" spans="1:22" s="4" customFormat="1" ht="98.25" hidden="1" customHeight="1" x14ac:dyDescent="0.2">
      <c r="A22" s="172">
        <v>7</v>
      </c>
      <c r="B22" s="172" t="s">
        <v>246</v>
      </c>
      <c r="C22" s="51" t="s">
        <v>148</v>
      </c>
      <c r="D22" s="46" t="s">
        <v>63</v>
      </c>
      <c r="E22" s="172" t="s">
        <v>109</v>
      </c>
      <c r="F22" s="172"/>
      <c r="G22" s="60">
        <v>4900</v>
      </c>
      <c r="H22" s="60"/>
      <c r="I22" s="60">
        <f>K22</f>
        <v>140</v>
      </c>
      <c r="J22" s="60"/>
      <c r="K22" s="60">
        <v>140</v>
      </c>
      <c r="L22" s="172"/>
      <c r="M22" s="60">
        <f t="shared" si="0"/>
        <v>132.036</v>
      </c>
      <c r="N22" s="60"/>
      <c r="O22" s="60">
        <v>132.036</v>
      </c>
      <c r="P22" s="60"/>
      <c r="Q22" s="172"/>
      <c r="R22" s="77">
        <f t="shared" si="2"/>
        <v>100</v>
      </c>
      <c r="S22" s="65">
        <v>94.31</v>
      </c>
      <c r="T22" s="46"/>
      <c r="U22" s="10"/>
    </row>
    <row r="23" spans="1:22" s="4" customFormat="1" ht="173.25" customHeight="1" x14ac:dyDescent="0.2">
      <c r="A23" s="172">
        <v>14</v>
      </c>
      <c r="B23" s="172" t="s">
        <v>246</v>
      </c>
      <c r="C23" s="160" t="s">
        <v>225</v>
      </c>
      <c r="D23" s="46" t="s">
        <v>63</v>
      </c>
      <c r="E23" s="172" t="s">
        <v>109</v>
      </c>
      <c r="F23" s="172">
        <v>2017</v>
      </c>
      <c r="G23" s="60">
        <v>75000</v>
      </c>
      <c r="H23" s="60">
        <v>75000</v>
      </c>
      <c r="I23" s="60">
        <f>K23</f>
        <v>500</v>
      </c>
      <c r="J23" s="60"/>
      <c r="K23" s="60">
        <v>500</v>
      </c>
      <c r="L23" s="172"/>
      <c r="M23" s="60">
        <f t="shared" si="0"/>
        <v>0</v>
      </c>
      <c r="N23" s="60"/>
      <c r="O23" s="60"/>
      <c r="P23" s="60"/>
      <c r="Q23" s="172"/>
      <c r="R23" s="77"/>
      <c r="S23" s="65"/>
      <c r="T23" s="46" t="s">
        <v>226</v>
      </c>
      <c r="U23" s="10"/>
    </row>
    <row r="24" spans="1:22" s="4" customFormat="1" ht="115.5" customHeight="1" x14ac:dyDescent="0.2">
      <c r="A24" s="172">
        <v>15</v>
      </c>
      <c r="B24" s="172" t="s">
        <v>246</v>
      </c>
      <c r="C24" s="120" t="s">
        <v>236</v>
      </c>
      <c r="D24" s="46" t="s">
        <v>63</v>
      </c>
      <c r="E24" s="172" t="s">
        <v>238</v>
      </c>
      <c r="F24" s="172">
        <v>2017</v>
      </c>
      <c r="G24" s="60">
        <v>40000</v>
      </c>
      <c r="H24" s="60">
        <v>40000</v>
      </c>
      <c r="I24" s="60">
        <f>K24</f>
        <v>200</v>
      </c>
      <c r="J24" s="60"/>
      <c r="K24" s="60">
        <v>200</v>
      </c>
      <c r="L24" s="172"/>
      <c r="M24" s="60">
        <f t="shared" si="0"/>
        <v>0</v>
      </c>
      <c r="N24" s="60"/>
      <c r="O24" s="60"/>
      <c r="P24" s="60"/>
      <c r="Q24" s="172"/>
      <c r="R24" s="77"/>
      <c r="S24" s="65"/>
      <c r="T24" s="46" t="s">
        <v>237</v>
      </c>
      <c r="U24" s="10"/>
    </row>
    <row r="25" spans="1:22" s="4" customFormat="1" ht="100.5" customHeight="1" x14ac:dyDescent="0.35">
      <c r="A25" s="172">
        <v>16</v>
      </c>
      <c r="B25" s="172" t="s">
        <v>247</v>
      </c>
      <c r="C25" s="125" t="s">
        <v>97</v>
      </c>
      <c r="D25" s="46" t="s">
        <v>63</v>
      </c>
      <c r="E25" s="172" t="s">
        <v>189</v>
      </c>
      <c r="F25" s="172">
        <v>2013</v>
      </c>
      <c r="G25" s="60">
        <v>4016</v>
      </c>
      <c r="H25" s="60">
        <v>2262.4029999999998</v>
      </c>
      <c r="I25" s="60">
        <f t="shared" si="1"/>
        <v>2262.4029999999998</v>
      </c>
      <c r="J25" s="60"/>
      <c r="K25" s="60">
        <v>2262.4029999999998</v>
      </c>
      <c r="L25" s="60"/>
      <c r="M25" s="60">
        <f t="shared" si="0"/>
        <v>0</v>
      </c>
      <c r="N25" s="60"/>
      <c r="O25" s="60"/>
      <c r="P25" s="60"/>
      <c r="Q25" s="172"/>
      <c r="R25" s="77">
        <f t="shared" si="2"/>
        <v>43.665263944223106</v>
      </c>
      <c r="S25" s="65"/>
      <c r="T25" s="46" t="s">
        <v>159</v>
      </c>
      <c r="U25" s="97"/>
      <c r="V25" s="7"/>
    </row>
    <row r="26" spans="1:22" ht="78.75" hidden="1" x14ac:dyDescent="0.35">
      <c r="A26" s="172">
        <v>9</v>
      </c>
      <c r="B26" s="172" t="s">
        <v>247</v>
      </c>
      <c r="C26" s="51" t="s">
        <v>98</v>
      </c>
      <c r="D26" s="46" t="s">
        <v>63</v>
      </c>
      <c r="E26" s="172" t="s">
        <v>111</v>
      </c>
      <c r="F26" s="172">
        <v>2015</v>
      </c>
      <c r="G26" s="172">
        <v>611.11</v>
      </c>
      <c r="H26" s="65">
        <v>150</v>
      </c>
      <c r="I26" s="60">
        <f t="shared" si="1"/>
        <v>150</v>
      </c>
      <c r="J26" s="65"/>
      <c r="K26" s="65">
        <v>150</v>
      </c>
      <c r="L26" s="172"/>
      <c r="M26" s="60">
        <f t="shared" si="0"/>
        <v>0</v>
      </c>
      <c r="N26" s="60"/>
      <c r="O26" s="60"/>
      <c r="P26" s="60"/>
      <c r="Q26" s="172"/>
      <c r="R26" s="77">
        <f t="shared" si="2"/>
        <v>75.454500826365148</v>
      </c>
      <c r="S26" s="172">
        <v>75</v>
      </c>
      <c r="T26" s="172">
        <v>2016</v>
      </c>
      <c r="U26" s="97"/>
      <c r="V26" s="96"/>
    </row>
    <row r="27" spans="1:22" s="10" customFormat="1" ht="99.75" hidden="1" customHeight="1" x14ac:dyDescent="0.25">
      <c r="A27" s="172">
        <v>10</v>
      </c>
      <c r="B27" s="172" t="s">
        <v>247</v>
      </c>
      <c r="C27" s="51" t="s">
        <v>99</v>
      </c>
      <c r="D27" s="46" t="s">
        <v>63</v>
      </c>
      <c r="E27" s="172" t="s">
        <v>116</v>
      </c>
      <c r="F27" s="172">
        <v>2016</v>
      </c>
      <c r="G27" s="172">
        <v>2450.9059999999999</v>
      </c>
      <c r="H27" s="172">
        <v>2420.9059999999999</v>
      </c>
      <c r="I27" s="60">
        <f t="shared" si="1"/>
        <v>2420.9059999999999</v>
      </c>
      <c r="J27" s="172"/>
      <c r="K27" s="172">
        <v>2420.9059999999999</v>
      </c>
      <c r="L27" s="172"/>
      <c r="M27" s="60">
        <f t="shared" si="0"/>
        <v>2166.3186000000001</v>
      </c>
      <c r="N27" s="60"/>
      <c r="O27" s="60">
        <f>336.2256+1787.203+6.788+36.102</f>
        <v>2166.3186000000001</v>
      </c>
      <c r="P27" s="60"/>
      <c r="Q27" s="172"/>
      <c r="R27" s="77">
        <f t="shared" si="2"/>
        <v>1.2240371519756366</v>
      </c>
      <c r="S27" s="172">
        <v>95</v>
      </c>
      <c r="T27" s="172">
        <v>2017</v>
      </c>
      <c r="V27"/>
    </row>
    <row r="28" spans="1:22" s="10" customFormat="1" ht="99.75" customHeight="1" x14ac:dyDescent="0.25">
      <c r="A28" s="172">
        <v>17</v>
      </c>
      <c r="B28" s="172" t="s">
        <v>247</v>
      </c>
      <c r="C28" s="162" t="s">
        <v>228</v>
      </c>
      <c r="D28" s="46" t="s">
        <v>63</v>
      </c>
      <c r="E28" s="172" t="s">
        <v>229</v>
      </c>
      <c r="F28" s="172">
        <v>2015</v>
      </c>
      <c r="G28" s="172">
        <v>6463.2860000000001</v>
      </c>
      <c r="H28" s="172">
        <v>6223.4620000000004</v>
      </c>
      <c r="I28" s="60">
        <f t="shared" si="1"/>
        <v>4529.4139999999998</v>
      </c>
      <c r="J28" s="172"/>
      <c r="K28" s="172">
        <v>4529.4139999999998</v>
      </c>
      <c r="L28" s="172"/>
      <c r="M28" s="60">
        <f t="shared" si="0"/>
        <v>0</v>
      </c>
      <c r="N28" s="60"/>
      <c r="O28" s="60"/>
      <c r="P28" s="60"/>
      <c r="Q28" s="172"/>
      <c r="R28" s="77">
        <f t="shared" si="2"/>
        <v>3.7105583754146068</v>
      </c>
      <c r="S28" s="172"/>
      <c r="T28" s="172">
        <v>2018</v>
      </c>
      <c r="V28"/>
    </row>
    <row r="29" spans="1:22" s="10" customFormat="1" ht="95.25" customHeight="1" x14ac:dyDescent="0.25">
      <c r="A29" s="172">
        <v>18</v>
      </c>
      <c r="B29" s="172" t="s">
        <v>247</v>
      </c>
      <c r="C29" s="125" t="s">
        <v>227</v>
      </c>
      <c r="D29" s="46" t="s">
        <v>63</v>
      </c>
      <c r="E29" s="172" t="s">
        <v>108</v>
      </c>
      <c r="F29" s="172">
        <v>2015</v>
      </c>
      <c r="G29" s="172">
        <v>3755.0509999999999</v>
      </c>
      <c r="H29" s="65">
        <v>280</v>
      </c>
      <c r="I29" s="60">
        <f t="shared" si="1"/>
        <v>280</v>
      </c>
      <c r="J29" s="65"/>
      <c r="K29" s="65">
        <v>280</v>
      </c>
      <c r="L29" s="172"/>
      <c r="M29" s="60">
        <f t="shared" si="0"/>
        <v>0</v>
      </c>
      <c r="N29" s="60"/>
      <c r="O29" s="60"/>
      <c r="P29" s="60"/>
      <c r="Q29" s="172"/>
      <c r="R29" s="77">
        <v>93.29</v>
      </c>
      <c r="S29" s="172"/>
      <c r="T29" s="172">
        <v>2017</v>
      </c>
      <c r="V29"/>
    </row>
    <row r="30" spans="1:22" s="10" customFormat="1" ht="69.75" hidden="1" customHeight="1" x14ac:dyDescent="0.25">
      <c r="A30" s="172">
        <v>13</v>
      </c>
      <c r="B30" s="172" t="s">
        <v>247</v>
      </c>
      <c r="C30" s="51" t="s">
        <v>101</v>
      </c>
      <c r="D30" s="46" t="s">
        <v>63</v>
      </c>
      <c r="E30" s="172" t="s">
        <v>109</v>
      </c>
      <c r="F30" s="172">
        <v>2010</v>
      </c>
      <c r="G30" s="172">
        <v>195.33199999999999</v>
      </c>
      <c r="H30" s="172">
        <v>181.614</v>
      </c>
      <c r="I30" s="60">
        <f t="shared" si="1"/>
        <v>181.614</v>
      </c>
      <c r="J30" s="172"/>
      <c r="K30" s="172">
        <v>181.614</v>
      </c>
      <c r="L30" s="172"/>
      <c r="M30" s="60">
        <f t="shared" si="0"/>
        <v>0</v>
      </c>
      <c r="N30" s="60"/>
      <c r="O30" s="60"/>
      <c r="P30" s="60"/>
      <c r="Q30" s="172"/>
      <c r="R30" s="77">
        <f t="shared" si="2"/>
        <v>7.0229148321831474</v>
      </c>
      <c r="S30" s="172">
        <v>7</v>
      </c>
      <c r="T30" s="172">
        <v>2016</v>
      </c>
      <c r="V30"/>
    </row>
    <row r="31" spans="1:22" s="10" customFormat="1" ht="72.75" hidden="1" customHeight="1" x14ac:dyDescent="0.25">
      <c r="A31" s="172">
        <v>13</v>
      </c>
      <c r="B31" s="172" t="s">
        <v>247</v>
      </c>
      <c r="C31" s="119" t="s">
        <v>171</v>
      </c>
      <c r="D31" s="46" t="s">
        <v>63</v>
      </c>
      <c r="E31" s="172" t="s">
        <v>114</v>
      </c>
      <c r="F31" s="172">
        <v>2016</v>
      </c>
      <c r="G31" s="65">
        <v>6600</v>
      </c>
      <c r="H31" s="65">
        <v>6500</v>
      </c>
      <c r="I31" s="60">
        <f t="shared" si="1"/>
        <v>0</v>
      </c>
      <c r="J31" s="65"/>
      <c r="K31" s="78"/>
      <c r="L31" s="172"/>
      <c r="M31" s="60">
        <f t="shared" si="0"/>
        <v>0</v>
      </c>
      <c r="N31" s="60"/>
      <c r="O31" s="60"/>
      <c r="P31" s="60"/>
      <c r="Q31" s="172"/>
      <c r="R31" s="77">
        <f t="shared" si="2"/>
        <v>1.5151515151515156</v>
      </c>
      <c r="S31" s="172">
        <v>0</v>
      </c>
      <c r="T31" s="46" t="s">
        <v>161</v>
      </c>
      <c r="V31"/>
    </row>
    <row r="32" spans="1:22" s="10" customFormat="1" ht="110.25" customHeight="1" x14ac:dyDescent="0.25">
      <c r="A32" s="172">
        <v>19</v>
      </c>
      <c r="B32" s="172" t="s">
        <v>247</v>
      </c>
      <c r="C32" s="125" t="s">
        <v>254</v>
      </c>
      <c r="D32" s="46" t="s">
        <v>63</v>
      </c>
      <c r="E32" s="172" t="s">
        <v>184</v>
      </c>
      <c r="F32" s="172">
        <v>2017</v>
      </c>
      <c r="G32" s="60">
        <v>1450</v>
      </c>
      <c r="H32" s="60">
        <v>1450</v>
      </c>
      <c r="I32" s="60">
        <f t="shared" si="1"/>
        <v>1450</v>
      </c>
      <c r="J32" s="172"/>
      <c r="K32" s="60">
        <v>1450</v>
      </c>
      <c r="L32" s="172"/>
      <c r="M32" s="60">
        <f t="shared" si="0"/>
        <v>0</v>
      </c>
      <c r="N32" s="60"/>
      <c r="O32" s="60"/>
      <c r="P32" s="60"/>
      <c r="Q32" s="172"/>
      <c r="R32" s="77">
        <f t="shared" si="2"/>
        <v>0</v>
      </c>
      <c r="S32" s="172"/>
      <c r="T32" s="172">
        <v>2017</v>
      </c>
      <c r="V32"/>
    </row>
    <row r="33" spans="1:22" s="10" customFormat="1" ht="108.75" customHeight="1" x14ac:dyDescent="0.25">
      <c r="A33" s="172">
        <v>20</v>
      </c>
      <c r="B33" s="172" t="s">
        <v>247</v>
      </c>
      <c r="C33" s="125" t="s">
        <v>255</v>
      </c>
      <c r="D33" s="46" t="s">
        <v>63</v>
      </c>
      <c r="E33" s="172" t="s">
        <v>185</v>
      </c>
      <c r="F33" s="172">
        <v>2017</v>
      </c>
      <c r="G33" s="60">
        <v>1480</v>
      </c>
      <c r="H33" s="60">
        <v>1480</v>
      </c>
      <c r="I33" s="60">
        <f t="shared" si="1"/>
        <v>1480</v>
      </c>
      <c r="J33" s="172"/>
      <c r="K33" s="60">
        <v>1480</v>
      </c>
      <c r="L33" s="172"/>
      <c r="M33" s="60">
        <f t="shared" si="0"/>
        <v>0</v>
      </c>
      <c r="N33" s="60"/>
      <c r="O33" s="60"/>
      <c r="P33" s="60"/>
      <c r="Q33" s="172"/>
      <c r="R33" s="77">
        <f t="shared" si="2"/>
        <v>0</v>
      </c>
      <c r="S33" s="172"/>
      <c r="T33" s="172">
        <v>2017</v>
      </c>
      <c r="V33"/>
    </row>
    <row r="34" spans="1:22" s="10" customFormat="1" ht="87" customHeight="1" x14ac:dyDescent="0.25">
      <c r="A34" s="172">
        <v>21</v>
      </c>
      <c r="B34" s="172" t="s">
        <v>246</v>
      </c>
      <c r="C34" s="120" t="s">
        <v>182</v>
      </c>
      <c r="D34" s="46" t="s">
        <v>63</v>
      </c>
      <c r="E34" s="172" t="s">
        <v>198</v>
      </c>
      <c r="F34" s="172">
        <v>2017</v>
      </c>
      <c r="G34" s="60">
        <v>7500</v>
      </c>
      <c r="H34" s="60">
        <v>7500</v>
      </c>
      <c r="I34" s="60">
        <f t="shared" si="1"/>
        <v>500</v>
      </c>
      <c r="J34" s="172"/>
      <c r="K34" s="60">
        <v>500</v>
      </c>
      <c r="L34" s="172"/>
      <c r="M34" s="60">
        <f t="shared" si="0"/>
        <v>149.99760000000001</v>
      </c>
      <c r="N34" s="60"/>
      <c r="O34" s="60">
        <f>149.9976</f>
        <v>149.99760000000001</v>
      </c>
      <c r="P34" s="60"/>
      <c r="Q34" s="172"/>
      <c r="R34" s="77"/>
      <c r="S34" s="172">
        <v>30</v>
      </c>
      <c r="T34" s="46" t="s">
        <v>161</v>
      </c>
      <c r="V34"/>
    </row>
    <row r="35" spans="1:22" s="10" customFormat="1" ht="103.5" customHeight="1" x14ac:dyDescent="0.25">
      <c r="A35" s="172">
        <v>22</v>
      </c>
      <c r="B35" s="172" t="s">
        <v>246</v>
      </c>
      <c r="C35" s="127" t="s">
        <v>177</v>
      </c>
      <c r="D35" s="46" t="s">
        <v>63</v>
      </c>
      <c r="E35" s="172" t="s">
        <v>194</v>
      </c>
      <c r="F35" s="172">
        <v>2016</v>
      </c>
      <c r="G35" s="60">
        <v>13000</v>
      </c>
      <c r="H35" s="60">
        <v>13000</v>
      </c>
      <c r="I35" s="60">
        <f t="shared" si="1"/>
        <v>500</v>
      </c>
      <c r="J35" s="65"/>
      <c r="K35" s="60">
        <v>500</v>
      </c>
      <c r="L35" s="172"/>
      <c r="M35" s="60">
        <f t="shared" si="0"/>
        <v>0</v>
      </c>
      <c r="N35" s="60"/>
      <c r="O35" s="60"/>
      <c r="P35" s="60"/>
      <c r="Q35" s="172"/>
      <c r="R35" s="77">
        <f t="shared" si="2"/>
        <v>0</v>
      </c>
      <c r="S35" s="172">
        <v>0</v>
      </c>
      <c r="T35" s="46" t="s">
        <v>161</v>
      </c>
      <c r="V35"/>
    </row>
    <row r="36" spans="1:22" s="10" customFormat="1" ht="129.75" hidden="1" customHeight="1" x14ac:dyDescent="0.25">
      <c r="A36" s="172">
        <v>18</v>
      </c>
      <c r="B36" s="172"/>
      <c r="C36" s="51" t="s">
        <v>105</v>
      </c>
      <c r="D36" s="46" t="s">
        <v>63</v>
      </c>
      <c r="E36" s="172" t="s">
        <v>110</v>
      </c>
      <c r="F36" s="172">
        <v>2012</v>
      </c>
      <c r="G36" s="60">
        <v>18711.026000000002</v>
      </c>
      <c r="H36" s="60">
        <v>5300</v>
      </c>
      <c r="I36" s="60">
        <f t="shared" si="1"/>
        <v>2300</v>
      </c>
      <c r="J36" s="65"/>
      <c r="K36" s="60">
        <v>2300</v>
      </c>
      <c r="L36" s="172"/>
      <c r="M36" s="60">
        <f t="shared" si="0"/>
        <v>0</v>
      </c>
      <c r="N36" s="60"/>
      <c r="O36" s="60"/>
      <c r="P36" s="60"/>
      <c r="Q36" s="172"/>
      <c r="R36" s="77">
        <f t="shared" si="2"/>
        <v>71.674455478817677</v>
      </c>
      <c r="S36" s="172">
        <v>74.5</v>
      </c>
      <c r="T36" s="172">
        <v>2017</v>
      </c>
      <c r="V36"/>
    </row>
    <row r="37" spans="1:22" s="10" customFormat="1" ht="95.25" hidden="1" customHeight="1" x14ac:dyDescent="0.2">
      <c r="A37" s="172">
        <v>16</v>
      </c>
      <c r="B37" s="172"/>
      <c r="C37" s="94" t="s">
        <v>134</v>
      </c>
      <c r="D37" s="46" t="s">
        <v>63</v>
      </c>
      <c r="E37" s="172" t="s">
        <v>109</v>
      </c>
      <c r="F37" s="172">
        <v>2016</v>
      </c>
      <c r="G37" s="60">
        <v>1500</v>
      </c>
      <c r="H37" s="60">
        <v>1500</v>
      </c>
      <c r="I37" s="60">
        <f t="shared" si="1"/>
        <v>200</v>
      </c>
      <c r="J37" s="65"/>
      <c r="K37" s="65">
        <v>200</v>
      </c>
      <c r="L37" s="172"/>
      <c r="M37" s="60">
        <f t="shared" si="0"/>
        <v>36.857999999999997</v>
      </c>
      <c r="N37" s="60"/>
      <c r="O37" s="60">
        <v>36.857999999999997</v>
      </c>
      <c r="P37" s="60"/>
      <c r="Q37" s="172"/>
      <c r="R37" s="77">
        <f t="shared" si="2"/>
        <v>0</v>
      </c>
      <c r="S37" s="172">
        <v>20</v>
      </c>
      <c r="T37" s="172">
        <v>2017</v>
      </c>
    </row>
    <row r="38" spans="1:22" s="10" customFormat="1" ht="132" customHeight="1" x14ac:dyDescent="0.2">
      <c r="A38" s="172">
        <v>23</v>
      </c>
      <c r="B38" s="172" t="s">
        <v>247</v>
      </c>
      <c r="C38" s="159" t="s">
        <v>216</v>
      </c>
      <c r="D38" s="46" t="s">
        <v>63</v>
      </c>
      <c r="E38" s="173" t="s">
        <v>24</v>
      </c>
      <c r="F38" s="173">
        <v>2012</v>
      </c>
      <c r="G38" s="173">
        <v>9306.1129999999994</v>
      </c>
      <c r="H38" s="173">
        <v>9297.6129999999994</v>
      </c>
      <c r="I38" s="173">
        <f>J38+K38+L38</f>
        <v>5237.7790000000005</v>
      </c>
      <c r="J38" s="173"/>
      <c r="K38" s="173">
        <f>2767.193+2470.586</f>
        <v>5237.7790000000005</v>
      </c>
      <c r="L38" s="173"/>
      <c r="M38" s="173">
        <f>N38+O38+P38</f>
        <v>0</v>
      </c>
      <c r="N38" s="173"/>
      <c r="O38" s="173"/>
      <c r="P38" s="173"/>
      <c r="Q38" s="173"/>
      <c r="R38" s="173">
        <v>0.09</v>
      </c>
      <c r="S38" s="173"/>
      <c r="T38" s="46" t="s">
        <v>161</v>
      </c>
    </row>
    <row r="39" spans="1:22" s="10" customFormat="1" ht="84" customHeight="1" x14ac:dyDescent="0.2">
      <c r="A39" s="172">
        <v>24</v>
      </c>
      <c r="B39" s="172" t="s">
        <v>247</v>
      </c>
      <c r="C39" s="121" t="s">
        <v>168</v>
      </c>
      <c r="D39" s="46" t="s">
        <v>63</v>
      </c>
      <c r="E39" s="172" t="s">
        <v>141</v>
      </c>
      <c r="F39" s="172">
        <v>2015</v>
      </c>
      <c r="G39" s="172">
        <v>3900.6210000000001</v>
      </c>
      <c r="H39" s="65">
        <f>K39</f>
        <v>2500</v>
      </c>
      <c r="I39" s="60">
        <f t="shared" si="1"/>
        <v>2500</v>
      </c>
      <c r="J39" s="65"/>
      <c r="K39" s="65">
        <v>2500</v>
      </c>
      <c r="L39" s="172"/>
      <c r="M39" s="60">
        <f t="shared" si="0"/>
        <v>12.26652</v>
      </c>
      <c r="N39" s="60"/>
      <c r="O39" s="60">
        <f>12.26652</f>
        <v>12.26652</v>
      </c>
      <c r="P39" s="60"/>
      <c r="Q39" s="172"/>
      <c r="R39" s="77">
        <f t="shared" si="2"/>
        <v>35.90764137300188</v>
      </c>
      <c r="S39" s="172">
        <v>42.3</v>
      </c>
      <c r="T39" s="172">
        <v>2017</v>
      </c>
    </row>
    <row r="40" spans="1:22" s="10" customFormat="1" ht="80.25" customHeight="1" x14ac:dyDescent="0.2">
      <c r="A40" s="172">
        <v>25</v>
      </c>
      <c r="B40" s="172" t="s">
        <v>247</v>
      </c>
      <c r="C40" s="122" t="s">
        <v>127</v>
      </c>
      <c r="D40" s="46" t="s">
        <v>63</v>
      </c>
      <c r="E40" s="172" t="s">
        <v>138</v>
      </c>
      <c r="F40" s="172">
        <v>2017</v>
      </c>
      <c r="G40" s="60">
        <v>796.82</v>
      </c>
      <c r="H40" s="60">
        <v>796.82</v>
      </c>
      <c r="I40" s="60">
        <f t="shared" si="1"/>
        <v>796.82</v>
      </c>
      <c r="J40" s="65"/>
      <c r="K40" s="65">
        <v>796.82</v>
      </c>
      <c r="L40" s="172"/>
      <c r="M40" s="60">
        <f t="shared" si="0"/>
        <v>3.2831999999999999</v>
      </c>
      <c r="N40" s="60"/>
      <c r="O40" s="60">
        <v>3.2831999999999999</v>
      </c>
      <c r="P40" s="60"/>
      <c r="Q40" s="172"/>
      <c r="R40" s="77">
        <f t="shared" si="2"/>
        <v>0</v>
      </c>
      <c r="S40" s="77">
        <f>M40/G40*100</f>
        <v>0.41203785045556085</v>
      </c>
      <c r="T40" s="172">
        <v>2017</v>
      </c>
    </row>
    <row r="41" spans="1:22" s="10" customFormat="1" ht="81" customHeight="1" x14ac:dyDescent="0.2">
      <c r="A41" s="172">
        <v>26</v>
      </c>
      <c r="B41" s="172" t="s">
        <v>247</v>
      </c>
      <c r="C41" s="122" t="s">
        <v>128</v>
      </c>
      <c r="D41" s="46" t="s">
        <v>63</v>
      </c>
      <c r="E41" s="172" t="s">
        <v>138</v>
      </c>
      <c r="F41" s="172">
        <v>2017</v>
      </c>
      <c r="G41" s="60">
        <v>1395.68</v>
      </c>
      <c r="H41" s="60">
        <v>1395.68</v>
      </c>
      <c r="I41" s="60">
        <f t="shared" si="1"/>
        <v>1395.68</v>
      </c>
      <c r="J41" s="65"/>
      <c r="K41" s="65">
        <v>1395.68</v>
      </c>
      <c r="L41" s="172"/>
      <c r="M41" s="60">
        <f t="shared" si="0"/>
        <v>3.64716</v>
      </c>
      <c r="N41" s="60"/>
      <c r="O41" s="60">
        <v>3.64716</v>
      </c>
      <c r="P41" s="60"/>
      <c r="Q41" s="172"/>
      <c r="R41" s="77">
        <f t="shared" si="2"/>
        <v>0</v>
      </c>
      <c r="S41" s="77">
        <f t="shared" ref="S41:S65" si="3">M41/G41*100</f>
        <v>0.26131778058007565</v>
      </c>
      <c r="T41" s="172">
        <v>2017</v>
      </c>
    </row>
    <row r="42" spans="1:22" s="10" customFormat="1" ht="84.75" customHeight="1" x14ac:dyDescent="0.2">
      <c r="A42" s="172">
        <v>27</v>
      </c>
      <c r="B42" s="172" t="s">
        <v>247</v>
      </c>
      <c r="C42" s="122" t="s">
        <v>129</v>
      </c>
      <c r="D42" s="46" t="s">
        <v>63</v>
      </c>
      <c r="E42" s="172" t="s">
        <v>138</v>
      </c>
      <c r="F42" s="172">
        <v>2017</v>
      </c>
      <c r="G42" s="60">
        <v>789.86</v>
      </c>
      <c r="H42" s="60">
        <v>789.76</v>
      </c>
      <c r="I42" s="60">
        <f t="shared" si="1"/>
        <v>789.76</v>
      </c>
      <c r="J42" s="65"/>
      <c r="K42" s="65">
        <v>789.76</v>
      </c>
      <c r="L42" s="172"/>
      <c r="M42" s="60">
        <f t="shared" si="0"/>
        <v>3.2831999999999999</v>
      </c>
      <c r="N42" s="60"/>
      <c r="O42" s="60">
        <v>3.2831999999999999</v>
      </c>
      <c r="P42" s="60"/>
      <c r="Q42" s="172"/>
      <c r="R42" s="77">
        <f t="shared" si="2"/>
        <v>1.2660471475953727E-2</v>
      </c>
      <c r="S42" s="77">
        <f t="shared" si="3"/>
        <v>0.41566859949864526</v>
      </c>
      <c r="T42" s="172">
        <v>2017</v>
      </c>
    </row>
    <row r="43" spans="1:22" s="10" customFormat="1" ht="87" customHeight="1" x14ac:dyDescent="0.2">
      <c r="A43" s="172">
        <v>28</v>
      </c>
      <c r="B43" s="172" t="s">
        <v>247</v>
      </c>
      <c r="C43" s="122" t="s">
        <v>130</v>
      </c>
      <c r="D43" s="46" t="s">
        <v>63</v>
      </c>
      <c r="E43" s="172" t="s">
        <v>138</v>
      </c>
      <c r="F43" s="172">
        <v>2017</v>
      </c>
      <c r="G43" s="60">
        <v>760.97</v>
      </c>
      <c r="H43" s="60">
        <v>760.97</v>
      </c>
      <c r="I43" s="60">
        <f t="shared" si="1"/>
        <v>760.97</v>
      </c>
      <c r="J43" s="65"/>
      <c r="K43" s="65">
        <v>760.97</v>
      </c>
      <c r="L43" s="172"/>
      <c r="M43" s="60">
        <f t="shared" si="0"/>
        <v>3.2831999999999999</v>
      </c>
      <c r="N43" s="60"/>
      <c r="O43" s="60">
        <v>3.2831999999999999</v>
      </c>
      <c r="P43" s="60"/>
      <c r="Q43" s="172"/>
      <c r="R43" s="77">
        <f t="shared" si="2"/>
        <v>0</v>
      </c>
      <c r="S43" s="77">
        <f t="shared" si="3"/>
        <v>0.43144933440214461</v>
      </c>
      <c r="T43" s="172">
        <v>2017</v>
      </c>
    </row>
    <row r="44" spans="1:22" s="10" customFormat="1" ht="42" hidden="1" customHeight="1" x14ac:dyDescent="0.2">
      <c r="A44" s="172">
        <v>22</v>
      </c>
      <c r="B44" s="172" t="s">
        <v>247</v>
      </c>
      <c r="C44" s="93" t="s">
        <v>131</v>
      </c>
      <c r="D44" s="46" t="s">
        <v>63</v>
      </c>
      <c r="E44" s="172" t="s">
        <v>138</v>
      </c>
      <c r="F44" s="172">
        <v>2015</v>
      </c>
      <c r="G44" s="60">
        <v>450</v>
      </c>
      <c r="H44" s="60">
        <v>450</v>
      </c>
      <c r="I44" s="60">
        <f t="shared" si="1"/>
        <v>450</v>
      </c>
      <c r="J44" s="65"/>
      <c r="K44" s="65">
        <v>450</v>
      </c>
      <c r="L44" s="172"/>
      <c r="M44" s="60">
        <f t="shared" si="0"/>
        <v>383.73420000000004</v>
      </c>
      <c r="N44" s="60"/>
      <c r="O44" s="60">
        <f>117.042+1.584+257.5092+7.599</f>
        <v>383.73420000000004</v>
      </c>
      <c r="P44" s="60"/>
      <c r="Q44" s="172"/>
      <c r="R44" s="77">
        <f t="shared" si="2"/>
        <v>0</v>
      </c>
      <c r="S44" s="77">
        <f t="shared" si="3"/>
        <v>85.274266666666676</v>
      </c>
      <c r="T44" s="172">
        <v>2016</v>
      </c>
    </row>
    <row r="45" spans="1:22" s="10" customFormat="1" ht="124.5" customHeight="1" x14ac:dyDescent="0.25">
      <c r="A45" s="172">
        <v>29</v>
      </c>
      <c r="B45" s="172" t="s">
        <v>247</v>
      </c>
      <c r="C45" s="161" t="s">
        <v>222</v>
      </c>
      <c r="D45" s="46" t="s">
        <v>63</v>
      </c>
      <c r="E45" s="172" t="s">
        <v>223</v>
      </c>
      <c r="F45" s="172">
        <v>2012</v>
      </c>
      <c r="G45" s="60">
        <v>10175</v>
      </c>
      <c r="H45" s="60">
        <v>10000</v>
      </c>
      <c r="I45" s="60">
        <f t="shared" si="1"/>
        <v>3000</v>
      </c>
      <c r="J45" s="65"/>
      <c r="K45" s="65">
        <v>3000</v>
      </c>
      <c r="L45" s="172"/>
      <c r="M45" s="60">
        <f t="shared" si="0"/>
        <v>0</v>
      </c>
      <c r="N45" s="60"/>
      <c r="O45" s="60"/>
      <c r="P45" s="60"/>
      <c r="Q45" s="172"/>
      <c r="R45" s="77">
        <f t="shared" si="2"/>
        <v>1.7199017199017135</v>
      </c>
      <c r="S45" s="77">
        <f t="shared" si="3"/>
        <v>0</v>
      </c>
      <c r="T45" s="46" t="s">
        <v>161</v>
      </c>
    </row>
    <row r="46" spans="1:22" s="10" customFormat="1" ht="124.5" customHeight="1" x14ac:dyDescent="0.2">
      <c r="A46" s="172">
        <v>30</v>
      </c>
      <c r="B46" s="172" t="s">
        <v>247</v>
      </c>
      <c r="C46" s="162" t="s">
        <v>231</v>
      </c>
      <c r="D46" s="46" t="s">
        <v>63</v>
      </c>
      <c r="E46" s="172" t="s">
        <v>109</v>
      </c>
      <c r="F46" s="172">
        <v>2017</v>
      </c>
      <c r="G46" s="60">
        <v>450</v>
      </c>
      <c r="H46" s="60">
        <v>450</v>
      </c>
      <c r="I46" s="60">
        <f t="shared" si="1"/>
        <v>50</v>
      </c>
      <c r="J46" s="65"/>
      <c r="K46" s="65">
        <v>50</v>
      </c>
      <c r="L46" s="172"/>
      <c r="M46" s="60">
        <f t="shared" si="0"/>
        <v>0</v>
      </c>
      <c r="N46" s="60"/>
      <c r="O46" s="60"/>
      <c r="P46" s="60"/>
      <c r="Q46" s="172"/>
      <c r="R46" s="77">
        <f t="shared" si="2"/>
        <v>0</v>
      </c>
      <c r="S46" s="77">
        <f t="shared" si="3"/>
        <v>0</v>
      </c>
      <c r="T46" s="46" t="s">
        <v>161</v>
      </c>
    </row>
    <row r="47" spans="1:22" s="10" customFormat="1" ht="124.5" customHeight="1" x14ac:dyDescent="0.2">
      <c r="A47" s="172">
        <v>31</v>
      </c>
      <c r="B47" s="172" t="s">
        <v>247</v>
      </c>
      <c r="C47" s="162" t="s">
        <v>232</v>
      </c>
      <c r="D47" s="46" t="s">
        <v>63</v>
      </c>
      <c r="E47" s="172" t="s">
        <v>109</v>
      </c>
      <c r="F47" s="172">
        <v>2017</v>
      </c>
      <c r="G47" s="60">
        <v>450</v>
      </c>
      <c r="H47" s="60">
        <v>450</v>
      </c>
      <c r="I47" s="60">
        <f t="shared" si="1"/>
        <v>50</v>
      </c>
      <c r="J47" s="65"/>
      <c r="K47" s="65">
        <v>50</v>
      </c>
      <c r="L47" s="172"/>
      <c r="M47" s="60">
        <f t="shared" si="0"/>
        <v>0</v>
      </c>
      <c r="N47" s="60"/>
      <c r="O47" s="60"/>
      <c r="P47" s="60"/>
      <c r="Q47" s="172"/>
      <c r="R47" s="77">
        <f t="shared" si="2"/>
        <v>0</v>
      </c>
      <c r="S47" s="77">
        <f t="shared" si="3"/>
        <v>0</v>
      </c>
      <c r="T47" s="46" t="s">
        <v>161</v>
      </c>
    </row>
    <row r="48" spans="1:22" s="10" customFormat="1" ht="124.5" customHeight="1" x14ac:dyDescent="0.2">
      <c r="A48" s="172">
        <v>32</v>
      </c>
      <c r="B48" s="172" t="s">
        <v>247</v>
      </c>
      <c r="C48" s="126" t="s">
        <v>233</v>
      </c>
      <c r="D48" s="46" t="s">
        <v>63</v>
      </c>
      <c r="E48" s="172" t="s">
        <v>109</v>
      </c>
      <c r="F48" s="172">
        <v>2017</v>
      </c>
      <c r="G48" s="60">
        <v>450</v>
      </c>
      <c r="H48" s="60">
        <v>450</v>
      </c>
      <c r="I48" s="60">
        <f t="shared" si="1"/>
        <v>50</v>
      </c>
      <c r="J48" s="65"/>
      <c r="K48" s="65">
        <v>50</v>
      </c>
      <c r="L48" s="172"/>
      <c r="M48" s="60">
        <f t="shared" si="0"/>
        <v>0</v>
      </c>
      <c r="N48" s="60"/>
      <c r="O48" s="60"/>
      <c r="P48" s="60"/>
      <c r="Q48" s="172"/>
      <c r="R48" s="77">
        <f t="shared" si="2"/>
        <v>0</v>
      </c>
      <c r="S48" s="77">
        <f t="shared" si="3"/>
        <v>0</v>
      </c>
      <c r="T48" s="46" t="s">
        <v>161</v>
      </c>
    </row>
    <row r="49" spans="1:20" s="10" customFormat="1" ht="132.75" customHeight="1" x14ac:dyDescent="0.2">
      <c r="A49" s="172">
        <v>33</v>
      </c>
      <c r="B49" s="172" t="s">
        <v>247</v>
      </c>
      <c r="C49" s="126" t="s">
        <v>234</v>
      </c>
      <c r="D49" s="46" t="s">
        <v>63</v>
      </c>
      <c r="E49" s="172" t="s">
        <v>109</v>
      </c>
      <c r="F49" s="172">
        <v>2017</v>
      </c>
      <c r="G49" s="60">
        <v>450</v>
      </c>
      <c r="H49" s="60">
        <v>450</v>
      </c>
      <c r="I49" s="60">
        <f t="shared" si="1"/>
        <v>50</v>
      </c>
      <c r="J49" s="65"/>
      <c r="K49" s="65">
        <v>50</v>
      </c>
      <c r="L49" s="172"/>
      <c r="M49" s="60">
        <f t="shared" si="0"/>
        <v>0</v>
      </c>
      <c r="N49" s="60"/>
      <c r="O49" s="60"/>
      <c r="P49" s="60"/>
      <c r="Q49" s="172"/>
      <c r="R49" s="77">
        <f t="shared" si="2"/>
        <v>0</v>
      </c>
      <c r="S49" s="77">
        <f t="shared" si="3"/>
        <v>0</v>
      </c>
      <c r="T49" s="46" t="s">
        <v>161</v>
      </c>
    </row>
    <row r="50" spans="1:20" s="10" customFormat="1" ht="124.5" customHeight="1" x14ac:dyDescent="0.2">
      <c r="A50" s="172">
        <v>34</v>
      </c>
      <c r="B50" s="172" t="s">
        <v>247</v>
      </c>
      <c r="C50" s="162" t="s">
        <v>230</v>
      </c>
      <c r="D50" s="46" t="s">
        <v>63</v>
      </c>
      <c r="E50" s="172" t="s">
        <v>109</v>
      </c>
      <c r="F50" s="172">
        <v>2017</v>
      </c>
      <c r="G50" s="60">
        <v>450</v>
      </c>
      <c r="H50" s="60">
        <v>450</v>
      </c>
      <c r="I50" s="60">
        <f t="shared" si="1"/>
        <v>50</v>
      </c>
      <c r="J50" s="65"/>
      <c r="K50" s="65">
        <v>50</v>
      </c>
      <c r="L50" s="172"/>
      <c r="M50" s="60">
        <f t="shared" si="0"/>
        <v>0</v>
      </c>
      <c r="N50" s="60"/>
      <c r="O50" s="60"/>
      <c r="P50" s="60"/>
      <c r="Q50" s="172"/>
      <c r="R50" s="77">
        <f t="shared" si="2"/>
        <v>0</v>
      </c>
      <c r="S50" s="77">
        <f t="shared" si="3"/>
        <v>0</v>
      </c>
      <c r="T50" s="46" t="s">
        <v>235</v>
      </c>
    </row>
    <row r="51" spans="1:20" s="10" customFormat="1" ht="86.25" customHeight="1" x14ac:dyDescent="0.2">
      <c r="A51" s="172">
        <v>35</v>
      </c>
      <c r="B51" s="172" t="s">
        <v>247</v>
      </c>
      <c r="C51" s="163" t="s">
        <v>242</v>
      </c>
      <c r="D51" s="46" t="s">
        <v>243</v>
      </c>
      <c r="E51" s="172" t="s">
        <v>245</v>
      </c>
      <c r="F51" s="172">
        <v>2017</v>
      </c>
      <c r="G51" s="60">
        <v>48</v>
      </c>
      <c r="H51" s="60">
        <v>48</v>
      </c>
      <c r="I51" s="60">
        <f>J51+K51+L51</f>
        <v>48</v>
      </c>
      <c r="J51" s="60">
        <v>48</v>
      </c>
      <c r="K51" s="60"/>
      <c r="L51" s="172"/>
      <c r="M51" s="60">
        <f t="shared" si="0"/>
        <v>0</v>
      </c>
      <c r="N51" s="60"/>
      <c r="O51" s="60"/>
      <c r="P51" s="60"/>
      <c r="Q51" s="172"/>
      <c r="R51" s="77"/>
      <c r="S51" s="65"/>
      <c r="T51" s="46" t="s">
        <v>161</v>
      </c>
    </row>
    <row r="52" spans="1:20" s="10" customFormat="1" ht="83.25" customHeight="1" x14ac:dyDescent="0.2">
      <c r="A52" s="172">
        <v>36</v>
      </c>
      <c r="B52" s="172" t="s">
        <v>247</v>
      </c>
      <c r="C52" s="122" t="s">
        <v>149</v>
      </c>
      <c r="D52" s="46" t="s">
        <v>63</v>
      </c>
      <c r="E52" s="172" t="s">
        <v>138</v>
      </c>
      <c r="F52" s="172">
        <v>2017</v>
      </c>
      <c r="G52" s="60">
        <v>650</v>
      </c>
      <c r="H52" s="60">
        <v>650</v>
      </c>
      <c r="I52" s="60">
        <f t="shared" si="1"/>
        <v>650</v>
      </c>
      <c r="J52" s="65"/>
      <c r="K52" s="65">
        <v>650</v>
      </c>
      <c r="L52" s="172"/>
      <c r="M52" s="60">
        <f t="shared" si="0"/>
        <v>0</v>
      </c>
      <c r="N52" s="60"/>
      <c r="O52" s="60"/>
      <c r="P52" s="60"/>
      <c r="Q52" s="172"/>
      <c r="R52" s="77">
        <f t="shared" si="2"/>
        <v>0</v>
      </c>
      <c r="S52" s="77">
        <f t="shared" si="3"/>
        <v>0</v>
      </c>
      <c r="T52" s="172">
        <v>2017</v>
      </c>
    </row>
    <row r="53" spans="1:20" s="10" customFormat="1" ht="105.75" hidden="1" customHeight="1" x14ac:dyDescent="0.2">
      <c r="A53" s="172">
        <v>24</v>
      </c>
      <c r="B53" s="172" t="s">
        <v>247</v>
      </c>
      <c r="C53" s="93" t="s">
        <v>150</v>
      </c>
      <c r="D53" s="46" t="s">
        <v>63</v>
      </c>
      <c r="E53" s="172" t="s">
        <v>109</v>
      </c>
      <c r="F53" s="172">
        <v>2016</v>
      </c>
      <c r="G53" s="60">
        <v>1800</v>
      </c>
      <c r="H53" s="60">
        <v>1800</v>
      </c>
      <c r="I53" s="60">
        <f t="shared" si="1"/>
        <v>200</v>
      </c>
      <c r="J53" s="65"/>
      <c r="K53" s="65">
        <v>200</v>
      </c>
      <c r="L53" s="172"/>
      <c r="M53" s="60">
        <f t="shared" si="0"/>
        <v>0</v>
      </c>
      <c r="N53" s="60"/>
      <c r="O53" s="60"/>
      <c r="P53" s="60"/>
      <c r="Q53" s="172"/>
      <c r="R53" s="77">
        <f t="shared" si="2"/>
        <v>0</v>
      </c>
      <c r="S53" s="77">
        <f t="shared" si="3"/>
        <v>0</v>
      </c>
      <c r="T53" s="172">
        <v>2017</v>
      </c>
    </row>
    <row r="54" spans="1:20" s="10" customFormat="1" ht="105.75" customHeight="1" x14ac:dyDescent="0.2">
      <c r="A54" s="172">
        <v>37</v>
      </c>
      <c r="B54" s="172" t="s">
        <v>247</v>
      </c>
      <c r="C54" s="121" t="s">
        <v>239</v>
      </c>
      <c r="D54" s="46" t="s">
        <v>63</v>
      </c>
      <c r="E54" s="172" t="s">
        <v>109</v>
      </c>
      <c r="F54" s="172">
        <v>2017</v>
      </c>
      <c r="G54" s="60">
        <v>3000</v>
      </c>
      <c r="H54" s="60">
        <v>3000</v>
      </c>
      <c r="I54" s="60">
        <f t="shared" si="1"/>
        <v>3000</v>
      </c>
      <c r="J54" s="65"/>
      <c r="K54" s="65">
        <v>3000</v>
      </c>
      <c r="L54" s="172"/>
      <c r="M54" s="60">
        <f t="shared" si="0"/>
        <v>0</v>
      </c>
      <c r="N54" s="60"/>
      <c r="O54" s="60"/>
      <c r="P54" s="60"/>
      <c r="Q54" s="172"/>
      <c r="R54" s="77">
        <f t="shared" si="2"/>
        <v>0</v>
      </c>
      <c r="S54" s="77">
        <f t="shared" si="3"/>
        <v>0</v>
      </c>
      <c r="T54" s="172">
        <v>2017</v>
      </c>
    </row>
    <row r="55" spans="1:20" s="10" customFormat="1" ht="171.75" customHeight="1" x14ac:dyDescent="0.2">
      <c r="A55" s="172">
        <v>38</v>
      </c>
      <c r="B55" s="172" t="s">
        <v>247</v>
      </c>
      <c r="C55" s="121" t="s">
        <v>240</v>
      </c>
      <c r="D55" s="46" t="s">
        <v>63</v>
      </c>
      <c r="E55" s="172" t="s">
        <v>241</v>
      </c>
      <c r="F55" s="172">
        <v>2013</v>
      </c>
      <c r="G55" s="60">
        <v>20411.026000000002</v>
      </c>
      <c r="H55" s="60">
        <v>4000</v>
      </c>
      <c r="I55" s="60">
        <f t="shared" si="1"/>
        <v>4000</v>
      </c>
      <c r="J55" s="65"/>
      <c r="K55" s="65">
        <v>4000</v>
      </c>
      <c r="L55" s="172"/>
      <c r="M55" s="60">
        <f t="shared" si="0"/>
        <v>0</v>
      </c>
      <c r="N55" s="60"/>
      <c r="O55" s="60"/>
      <c r="P55" s="60"/>
      <c r="Q55" s="172"/>
      <c r="R55" s="77">
        <f t="shared" si="2"/>
        <v>80.402748984788914</v>
      </c>
      <c r="S55" s="77">
        <f t="shared" si="3"/>
        <v>0</v>
      </c>
      <c r="T55" s="172">
        <v>2017</v>
      </c>
    </row>
    <row r="56" spans="1:20" s="10" customFormat="1" ht="170.25" customHeight="1" x14ac:dyDescent="0.2">
      <c r="A56" s="172">
        <v>39</v>
      </c>
      <c r="B56" s="172" t="s">
        <v>247</v>
      </c>
      <c r="C56" s="126" t="s">
        <v>175</v>
      </c>
      <c r="D56" s="46" t="s">
        <v>63</v>
      </c>
      <c r="E56" s="172" t="s">
        <v>192</v>
      </c>
      <c r="F56" s="172">
        <v>2017</v>
      </c>
      <c r="G56" s="60">
        <v>1500</v>
      </c>
      <c r="H56" s="60">
        <v>1500</v>
      </c>
      <c r="I56" s="60">
        <f t="shared" si="1"/>
        <v>120</v>
      </c>
      <c r="J56" s="65"/>
      <c r="K56" s="65">
        <v>120</v>
      </c>
      <c r="L56" s="172"/>
      <c r="M56" s="60">
        <f t="shared" si="0"/>
        <v>0</v>
      </c>
      <c r="N56" s="60"/>
      <c r="O56" s="60"/>
      <c r="P56" s="60"/>
      <c r="Q56" s="172"/>
      <c r="R56" s="77">
        <f t="shared" si="2"/>
        <v>0</v>
      </c>
      <c r="S56" s="77">
        <f t="shared" si="3"/>
        <v>0</v>
      </c>
      <c r="T56" s="46" t="s">
        <v>161</v>
      </c>
    </row>
    <row r="57" spans="1:20" s="10" customFormat="1" ht="178.5" customHeight="1" x14ac:dyDescent="0.2">
      <c r="A57" s="172">
        <v>40</v>
      </c>
      <c r="B57" s="172" t="s">
        <v>247</v>
      </c>
      <c r="C57" s="126" t="s">
        <v>174</v>
      </c>
      <c r="D57" s="46" t="s">
        <v>63</v>
      </c>
      <c r="E57" s="172" t="s">
        <v>191</v>
      </c>
      <c r="F57" s="172">
        <v>2017</v>
      </c>
      <c r="G57" s="60">
        <v>3000</v>
      </c>
      <c r="H57" s="60">
        <v>3000</v>
      </c>
      <c r="I57" s="60">
        <f t="shared" si="1"/>
        <v>200</v>
      </c>
      <c r="J57" s="65"/>
      <c r="K57" s="65">
        <v>200</v>
      </c>
      <c r="L57" s="172"/>
      <c r="M57" s="60">
        <f t="shared" si="0"/>
        <v>0</v>
      </c>
      <c r="N57" s="60"/>
      <c r="O57" s="60"/>
      <c r="P57" s="60"/>
      <c r="Q57" s="172"/>
      <c r="R57" s="77">
        <f t="shared" si="2"/>
        <v>0</v>
      </c>
      <c r="S57" s="77">
        <f t="shared" si="3"/>
        <v>0</v>
      </c>
      <c r="T57" s="46" t="s">
        <v>161</v>
      </c>
    </row>
    <row r="58" spans="1:20" s="10" customFormat="1" ht="139.5" customHeight="1" x14ac:dyDescent="0.2">
      <c r="A58" s="172">
        <v>41</v>
      </c>
      <c r="B58" s="172" t="s">
        <v>247</v>
      </c>
      <c r="C58" s="126" t="s">
        <v>221</v>
      </c>
      <c r="D58" s="46" t="s">
        <v>63</v>
      </c>
      <c r="E58" s="172" t="s">
        <v>193</v>
      </c>
      <c r="F58" s="172">
        <v>2017</v>
      </c>
      <c r="G58" s="60">
        <v>1500</v>
      </c>
      <c r="H58" s="60">
        <v>1500</v>
      </c>
      <c r="I58" s="60">
        <f t="shared" si="1"/>
        <v>120</v>
      </c>
      <c r="J58" s="65"/>
      <c r="K58" s="65">
        <v>120</v>
      </c>
      <c r="L58" s="172"/>
      <c r="M58" s="60">
        <f t="shared" si="0"/>
        <v>0</v>
      </c>
      <c r="N58" s="60"/>
      <c r="O58" s="60"/>
      <c r="P58" s="60"/>
      <c r="Q58" s="172"/>
      <c r="R58" s="77">
        <f t="shared" si="2"/>
        <v>0</v>
      </c>
      <c r="S58" s="77">
        <f t="shared" si="3"/>
        <v>0</v>
      </c>
      <c r="T58" s="46" t="s">
        <v>161</v>
      </c>
    </row>
    <row r="59" spans="1:20" s="10" customFormat="1" ht="116.25" hidden="1" customHeight="1" x14ac:dyDescent="0.2">
      <c r="A59" s="172">
        <v>27</v>
      </c>
      <c r="B59" s="172" t="s">
        <v>247</v>
      </c>
      <c r="C59" s="93" t="s">
        <v>151</v>
      </c>
      <c r="D59" s="46" t="s">
        <v>63</v>
      </c>
      <c r="E59" s="172" t="s">
        <v>109</v>
      </c>
      <c r="F59" s="172">
        <v>2016</v>
      </c>
      <c r="G59" s="60">
        <v>3960.0369999999998</v>
      </c>
      <c r="H59" s="60">
        <f>G59</f>
        <v>3960.0369999999998</v>
      </c>
      <c r="I59" s="60">
        <f t="shared" si="1"/>
        <v>100</v>
      </c>
      <c r="J59" s="65"/>
      <c r="K59" s="65">
        <v>100</v>
      </c>
      <c r="L59" s="172"/>
      <c r="M59" s="60">
        <f t="shared" si="0"/>
        <v>0</v>
      </c>
      <c r="N59" s="60"/>
      <c r="O59" s="60"/>
      <c r="P59" s="60"/>
      <c r="Q59" s="172"/>
      <c r="R59" s="77">
        <f t="shared" si="2"/>
        <v>0</v>
      </c>
      <c r="S59" s="77">
        <f t="shared" si="3"/>
        <v>0</v>
      </c>
      <c r="T59" s="172">
        <v>2017</v>
      </c>
    </row>
    <row r="60" spans="1:20" s="10" customFormat="1" ht="116.25" customHeight="1" x14ac:dyDescent="0.2">
      <c r="A60" s="172">
        <v>42</v>
      </c>
      <c r="B60" s="172" t="s">
        <v>247</v>
      </c>
      <c r="C60" s="126" t="s">
        <v>180</v>
      </c>
      <c r="D60" s="46" t="s">
        <v>63</v>
      </c>
      <c r="E60" s="172" t="s">
        <v>197</v>
      </c>
      <c r="F60" s="172">
        <v>2017</v>
      </c>
      <c r="G60" s="60">
        <v>600</v>
      </c>
      <c r="H60" s="60">
        <v>600</v>
      </c>
      <c r="I60" s="60">
        <f t="shared" si="1"/>
        <v>400</v>
      </c>
      <c r="J60" s="65"/>
      <c r="K60" s="65">
        <v>400</v>
      </c>
      <c r="L60" s="172"/>
      <c r="M60" s="60">
        <f t="shared" si="0"/>
        <v>0</v>
      </c>
      <c r="N60" s="60"/>
      <c r="O60" s="60"/>
      <c r="P60" s="60"/>
      <c r="Q60" s="172"/>
      <c r="R60" s="77">
        <f t="shared" si="2"/>
        <v>0</v>
      </c>
      <c r="S60" s="77">
        <f t="shared" si="3"/>
        <v>0</v>
      </c>
      <c r="T60" s="46" t="s">
        <v>161</v>
      </c>
    </row>
    <row r="61" spans="1:20" s="10" customFormat="1" ht="92.25" customHeight="1" x14ac:dyDescent="0.2">
      <c r="A61" s="172">
        <v>43</v>
      </c>
      <c r="B61" s="172" t="s">
        <v>247</v>
      </c>
      <c r="C61" s="122" t="s">
        <v>181</v>
      </c>
      <c r="D61" s="46" t="s">
        <v>63</v>
      </c>
      <c r="E61" s="172" t="s">
        <v>196</v>
      </c>
      <c r="F61" s="172">
        <v>2017</v>
      </c>
      <c r="G61" s="60">
        <v>54000</v>
      </c>
      <c r="H61" s="60">
        <v>54000</v>
      </c>
      <c r="I61" s="60">
        <f t="shared" si="1"/>
        <v>1000</v>
      </c>
      <c r="J61" s="65"/>
      <c r="K61" s="65">
        <v>1000</v>
      </c>
      <c r="L61" s="172"/>
      <c r="M61" s="60">
        <f t="shared" si="0"/>
        <v>0</v>
      </c>
      <c r="N61" s="60"/>
      <c r="O61" s="60"/>
      <c r="P61" s="60"/>
      <c r="Q61" s="172"/>
      <c r="R61" s="77">
        <f t="shared" si="2"/>
        <v>0</v>
      </c>
      <c r="S61" s="77">
        <f t="shared" si="3"/>
        <v>0</v>
      </c>
      <c r="T61" s="46" t="s">
        <v>161</v>
      </c>
    </row>
    <row r="62" spans="1:20" s="10" customFormat="1" ht="90" customHeight="1" x14ac:dyDescent="0.2">
      <c r="A62" s="172">
        <v>44</v>
      </c>
      <c r="B62" s="172" t="s">
        <v>247</v>
      </c>
      <c r="C62" s="126" t="s">
        <v>179</v>
      </c>
      <c r="D62" s="46" t="s">
        <v>63</v>
      </c>
      <c r="E62" s="172" t="s">
        <v>109</v>
      </c>
      <c r="F62" s="172">
        <v>2017</v>
      </c>
      <c r="G62" s="60">
        <v>1500</v>
      </c>
      <c r="H62" s="60">
        <v>1500</v>
      </c>
      <c r="I62" s="60">
        <f t="shared" si="1"/>
        <v>150</v>
      </c>
      <c r="J62" s="65"/>
      <c r="K62" s="65">
        <v>150</v>
      </c>
      <c r="L62" s="172"/>
      <c r="M62" s="60">
        <f t="shared" si="0"/>
        <v>0</v>
      </c>
      <c r="N62" s="60"/>
      <c r="O62" s="60"/>
      <c r="P62" s="60"/>
      <c r="Q62" s="172"/>
      <c r="R62" s="77">
        <f t="shared" si="2"/>
        <v>0</v>
      </c>
      <c r="S62" s="77">
        <f t="shared" si="3"/>
        <v>0</v>
      </c>
      <c r="T62" s="46" t="s">
        <v>161</v>
      </c>
    </row>
    <row r="63" spans="1:20" s="10" customFormat="1" ht="67.5" customHeight="1" x14ac:dyDescent="0.2">
      <c r="A63" s="172">
        <v>45</v>
      </c>
      <c r="B63" s="172" t="s">
        <v>246</v>
      </c>
      <c r="C63" s="123" t="s">
        <v>135</v>
      </c>
      <c r="D63" s="46" t="s">
        <v>63</v>
      </c>
      <c r="E63" s="172" t="s">
        <v>109</v>
      </c>
      <c r="F63" s="172">
        <v>2017</v>
      </c>
      <c r="G63" s="60">
        <v>1800</v>
      </c>
      <c r="H63" s="60">
        <v>1800</v>
      </c>
      <c r="I63" s="60">
        <f t="shared" si="1"/>
        <v>200</v>
      </c>
      <c r="J63" s="65"/>
      <c r="K63" s="65">
        <v>200</v>
      </c>
      <c r="L63" s="172"/>
      <c r="M63" s="60">
        <f t="shared" si="0"/>
        <v>0</v>
      </c>
      <c r="N63" s="60"/>
      <c r="O63" s="60"/>
      <c r="P63" s="60"/>
      <c r="Q63" s="172"/>
      <c r="R63" s="77">
        <f t="shared" si="2"/>
        <v>0</v>
      </c>
      <c r="S63" s="77">
        <f t="shared" si="3"/>
        <v>0</v>
      </c>
      <c r="T63" s="46" t="s">
        <v>161</v>
      </c>
    </row>
    <row r="64" spans="1:20" s="10" customFormat="1" ht="71.25" customHeight="1" x14ac:dyDescent="0.2">
      <c r="A64" s="172">
        <v>46</v>
      </c>
      <c r="B64" s="172" t="s">
        <v>246</v>
      </c>
      <c r="C64" s="123" t="s">
        <v>136</v>
      </c>
      <c r="D64" s="46" t="s">
        <v>63</v>
      </c>
      <c r="E64" s="172" t="s">
        <v>109</v>
      </c>
      <c r="F64" s="172">
        <v>2017</v>
      </c>
      <c r="G64" s="60">
        <v>900</v>
      </c>
      <c r="H64" s="60">
        <v>900</v>
      </c>
      <c r="I64" s="60">
        <f t="shared" si="1"/>
        <v>200</v>
      </c>
      <c r="J64" s="65"/>
      <c r="K64" s="65">
        <v>200</v>
      </c>
      <c r="L64" s="172"/>
      <c r="M64" s="60">
        <f t="shared" si="0"/>
        <v>0</v>
      </c>
      <c r="N64" s="60"/>
      <c r="O64" s="60"/>
      <c r="P64" s="60"/>
      <c r="Q64" s="172"/>
      <c r="R64" s="77">
        <f t="shared" si="2"/>
        <v>0</v>
      </c>
      <c r="S64" s="77">
        <f t="shared" si="3"/>
        <v>0</v>
      </c>
      <c r="T64" s="46" t="s">
        <v>161</v>
      </c>
    </row>
    <row r="65" spans="1:22" s="10" customFormat="1" ht="81" customHeight="1" x14ac:dyDescent="0.2">
      <c r="A65" s="172">
        <v>47</v>
      </c>
      <c r="B65" s="172" t="s">
        <v>246</v>
      </c>
      <c r="C65" s="123" t="s">
        <v>178</v>
      </c>
      <c r="D65" s="46" t="s">
        <v>63</v>
      </c>
      <c r="E65" s="172" t="s">
        <v>109</v>
      </c>
      <c r="F65" s="172">
        <v>2017</v>
      </c>
      <c r="G65" s="60">
        <v>2400</v>
      </c>
      <c r="H65" s="60">
        <v>2400</v>
      </c>
      <c r="I65" s="60">
        <f t="shared" si="1"/>
        <v>200</v>
      </c>
      <c r="J65" s="65"/>
      <c r="K65" s="65">
        <v>200</v>
      </c>
      <c r="L65" s="172"/>
      <c r="M65" s="60">
        <f t="shared" si="0"/>
        <v>0</v>
      </c>
      <c r="N65" s="60"/>
      <c r="O65" s="60"/>
      <c r="P65" s="60"/>
      <c r="Q65" s="172"/>
      <c r="R65" s="77">
        <f t="shared" si="2"/>
        <v>0</v>
      </c>
      <c r="S65" s="77">
        <f t="shared" si="3"/>
        <v>0</v>
      </c>
      <c r="T65" s="46" t="s">
        <v>161</v>
      </c>
    </row>
    <row r="66" spans="1:22" s="10" customFormat="1" ht="45.75" hidden="1" customHeight="1" x14ac:dyDescent="0.2">
      <c r="A66" s="185" t="s">
        <v>248</v>
      </c>
      <c r="B66" s="186"/>
      <c r="C66" s="186"/>
      <c r="D66" s="46"/>
      <c r="E66" s="172"/>
      <c r="F66" s="172"/>
      <c r="G66" s="60">
        <f>G25+G28+G29+G32+G33+G38+G39+G40+G41+G42+G43+G45+G46+G47+G48+G49+G50+G51+G52+G54+G55+G56+G57+G58+G61+G62</f>
        <v>132148.427</v>
      </c>
      <c r="H66" s="60">
        <f t="shared" ref="H66:P66" si="4">H25+H28+H29+H32+H33+H38+H39+H40+H41+H42+H43+H45+H46+H47+H48+H49+H50+H51+H52+H54+H55+H56+H57+H58+H61+H62</f>
        <v>108684.708</v>
      </c>
      <c r="I66" s="60">
        <f t="shared" si="4"/>
        <v>34020.826000000001</v>
      </c>
      <c r="J66" s="60">
        <f t="shared" si="4"/>
        <v>48</v>
      </c>
      <c r="K66" s="60">
        <f t="shared" si="4"/>
        <v>33972.826000000001</v>
      </c>
      <c r="L66" s="60">
        <f t="shared" si="4"/>
        <v>0</v>
      </c>
      <c r="M66" s="60">
        <f t="shared" si="4"/>
        <v>25.763280000000002</v>
      </c>
      <c r="N66" s="60">
        <f t="shared" si="4"/>
        <v>0</v>
      </c>
      <c r="O66" s="60">
        <f t="shared" si="4"/>
        <v>25.763280000000002</v>
      </c>
      <c r="P66" s="60">
        <f t="shared" si="4"/>
        <v>0</v>
      </c>
      <c r="Q66" s="172"/>
      <c r="R66" s="77"/>
      <c r="S66" s="77"/>
      <c r="T66" s="46"/>
    </row>
    <row r="67" spans="1:22" s="10" customFormat="1" ht="45.75" hidden="1" customHeight="1" x14ac:dyDescent="0.2">
      <c r="A67" s="185" t="s">
        <v>249</v>
      </c>
      <c r="B67" s="186"/>
      <c r="C67" s="186"/>
      <c r="D67" s="46"/>
      <c r="E67" s="172"/>
      <c r="F67" s="172"/>
      <c r="G67" s="60">
        <f>G6+G9+G10+G11+G12+G14+G15+G16+G17+G18+G19+G20+G21+G23+G24+G34+G35+G63+G64+G65</f>
        <v>959114.74200000009</v>
      </c>
      <c r="H67" s="60">
        <f t="shared" ref="H67:P67" si="5">H6+H9+H10+H11+H12+H14+H15+H16+H17+H18+H19+H20+H21+H23+H24+H34+H35+H63+H64+H65</f>
        <v>947571.55300000007</v>
      </c>
      <c r="I67" s="60">
        <f t="shared" si="5"/>
        <v>31336.324000000001</v>
      </c>
      <c r="J67" s="60">
        <f t="shared" si="5"/>
        <v>0</v>
      </c>
      <c r="K67" s="60">
        <f t="shared" si="5"/>
        <v>31336.324000000001</v>
      </c>
      <c r="L67" s="60">
        <f t="shared" si="5"/>
        <v>0</v>
      </c>
      <c r="M67" s="60">
        <f t="shared" si="5"/>
        <v>1020.1996700000001</v>
      </c>
      <c r="N67" s="60">
        <f t="shared" si="5"/>
        <v>0</v>
      </c>
      <c r="O67" s="60">
        <f t="shared" si="5"/>
        <v>1020.1996700000001</v>
      </c>
      <c r="P67" s="60">
        <f t="shared" si="5"/>
        <v>0</v>
      </c>
      <c r="Q67" s="172"/>
      <c r="R67" s="77"/>
      <c r="S67" s="77"/>
      <c r="T67" s="46"/>
    </row>
    <row r="68" spans="1:22" s="10" customFormat="1" ht="36" customHeight="1" x14ac:dyDescent="0.2">
      <c r="A68" s="82"/>
      <c r="B68" s="82"/>
      <c r="C68" s="175"/>
      <c r="D68" s="82"/>
      <c r="E68" s="176"/>
      <c r="F68" s="176"/>
      <c r="G68" s="176"/>
      <c r="H68" s="176"/>
      <c r="I68" s="176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</row>
    <row r="69" spans="1:22" ht="70.5" customHeight="1" x14ac:dyDescent="0.35">
      <c r="C69" s="187" t="s">
        <v>207</v>
      </c>
      <c r="D69" s="188"/>
      <c r="E69" s="188"/>
      <c r="F69" s="188"/>
      <c r="G69" s="188"/>
      <c r="J69" s="189" t="s">
        <v>121</v>
      </c>
      <c r="K69" s="190"/>
      <c r="L69" s="190"/>
    </row>
    <row r="70" spans="1:22" s="10" customFormat="1" ht="36.75" customHeight="1" x14ac:dyDescent="0.25">
      <c r="A70" s="182" t="s">
        <v>142</v>
      </c>
      <c r="B70" s="182"/>
      <c r="C70" s="183"/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V70"/>
    </row>
    <row r="71" spans="1:22" s="10" customFormat="1" x14ac:dyDescent="0.25">
      <c r="A71" s="182" t="s">
        <v>152</v>
      </c>
      <c r="B71" s="182"/>
      <c r="C71" s="183"/>
      <c r="D71" s="61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V71"/>
    </row>
  </sheetData>
  <mergeCells count="23">
    <mergeCell ref="A71:C71"/>
    <mergeCell ref="Q2:Q4"/>
    <mergeCell ref="R2:S3"/>
    <mergeCell ref="T2:T4"/>
    <mergeCell ref="I3:I4"/>
    <mergeCell ref="J3:L3"/>
    <mergeCell ref="M3:M4"/>
    <mergeCell ref="N3:P3"/>
    <mergeCell ref="A66:C66"/>
    <mergeCell ref="A67:C67"/>
    <mergeCell ref="C69:G69"/>
    <mergeCell ref="J69:L69"/>
    <mergeCell ref="A70:C70"/>
    <mergeCell ref="A1:T1"/>
    <mergeCell ref="A2:A4"/>
    <mergeCell ref="C2:C4"/>
    <mergeCell ref="D2:D4"/>
    <mergeCell ref="E2:E4"/>
    <mergeCell ref="F2:F4"/>
    <mergeCell ref="G2:G4"/>
    <mergeCell ref="H2:H4"/>
    <mergeCell ref="I2:L2"/>
    <mergeCell ref="M2:P2"/>
  </mergeCells>
  <pageMargins left="0.31496062992125984" right="0.31496062992125984" top="0.35433070866141736" bottom="0.15748031496062992" header="0.31496062992125984" footer="0.31496062992125984"/>
  <pageSetup paperSize="9" scale="6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="57" zoomScaleNormal="57" workbookViewId="0">
      <selection activeCell="O34" sqref="O34"/>
    </sheetView>
  </sheetViews>
  <sheetFormatPr defaultRowHeight="15.75" x14ac:dyDescent="0.25"/>
  <cols>
    <col min="1" max="1" width="4.42578125" style="61" customWidth="1"/>
    <col min="2" max="2" width="7.42578125" style="61" hidden="1" customWidth="1"/>
    <col min="3" max="3" width="34.28515625" style="169" customWidth="1"/>
    <col min="4" max="4" width="22.5703125" style="61" customWidth="1"/>
    <col min="5" max="5" width="10.7109375" style="62" customWidth="1"/>
    <col min="6" max="6" width="9.140625" style="62"/>
    <col min="7" max="7" width="15.28515625" style="62" customWidth="1"/>
    <col min="8" max="8" width="15" style="62" customWidth="1"/>
    <col min="9" max="9" width="12.28515625" style="62" customWidth="1"/>
    <col min="10" max="10" width="10" style="62" customWidth="1"/>
    <col min="11" max="11" width="12.5703125" style="62" customWidth="1"/>
    <col min="12" max="12" width="10.42578125" style="62" customWidth="1"/>
    <col min="13" max="13" width="13.42578125" style="62" bestFit="1" customWidth="1"/>
    <col min="14" max="14" width="10.140625" style="62" customWidth="1"/>
    <col min="15" max="15" width="13" style="62" customWidth="1"/>
    <col min="16" max="16" width="9.140625" style="62"/>
    <col min="17" max="17" width="11.85546875" style="62" hidden="1" customWidth="1"/>
    <col min="18" max="18" width="7.5703125" style="62" customWidth="1"/>
    <col min="19" max="19" width="8.28515625" style="62" customWidth="1"/>
    <col min="20" max="20" width="13.42578125" style="62" customWidth="1"/>
    <col min="21" max="21" width="9.140625" style="10"/>
  </cols>
  <sheetData>
    <row r="1" spans="1:21" x14ac:dyDescent="0.25">
      <c r="A1" s="191" t="s">
        <v>250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3"/>
    </row>
    <row r="2" spans="1:21" s="4" customFormat="1" ht="15" customHeight="1" x14ac:dyDescent="0.2">
      <c r="A2" s="185" t="s">
        <v>0</v>
      </c>
      <c r="B2" s="52"/>
      <c r="C2" s="194" t="s">
        <v>1</v>
      </c>
      <c r="D2" s="185" t="s">
        <v>2</v>
      </c>
      <c r="E2" s="184" t="s">
        <v>3</v>
      </c>
      <c r="F2" s="184" t="s">
        <v>4</v>
      </c>
      <c r="G2" s="197" t="s">
        <v>17</v>
      </c>
      <c r="H2" s="184" t="s">
        <v>5</v>
      </c>
      <c r="I2" s="184" t="s">
        <v>156</v>
      </c>
      <c r="J2" s="184"/>
      <c r="K2" s="184"/>
      <c r="L2" s="184"/>
      <c r="M2" s="184" t="s">
        <v>12</v>
      </c>
      <c r="N2" s="184"/>
      <c r="O2" s="184"/>
      <c r="P2" s="184"/>
      <c r="Q2" s="184" t="s">
        <v>13</v>
      </c>
      <c r="R2" s="184" t="s">
        <v>15</v>
      </c>
      <c r="S2" s="184"/>
      <c r="T2" s="184" t="s">
        <v>16</v>
      </c>
      <c r="U2" s="10"/>
    </row>
    <row r="3" spans="1:21" s="4" customFormat="1" ht="45" customHeight="1" x14ac:dyDescent="0.2">
      <c r="A3" s="185"/>
      <c r="B3" s="165"/>
      <c r="C3" s="195"/>
      <c r="D3" s="185"/>
      <c r="E3" s="184"/>
      <c r="F3" s="184"/>
      <c r="G3" s="198"/>
      <c r="H3" s="184"/>
      <c r="I3" s="184" t="s">
        <v>7</v>
      </c>
      <c r="J3" s="184" t="s">
        <v>8</v>
      </c>
      <c r="K3" s="184"/>
      <c r="L3" s="184"/>
      <c r="M3" s="184" t="s">
        <v>7</v>
      </c>
      <c r="N3" s="184" t="s">
        <v>8</v>
      </c>
      <c r="O3" s="184"/>
      <c r="P3" s="184"/>
      <c r="Q3" s="184"/>
      <c r="R3" s="184"/>
      <c r="S3" s="184"/>
      <c r="T3" s="184"/>
      <c r="U3" s="10"/>
    </row>
    <row r="4" spans="1:21" s="4" customFormat="1" ht="89.25" customHeight="1" x14ac:dyDescent="0.2">
      <c r="A4" s="185"/>
      <c r="B4" s="166"/>
      <c r="C4" s="196"/>
      <c r="D4" s="185"/>
      <c r="E4" s="184"/>
      <c r="F4" s="184"/>
      <c r="G4" s="199"/>
      <c r="H4" s="184"/>
      <c r="I4" s="184"/>
      <c r="J4" s="168" t="s">
        <v>9</v>
      </c>
      <c r="K4" s="168" t="s">
        <v>10</v>
      </c>
      <c r="L4" s="168" t="s">
        <v>11</v>
      </c>
      <c r="M4" s="184"/>
      <c r="N4" s="168" t="s">
        <v>9</v>
      </c>
      <c r="O4" s="168" t="s">
        <v>10</v>
      </c>
      <c r="P4" s="168" t="s">
        <v>11</v>
      </c>
      <c r="Q4" s="184"/>
      <c r="R4" s="168" t="s">
        <v>201</v>
      </c>
      <c r="S4" s="168" t="s">
        <v>251</v>
      </c>
      <c r="T4" s="184"/>
      <c r="U4" s="10"/>
    </row>
    <row r="5" spans="1:21" s="4" customFormat="1" ht="15.75" customHeight="1" x14ac:dyDescent="0.2">
      <c r="A5" s="167">
        <v>1</v>
      </c>
      <c r="B5" s="167"/>
      <c r="C5" s="44">
        <v>2</v>
      </c>
      <c r="D5" s="167">
        <v>3</v>
      </c>
      <c r="E5" s="168">
        <v>4</v>
      </c>
      <c r="F5" s="168">
        <v>5</v>
      </c>
      <c r="G5" s="168">
        <v>6</v>
      </c>
      <c r="H5" s="168">
        <v>7</v>
      </c>
      <c r="I5" s="168">
        <v>8</v>
      </c>
      <c r="J5" s="168">
        <v>9</v>
      </c>
      <c r="K5" s="168">
        <v>10</v>
      </c>
      <c r="L5" s="168">
        <v>11</v>
      </c>
      <c r="M5" s="168">
        <v>12</v>
      </c>
      <c r="N5" s="168">
        <v>13</v>
      </c>
      <c r="O5" s="168">
        <v>14</v>
      </c>
      <c r="P5" s="168">
        <v>15</v>
      </c>
      <c r="Q5" s="168">
        <v>16</v>
      </c>
      <c r="R5" s="168">
        <v>17</v>
      </c>
      <c r="S5" s="168">
        <v>18</v>
      </c>
      <c r="T5" s="168">
        <v>19</v>
      </c>
      <c r="U5" s="10"/>
    </row>
    <row r="6" spans="1:21" s="4" customFormat="1" ht="103.5" customHeight="1" x14ac:dyDescent="0.2">
      <c r="A6" s="167">
        <v>1</v>
      </c>
      <c r="B6" s="167" t="s">
        <v>246</v>
      </c>
      <c r="C6" s="119" t="s">
        <v>169</v>
      </c>
      <c r="D6" s="167" t="s">
        <v>215</v>
      </c>
      <c r="E6" s="167" t="s">
        <v>21</v>
      </c>
      <c r="F6" s="167">
        <v>2015</v>
      </c>
      <c r="G6" s="60">
        <v>8537.357</v>
      </c>
      <c r="H6" s="60">
        <v>3353.703</v>
      </c>
      <c r="I6" s="60">
        <f>J6+K6+L6</f>
        <v>1800</v>
      </c>
      <c r="J6" s="60"/>
      <c r="K6" s="60">
        <v>1800</v>
      </c>
      <c r="L6" s="167"/>
      <c r="M6" s="60">
        <f t="shared" ref="M6:M65" si="0">N6+O6+P6</f>
        <v>0</v>
      </c>
      <c r="N6" s="60"/>
      <c r="O6" s="60"/>
      <c r="P6" s="60"/>
      <c r="Q6" s="167" t="s">
        <v>25</v>
      </c>
      <c r="R6" s="65">
        <v>74.099999999999994</v>
      </c>
      <c r="S6" s="65"/>
      <c r="T6" s="46" t="s">
        <v>161</v>
      </c>
      <c r="U6" s="10"/>
    </row>
    <row r="7" spans="1:21" s="4" customFormat="1" ht="72" hidden="1" customHeight="1" x14ac:dyDescent="0.2">
      <c r="A7" s="167">
        <v>2</v>
      </c>
      <c r="B7" s="167" t="s">
        <v>246</v>
      </c>
      <c r="C7" s="123" t="s">
        <v>139</v>
      </c>
      <c r="D7" s="46" t="s">
        <v>63</v>
      </c>
      <c r="E7" s="167" t="s">
        <v>143</v>
      </c>
      <c r="F7" s="167">
        <v>2016</v>
      </c>
      <c r="G7" s="60">
        <v>4500</v>
      </c>
      <c r="H7" s="60">
        <v>4500</v>
      </c>
      <c r="I7" s="60">
        <f>J7+K7+L7</f>
        <v>275</v>
      </c>
      <c r="J7" s="60"/>
      <c r="K7" s="60">
        <v>275</v>
      </c>
      <c r="L7" s="167"/>
      <c r="M7" s="60">
        <f t="shared" si="0"/>
        <v>0</v>
      </c>
      <c r="N7" s="60"/>
      <c r="O7" s="60"/>
      <c r="P7" s="60"/>
      <c r="Q7" s="167"/>
      <c r="R7" s="98"/>
      <c r="S7" s="98">
        <v>0</v>
      </c>
      <c r="T7" s="46" t="s">
        <v>30</v>
      </c>
      <c r="U7" s="10"/>
    </row>
    <row r="8" spans="1:21" s="4" customFormat="1" ht="69" hidden="1" customHeight="1" x14ac:dyDescent="0.2">
      <c r="A8" s="167">
        <v>3</v>
      </c>
      <c r="B8" s="167" t="s">
        <v>246</v>
      </c>
      <c r="C8" s="119" t="s">
        <v>59</v>
      </c>
      <c r="D8" s="46" t="s">
        <v>63</v>
      </c>
      <c r="E8" s="167" t="s">
        <v>22</v>
      </c>
      <c r="F8" s="167">
        <v>2016</v>
      </c>
      <c r="G8" s="60">
        <v>17964.366999999998</v>
      </c>
      <c r="H8" s="60">
        <v>17335.271000000001</v>
      </c>
      <c r="I8" s="60">
        <f t="shared" ref="I8:I65" si="1">J8+K8+L8</f>
        <v>6025.1570000000002</v>
      </c>
      <c r="J8" s="60"/>
      <c r="K8" s="60">
        <v>6025.1570000000002</v>
      </c>
      <c r="L8" s="167"/>
      <c r="M8" s="60">
        <f t="shared" si="0"/>
        <v>0</v>
      </c>
      <c r="N8" s="60"/>
      <c r="O8" s="60"/>
      <c r="P8" s="60"/>
      <c r="Q8" s="167" t="s">
        <v>25</v>
      </c>
      <c r="R8" s="65"/>
      <c r="S8" s="65">
        <v>3.5</v>
      </c>
      <c r="T8" s="46" t="s">
        <v>27</v>
      </c>
      <c r="U8" s="10"/>
    </row>
    <row r="9" spans="1:21" s="4" customFormat="1" ht="74.25" customHeight="1" x14ac:dyDescent="0.2">
      <c r="A9" s="167">
        <v>2</v>
      </c>
      <c r="B9" s="167" t="s">
        <v>246</v>
      </c>
      <c r="C9" s="119" t="s">
        <v>60</v>
      </c>
      <c r="D9" s="46" t="s">
        <v>63</v>
      </c>
      <c r="E9" s="167" t="s">
        <v>86</v>
      </c>
      <c r="F9" s="167">
        <v>2016</v>
      </c>
      <c r="G9" s="60">
        <v>16122.588</v>
      </c>
      <c r="H9" s="60">
        <v>15622.588</v>
      </c>
      <c r="I9" s="60">
        <f t="shared" si="1"/>
        <v>12000</v>
      </c>
      <c r="J9" s="60"/>
      <c r="K9" s="60">
        <v>12000</v>
      </c>
      <c r="L9" s="167"/>
      <c r="M9" s="60">
        <f t="shared" si="0"/>
        <v>6.4969999999999999</v>
      </c>
      <c r="N9" s="60"/>
      <c r="O9" s="60">
        <v>6.4969999999999999</v>
      </c>
      <c r="P9" s="60"/>
      <c r="Q9" s="167" t="s">
        <v>25</v>
      </c>
      <c r="R9" s="98">
        <v>3</v>
      </c>
      <c r="S9" s="65">
        <v>0.05</v>
      </c>
      <c r="T9" s="46" t="s">
        <v>161</v>
      </c>
      <c r="U9" s="10"/>
    </row>
    <row r="10" spans="1:21" s="4" customFormat="1" ht="72" customHeight="1" x14ac:dyDescent="0.2">
      <c r="A10" s="167">
        <v>3</v>
      </c>
      <c r="B10" s="167" t="s">
        <v>246</v>
      </c>
      <c r="C10" s="119" t="s">
        <v>160</v>
      </c>
      <c r="D10" s="46" t="s">
        <v>63</v>
      </c>
      <c r="E10" s="167" t="s">
        <v>199</v>
      </c>
      <c r="F10" s="167">
        <v>2017</v>
      </c>
      <c r="G10" s="60">
        <v>76151.3</v>
      </c>
      <c r="H10" s="167">
        <v>76151.3</v>
      </c>
      <c r="I10" s="60">
        <f t="shared" si="1"/>
        <v>1600</v>
      </c>
      <c r="J10" s="60"/>
      <c r="K10" s="60">
        <v>1600</v>
      </c>
      <c r="L10" s="167"/>
      <c r="M10" s="60">
        <f t="shared" si="0"/>
        <v>0</v>
      </c>
      <c r="N10" s="60"/>
      <c r="O10" s="60"/>
      <c r="P10" s="60"/>
      <c r="Q10" s="167" t="s">
        <v>25</v>
      </c>
      <c r="R10" s="77"/>
      <c r="S10" s="77"/>
      <c r="T10" s="46" t="s">
        <v>161</v>
      </c>
      <c r="U10" s="10"/>
    </row>
    <row r="11" spans="1:21" s="4" customFormat="1" ht="84" customHeight="1" x14ac:dyDescent="0.2">
      <c r="A11" s="167">
        <v>4</v>
      </c>
      <c r="B11" s="167" t="s">
        <v>246</v>
      </c>
      <c r="C11" s="119" t="s">
        <v>19</v>
      </c>
      <c r="D11" s="46" t="s">
        <v>63</v>
      </c>
      <c r="E11" s="167" t="s">
        <v>183</v>
      </c>
      <c r="F11" s="167">
        <v>2014</v>
      </c>
      <c r="G11" s="60">
        <v>9129.1010000000006</v>
      </c>
      <c r="H11" s="60">
        <v>3310.7109999999998</v>
      </c>
      <c r="I11" s="60">
        <f t="shared" si="1"/>
        <v>3310.7109999999998</v>
      </c>
      <c r="J11" s="60"/>
      <c r="K11" s="60">
        <v>3310.7109999999998</v>
      </c>
      <c r="L11" s="167"/>
      <c r="M11" s="60">
        <f t="shared" si="0"/>
        <v>0</v>
      </c>
      <c r="N11" s="60"/>
      <c r="O11" s="60"/>
      <c r="P11" s="60"/>
      <c r="Q11" s="167" t="s">
        <v>25</v>
      </c>
      <c r="R11" s="77">
        <v>76.3</v>
      </c>
      <c r="S11" s="65"/>
      <c r="T11" s="46" t="s">
        <v>212</v>
      </c>
      <c r="U11" s="10"/>
    </row>
    <row r="12" spans="1:21" s="4" customFormat="1" ht="114" customHeight="1" x14ac:dyDescent="0.2">
      <c r="A12" s="167">
        <v>5</v>
      </c>
      <c r="B12" s="167" t="s">
        <v>246</v>
      </c>
      <c r="C12" s="119" t="s">
        <v>218</v>
      </c>
      <c r="D12" s="46" t="s">
        <v>63</v>
      </c>
      <c r="E12" s="167" t="s">
        <v>200</v>
      </c>
      <c r="F12" s="167">
        <v>2017</v>
      </c>
      <c r="G12" s="60">
        <v>2400</v>
      </c>
      <c r="H12" s="60">
        <v>2400</v>
      </c>
      <c r="I12" s="60">
        <f t="shared" si="1"/>
        <v>2400</v>
      </c>
      <c r="J12" s="60"/>
      <c r="K12" s="60">
        <v>2400</v>
      </c>
      <c r="L12" s="167"/>
      <c r="M12" s="60">
        <f t="shared" si="0"/>
        <v>20.352219999999999</v>
      </c>
      <c r="N12" s="60"/>
      <c r="O12" s="60">
        <v>20.352219999999999</v>
      </c>
      <c r="P12" s="60"/>
      <c r="Q12" s="167" t="s">
        <v>25</v>
      </c>
      <c r="R12" s="77"/>
      <c r="S12" s="65">
        <v>0.8</v>
      </c>
      <c r="T12" s="46" t="s">
        <v>161</v>
      </c>
      <c r="U12" s="10"/>
    </row>
    <row r="13" spans="1:21" s="4" customFormat="1" ht="117.75" hidden="1" customHeight="1" x14ac:dyDescent="0.2">
      <c r="A13" s="167">
        <v>6</v>
      </c>
      <c r="B13" s="167" t="s">
        <v>246</v>
      </c>
      <c r="C13" s="51" t="s">
        <v>31</v>
      </c>
      <c r="D13" s="46" t="s">
        <v>63</v>
      </c>
      <c r="E13" s="167" t="s">
        <v>88</v>
      </c>
      <c r="F13" s="167">
        <v>2016</v>
      </c>
      <c r="G13" s="60">
        <v>2000</v>
      </c>
      <c r="H13" s="60">
        <v>2000</v>
      </c>
      <c r="I13" s="60">
        <f t="shared" si="1"/>
        <v>203</v>
      </c>
      <c r="J13" s="60"/>
      <c r="K13" s="60">
        <v>203</v>
      </c>
      <c r="L13" s="167"/>
      <c r="M13" s="60">
        <f t="shared" si="0"/>
        <v>200.64099999999999</v>
      </c>
      <c r="N13" s="60"/>
      <c r="O13" s="60">
        <v>200.64099999999999</v>
      </c>
      <c r="P13" s="60"/>
      <c r="Q13" s="167" t="s">
        <v>25</v>
      </c>
      <c r="R13" s="77">
        <f t="shared" ref="R13:R65" si="2">100-(H13/G13*100)</f>
        <v>0</v>
      </c>
      <c r="S13" s="65">
        <v>100</v>
      </c>
      <c r="T13" s="46" t="s">
        <v>30</v>
      </c>
      <c r="U13" s="10"/>
    </row>
    <row r="14" spans="1:21" s="4" customFormat="1" ht="117.75" customHeight="1" x14ac:dyDescent="0.2">
      <c r="A14" s="167">
        <v>6</v>
      </c>
      <c r="B14" s="167" t="s">
        <v>246</v>
      </c>
      <c r="C14" s="160" t="s">
        <v>219</v>
      </c>
      <c r="D14" s="46" t="s">
        <v>63</v>
      </c>
      <c r="E14" s="167" t="s">
        <v>220</v>
      </c>
      <c r="F14" s="167">
        <v>2017</v>
      </c>
      <c r="G14" s="60">
        <v>300000</v>
      </c>
      <c r="H14" s="60">
        <v>300000</v>
      </c>
      <c r="I14" s="60">
        <f t="shared" si="1"/>
        <v>1600</v>
      </c>
      <c r="J14" s="60"/>
      <c r="K14" s="60">
        <v>1600</v>
      </c>
      <c r="L14" s="167"/>
      <c r="M14" s="60">
        <f t="shared" si="0"/>
        <v>0</v>
      </c>
      <c r="N14" s="60"/>
      <c r="O14" s="60"/>
      <c r="P14" s="60"/>
      <c r="Q14" s="167"/>
      <c r="R14" s="77"/>
      <c r="S14" s="65"/>
      <c r="T14" s="46" t="s">
        <v>161</v>
      </c>
      <c r="U14" s="10"/>
    </row>
    <row r="15" spans="1:21" s="4" customFormat="1" ht="63" customHeight="1" x14ac:dyDescent="0.2">
      <c r="A15" s="167">
        <v>7</v>
      </c>
      <c r="B15" s="167" t="s">
        <v>246</v>
      </c>
      <c r="C15" s="119" t="s">
        <v>162</v>
      </c>
      <c r="D15" s="46" t="s">
        <v>63</v>
      </c>
      <c r="E15" s="167" t="s">
        <v>188</v>
      </c>
      <c r="F15" s="167">
        <v>2017</v>
      </c>
      <c r="G15" s="60">
        <v>19419.5</v>
      </c>
      <c r="H15" s="60">
        <v>19419.5</v>
      </c>
      <c r="I15" s="60">
        <f t="shared" si="1"/>
        <v>2000</v>
      </c>
      <c r="J15" s="60"/>
      <c r="K15" s="60">
        <v>2000</v>
      </c>
      <c r="L15" s="167"/>
      <c r="M15" s="60">
        <f t="shared" si="0"/>
        <v>0</v>
      </c>
      <c r="N15" s="60"/>
      <c r="O15" s="60"/>
      <c r="P15" s="60"/>
      <c r="Q15" s="167"/>
      <c r="R15" s="77"/>
      <c r="S15" s="65"/>
      <c r="T15" s="46" t="s">
        <v>161</v>
      </c>
      <c r="U15" s="10"/>
    </row>
    <row r="16" spans="1:21" s="4" customFormat="1" ht="97.5" customHeight="1" x14ac:dyDescent="0.2">
      <c r="A16" s="167">
        <v>8</v>
      </c>
      <c r="B16" s="167" t="s">
        <v>246</v>
      </c>
      <c r="C16" s="119" t="s">
        <v>170</v>
      </c>
      <c r="D16" s="46" t="s">
        <v>63</v>
      </c>
      <c r="E16" s="167" t="s">
        <v>200</v>
      </c>
      <c r="F16" s="167">
        <v>2015</v>
      </c>
      <c r="G16" s="60">
        <v>1559.9159999999999</v>
      </c>
      <c r="H16" s="60">
        <v>1525.6130000000001</v>
      </c>
      <c r="I16" s="60">
        <f t="shared" si="1"/>
        <v>1525.6130000000001</v>
      </c>
      <c r="J16" s="60"/>
      <c r="K16" s="60">
        <v>1525.6130000000001</v>
      </c>
      <c r="L16" s="167"/>
      <c r="M16" s="60">
        <f t="shared" si="0"/>
        <v>442.09595000000002</v>
      </c>
      <c r="N16" s="60"/>
      <c r="O16" s="60">
        <v>442.09595000000002</v>
      </c>
      <c r="P16" s="60"/>
      <c r="Q16" s="167"/>
      <c r="R16" s="77">
        <v>2.4</v>
      </c>
      <c r="S16" s="65">
        <v>28.3</v>
      </c>
      <c r="T16" s="46" t="s">
        <v>159</v>
      </c>
      <c r="U16" s="10"/>
    </row>
    <row r="17" spans="1:22" s="4" customFormat="1" ht="98.25" customHeight="1" x14ac:dyDescent="0.2">
      <c r="A17" s="167">
        <v>9</v>
      </c>
      <c r="B17" s="167" t="s">
        <v>246</v>
      </c>
      <c r="C17" s="119" t="s">
        <v>163</v>
      </c>
      <c r="D17" s="46" t="s">
        <v>63</v>
      </c>
      <c r="E17" s="167" t="s">
        <v>190</v>
      </c>
      <c r="F17" s="167">
        <v>2017</v>
      </c>
      <c r="G17" s="60">
        <v>287200</v>
      </c>
      <c r="H17" s="60">
        <v>287200</v>
      </c>
      <c r="I17" s="60">
        <f t="shared" si="1"/>
        <v>500</v>
      </c>
      <c r="J17" s="60"/>
      <c r="K17" s="60">
        <v>500</v>
      </c>
      <c r="L17" s="167"/>
      <c r="M17" s="60">
        <f t="shared" si="0"/>
        <v>149.99760000000001</v>
      </c>
      <c r="N17" s="60"/>
      <c r="O17" s="60">
        <v>149.99760000000001</v>
      </c>
      <c r="P17" s="60"/>
      <c r="Q17" s="167"/>
      <c r="R17" s="77">
        <v>28</v>
      </c>
      <c r="S17" s="65">
        <v>0.05</v>
      </c>
      <c r="T17" s="46" t="s">
        <v>161</v>
      </c>
      <c r="U17" s="10"/>
    </row>
    <row r="18" spans="1:22" s="4" customFormat="1" ht="68.25" customHeight="1" x14ac:dyDescent="0.2">
      <c r="A18" s="167">
        <v>10</v>
      </c>
      <c r="B18" s="167" t="s">
        <v>246</v>
      </c>
      <c r="C18" s="120" t="s">
        <v>164</v>
      </c>
      <c r="D18" s="46" t="s">
        <v>63</v>
      </c>
      <c r="E18" s="167" t="s">
        <v>187</v>
      </c>
      <c r="F18" s="167">
        <v>2017</v>
      </c>
      <c r="G18" s="60">
        <v>58374</v>
      </c>
      <c r="H18" s="60">
        <v>58374</v>
      </c>
      <c r="I18" s="60">
        <f t="shared" si="1"/>
        <v>600</v>
      </c>
      <c r="J18" s="60"/>
      <c r="K18" s="60">
        <v>600</v>
      </c>
      <c r="L18" s="167"/>
      <c r="M18" s="60">
        <f t="shared" si="0"/>
        <v>180</v>
      </c>
      <c r="N18" s="60"/>
      <c r="O18" s="60">
        <v>180</v>
      </c>
      <c r="P18" s="60"/>
      <c r="Q18" s="167"/>
      <c r="R18" s="77"/>
      <c r="S18" s="65">
        <v>30</v>
      </c>
      <c r="T18" s="46" t="s">
        <v>161</v>
      </c>
      <c r="U18" s="10"/>
    </row>
    <row r="19" spans="1:22" s="4" customFormat="1" ht="85.5" customHeight="1" x14ac:dyDescent="0.2">
      <c r="A19" s="167">
        <v>11</v>
      </c>
      <c r="B19" s="167" t="s">
        <v>246</v>
      </c>
      <c r="C19" s="120" t="s">
        <v>224</v>
      </c>
      <c r="D19" s="46" t="s">
        <v>63</v>
      </c>
      <c r="E19" s="167" t="s">
        <v>186</v>
      </c>
      <c r="F19" s="167">
        <v>2017</v>
      </c>
      <c r="G19" s="60">
        <v>6400</v>
      </c>
      <c r="H19" s="60">
        <v>6400</v>
      </c>
      <c r="I19" s="60">
        <f t="shared" si="1"/>
        <v>200</v>
      </c>
      <c r="J19" s="60"/>
      <c r="K19" s="60">
        <v>200</v>
      </c>
      <c r="L19" s="167"/>
      <c r="M19" s="60">
        <f t="shared" si="0"/>
        <v>0</v>
      </c>
      <c r="N19" s="60"/>
      <c r="O19" s="60"/>
      <c r="P19" s="60"/>
      <c r="Q19" s="167"/>
      <c r="R19" s="77"/>
      <c r="S19" s="65"/>
      <c r="T19" s="46" t="s">
        <v>161</v>
      </c>
      <c r="U19" s="10"/>
    </row>
    <row r="20" spans="1:22" s="4" customFormat="1" ht="100.5" customHeight="1" x14ac:dyDescent="0.2">
      <c r="A20" s="167">
        <v>12</v>
      </c>
      <c r="B20" s="167" t="s">
        <v>246</v>
      </c>
      <c r="C20" s="120" t="s">
        <v>166</v>
      </c>
      <c r="D20" s="46" t="s">
        <v>63</v>
      </c>
      <c r="E20" s="167" t="s">
        <v>195</v>
      </c>
      <c r="F20" s="167">
        <v>2017</v>
      </c>
      <c r="G20" s="60">
        <v>1000</v>
      </c>
      <c r="H20" s="60">
        <v>1000</v>
      </c>
      <c r="I20" s="60">
        <f t="shared" si="1"/>
        <v>1000</v>
      </c>
      <c r="J20" s="60"/>
      <c r="K20" s="60">
        <v>1000</v>
      </c>
      <c r="L20" s="167"/>
      <c r="M20" s="60">
        <f t="shared" si="0"/>
        <v>71.259299999999996</v>
      </c>
      <c r="N20" s="60"/>
      <c r="O20" s="60">
        <f>21.37779+49.88151</f>
        <v>71.259299999999996</v>
      </c>
      <c r="P20" s="60"/>
      <c r="Q20" s="167"/>
      <c r="R20" s="77"/>
      <c r="S20" s="65">
        <v>7.12</v>
      </c>
      <c r="T20" s="46" t="s">
        <v>159</v>
      </c>
      <c r="U20" s="10"/>
    </row>
    <row r="21" spans="1:22" s="4" customFormat="1" ht="85.5" customHeight="1" x14ac:dyDescent="0.2">
      <c r="A21" s="167">
        <v>13</v>
      </c>
      <c r="B21" s="167" t="s">
        <v>246</v>
      </c>
      <c r="C21" s="120" t="s">
        <v>167</v>
      </c>
      <c r="D21" s="46" t="s">
        <v>63</v>
      </c>
      <c r="E21" s="167" t="s">
        <v>109</v>
      </c>
      <c r="F21" s="167">
        <v>2017</v>
      </c>
      <c r="G21" s="60">
        <v>13000</v>
      </c>
      <c r="H21" s="60">
        <v>13000</v>
      </c>
      <c r="I21" s="60">
        <f t="shared" si="1"/>
        <v>500</v>
      </c>
      <c r="J21" s="60"/>
      <c r="K21" s="60">
        <v>500</v>
      </c>
      <c r="L21" s="167"/>
      <c r="M21" s="60">
        <f t="shared" si="0"/>
        <v>0</v>
      </c>
      <c r="N21" s="60"/>
      <c r="O21" s="60"/>
      <c r="P21" s="60"/>
      <c r="Q21" s="167"/>
      <c r="R21" s="77"/>
      <c r="S21" s="65"/>
      <c r="T21" s="46" t="s">
        <v>161</v>
      </c>
      <c r="U21" s="10"/>
    </row>
    <row r="22" spans="1:22" s="4" customFormat="1" ht="98.25" hidden="1" customHeight="1" x14ac:dyDescent="0.2">
      <c r="A22" s="167">
        <v>7</v>
      </c>
      <c r="B22" s="167" t="s">
        <v>246</v>
      </c>
      <c r="C22" s="51" t="s">
        <v>148</v>
      </c>
      <c r="D22" s="46" t="s">
        <v>63</v>
      </c>
      <c r="E22" s="167" t="s">
        <v>109</v>
      </c>
      <c r="F22" s="167"/>
      <c r="G22" s="60">
        <v>4900</v>
      </c>
      <c r="H22" s="60"/>
      <c r="I22" s="60">
        <f>K22</f>
        <v>140</v>
      </c>
      <c r="J22" s="60"/>
      <c r="K22" s="60">
        <v>140</v>
      </c>
      <c r="L22" s="167"/>
      <c r="M22" s="60">
        <f t="shared" si="0"/>
        <v>132.036</v>
      </c>
      <c r="N22" s="60"/>
      <c r="O22" s="60">
        <v>132.036</v>
      </c>
      <c r="P22" s="60"/>
      <c r="Q22" s="167"/>
      <c r="R22" s="77">
        <f t="shared" si="2"/>
        <v>100</v>
      </c>
      <c r="S22" s="65">
        <v>94.31</v>
      </c>
      <c r="T22" s="46"/>
      <c r="U22" s="10"/>
    </row>
    <row r="23" spans="1:22" s="4" customFormat="1" ht="173.25" customHeight="1" x14ac:dyDescent="0.2">
      <c r="A23" s="167">
        <v>14</v>
      </c>
      <c r="B23" s="167" t="s">
        <v>246</v>
      </c>
      <c r="C23" s="160" t="s">
        <v>225</v>
      </c>
      <c r="D23" s="46" t="s">
        <v>63</v>
      </c>
      <c r="E23" s="167" t="s">
        <v>109</v>
      </c>
      <c r="F23" s="167">
        <v>2017</v>
      </c>
      <c r="G23" s="60">
        <v>75000</v>
      </c>
      <c r="H23" s="60">
        <v>75000</v>
      </c>
      <c r="I23" s="60">
        <f>K23</f>
        <v>500</v>
      </c>
      <c r="J23" s="60"/>
      <c r="K23" s="60">
        <v>500</v>
      </c>
      <c r="L23" s="167"/>
      <c r="M23" s="60">
        <f t="shared" si="0"/>
        <v>0</v>
      </c>
      <c r="N23" s="60"/>
      <c r="O23" s="60"/>
      <c r="P23" s="60"/>
      <c r="Q23" s="167"/>
      <c r="R23" s="77"/>
      <c r="S23" s="65"/>
      <c r="T23" s="46" t="s">
        <v>226</v>
      </c>
      <c r="U23" s="10"/>
    </row>
    <row r="24" spans="1:22" s="4" customFormat="1" ht="115.5" customHeight="1" x14ac:dyDescent="0.2">
      <c r="A24" s="167">
        <v>15</v>
      </c>
      <c r="B24" s="167" t="s">
        <v>246</v>
      </c>
      <c r="C24" s="120" t="s">
        <v>236</v>
      </c>
      <c r="D24" s="46" t="s">
        <v>63</v>
      </c>
      <c r="E24" s="167" t="s">
        <v>238</v>
      </c>
      <c r="F24" s="167">
        <v>2017</v>
      </c>
      <c r="G24" s="60">
        <v>40000</v>
      </c>
      <c r="H24" s="60">
        <v>40000</v>
      </c>
      <c r="I24" s="60">
        <f>K24</f>
        <v>200</v>
      </c>
      <c r="J24" s="60"/>
      <c r="K24" s="60">
        <v>200</v>
      </c>
      <c r="L24" s="167"/>
      <c r="M24" s="60">
        <f t="shared" si="0"/>
        <v>0</v>
      </c>
      <c r="N24" s="60"/>
      <c r="O24" s="60"/>
      <c r="P24" s="60"/>
      <c r="Q24" s="167"/>
      <c r="R24" s="77"/>
      <c r="S24" s="65"/>
      <c r="T24" s="46" t="s">
        <v>237</v>
      </c>
      <c r="U24" s="10"/>
    </row>
    <row r="25" spans="1:22" s="4" customFormat="1" ht="100.5" customHeight="1" x14ac:dyDescent="0.35">
      <c r="A25" s="167">
        <v>16</v>
      </c>
      <c r="B25" s="167" t="s">
        <v>247</v>
      </c>
      <c r="C25" s="125" t="s">
        <v>97</v>
      </c>
      <c r="D25" s="46" t="s">
        <v>63</v>
      </c>
      <c r="E25" s="167" t="s">
        <v>189</v>
      </c>
      <c r="F25" s="167">
        <v>2013</v>
      </c>
      <c r="G25" s="60">
        <v>4016</v>
      </c>
      <c r="H25" s="60">
        <v>2262.4029999999998</v>
      </c>
      <c r="I25" s="60">
        <f t="shared" si="1"/>
        <v>2262.4029999999998</v>
      </c>
      <c r="J25" s="60"/>
      <c r="K25" s="60">
        <v>2262.4029999999998</v>
      </c>
      <c r="L25" s="60"/>
      <c r="M25" s="60">
        <f t="shared" si="0"/>
        <v>0</v>
      </c>
      <c r="N25" s="60"/>
      <c r="O25" s="60"/>
      <c r="P25" s="60"/>
      <c r="Q25" s="167"/>
      <c r="R25" s="77">
        <f t="shared" si="2"/>
        <v>43.665263944223106</v>
      </c>
      <c r="S25" s="65"/>
      <c r="T25" s="46" t="s">
        <v>159</v>
      </c>
      <c r="U25" s="97"/>
      <c r="V25" s="7"/>
    </row>
    <row r="26" spans="1:22" ht="78.75" hidden="1" x14ac:dyDescent="0.35">
      <c r="A26" s="167">
        <v>9</v>
      </c>
      <c r="B26" s="167" t="s">
        <v>247</v>
      </c>
      <c r="C26" s="51" t="s">
        <v>98</v>
      </c>
      <c r="D26" s="46" t="s">
        <v>63</v>
      </c>
      <c r="E26" s="167" t="s">
        <v>111</v>
      </c>
      <c r="F26" s="167">
        <v>2015</v>
      </c>
      <c r="G26" s="167">
        <v>611.11</v>
      </c>
      <c r="H26" s="65">
        <v>150</v>
      </c>
      <c r="I26" s="60">
        <f t="shared" si="1"/>
        <v>150</v>
      </c>
      <c r="J26" s="65"/>
      <c r="K26" s="65">
        <v>150</v>
      </c>
      <c r="L26" s="167"/>
      <c r="M26" s="60">
        <f t="shared" si="0"/>
        <v>0</v>
      </c>
      <c r="N26" s="60"/>
      <c r="O26" s="60"/>
      <c r="P26" s="60"/>
      <c r="Q26" s="167"/>
      <c r="R26" s="77">
        <f t="shared" si="2"/>
        <v>75.454500826365148</v>
      </c>
      <c r="S26" s="167">
        <v>75</v>
      </c>
      <c r="T26" s="167">
        <v>2016</v>
      </c>
      <c r="U26" s="97"/>
      <c r="V26" s="96"/>
    </row>
    <row r="27" spans="1:22" s="10" customFormat="1" ht="99.75" hidden="1" customHeight="1" x14ac:dyDescent="0.25">
      <c r="A27" s="167">
        <v>10</v>
      </c>
      <c r="B27" s="167" t="s">
        <v>247</v>
      </c>
      <c r="C27" s="51" t="s">
        <v>99</v>
      </c>
      <c r="D27" s="46" t="s">
        <v>63</v>
      </c>
      <c r="E27" s="167" t="s">
        <v>116</v>
      </c>
      <c r="F27" s="167">
        <v>2016</v>
      </c>
      <c r="G27" s="167">
        <v>2450.9059999999999</v>
      </c>
      <c r="H27" s="167">
        <v>2420.9059999999999</v>
      </c>
      <c r="I27" s="60">
        <f t="shared" si="1"/>
        <v>2420.9059999999999</v>
      </c>
      <c r="J27" s="167"/>
      <c r="K27" s="167">
        <v>2420.9059999999999</v>
      </c>
      <c r="L27" s="167"/>
      <c r="M27" s="60">
        <f t="shared" si="0"/>
        <v>2166.3186000000001</v>
      </c>
      <c r="N27" s="60"/>
      <c r="O27" s="60">
        <f>336.2256+1787.203+6.788+36.102</f>
        <v>2166.3186000000001</v>
      </c>
      <c r="P27" s="60"/>
      <c r="Q27" s="167"/>
      <c r="R27" s="77">
        <f t="shared" si="2"/>
        <v>1.2240371519756366</v>
      </c>
      <c r="S27" s="167">
        <v>95</v>
      </c>
      <c r="T27" s="167">
        <v>2017</v>
      </c>
      <c r="V27"/>
    </row>
    <row r="28" spans="1:22" s="10" customFormat="1" ht="99.75" customHeight="1" x14ac:dyDescent="0.25">
      <c r="A28" s="167">
        <v>17</v>
      </c>
      <c r="B28" s="167" t="s">
        <v>247</v>
      </c>
      <c r="C28" s="162" t="s">
        <v>228</v>
      </c>
      <c r="D28" s="46" t="s">
        <v>63</v>
      </c>
      <c r="E28" s="167" t="s">
        <v>229</v>
      </c>
      <c r="F28" s="167">
        <v>2015</v>
      </c>
      <c r="G28" s="167">
        <v>6463.2860000000001</v>
      </c>
      <c r="H28" s="167">
        <v>6223.4620000000004</v>
      </c>
      <c r="I28" s="60">
        <f t="shared" si="1"/>
        <v>4529.4139999999998</v>
      </c>
      <c r="J28" s="167"/>
      <c r="K28" s="167">
        <v>4529.4139999999998</v>
      </c>
      <c r="L28" s="167"/>
      <c r="M28" s="60">
        <f t="shared" si="0"/>
        <v>0</v>
      </c>
      <c r="N28" s="60"/>
      <c r="O28" s="60"/>
      <c r="P28" s="60"/>
      <c r="Q28" s="167"/>
      <c r="R28" s="77">
        <f t="shared" si="2"/>
        <v>3.7105583754146068</v>
      </c>
      <c r="S28" s="167"/>
      <c r="T28" s="167">
        <v>2018</v>
      </c>
      <c r="V28"/>
    </row>
    <row r="29" spans="1:22" s="10" customFormat="1" ht="95.25" customHeight="1" x14ac:dyDescent="0.25">
      <c r="A29" s="167">
        <v>18</v>
      </c>
      <c r="B29" s="167" t="s">
        <v>247</v>
      </c>
      <c r="C29" s="125" t="s">
        <v>227</v>
      </c>
      <c r="D29" s="46" t="s">
        <v>63</v>
      </c>
      <c r="E29" s="167" t="s">
        <v>108</v>
      </c>
      <c r="F29" s="167">
        <v>2015</v>
      </c>
      <c r="G29" s="167">
        <v>3755.0509999999999</v>
      </c>
      <c r="H29" s="65">
        <v>280</v>
      </c>
      <c r="I29" s="60">
        <f t="shared" si="1"/>
        <v>280</v>
      </c>
      <c r="J29" s="65"/>
      <c r="K29" s="65">
        <v>280</v>
      </c>
      <c r="L29" s="167"/>
      <c r="M29" s="60">
        <f t="shared" si="0"/>
        <v>0</v>
      </c>
      <c r="N29" s="60"/>
      <c r="O29" s="60"/>
      <c r="P29" s="60"/>
      <c r="Q29" s="167"/>
      <c r="R29" s="77">
        <v>93.29</v>
      </c>
      <c r="S29" s="167"/>
      <c r="T29" s="167">
        <v>2017</v>
      </c>
      <c r="V29"/>
    </row>
    <row r="30" spans="1:22" s="10" customFormat="1" ht="69.75" hidden="1" customHeight="1" x14ac:dyDescent="0.25">
      <c r="A30" s="167">
        <v>13</v>
      </c>
      <c r="B30" s="167" t="s">
        <v>247</v>
      </c>
      <c r="C30" s="51" t="s">
        <v>101</v>
      </c>
      <c r="D30" s="46" t="s">
        <v>63</v>
      </c>
      <c r="E30" s="167" t="s">
        <v>109</v>
      </c>
      <c r="F30" s="167">
        <v>2010</v>
      </c>
      <c r="G30" s="167">
        <v>195.33199999999999</v>
      </c>
      <c r="H30" s="167">
        <v>181.614</v>
      </c>
      <c r="I30" s="60">
        <f t="shared" si="1"/>
        <v>181.614</v>
      </c>
      <c r="J30" s="167"/>
      <c r="K30" s="167">
        <v>181.614</v>
      </c>
      <c r="L30" s="167"/>
      <c r="M30" s="60">
        <f t="shared" si="0"/>
        <v>0</v>
      </c>
      <c r="N30" s="60"/>
      <c r="O30" s="60"/>
      <c r="P30" s="60"/>
      <c r="Q30" s="167"/>
      <c r="R30" s="77">
        <f t="shared" si="2"/>
        <v>7.0229148321831474</v>
      </c>
      <c r="S30" s="167">
        <v>7</v>
      </c>
      <c r="T30" s="167">
        <v>2016</v>
      </c>
      <c r="V30"/>
    </row>
    <row r="31" spans="1:22" s="10" customFormat="1" ht="72.75" hidden="1" customHeight="1" x14ac:dyDescent="0.25">
      <c r="A31" s="167">
        <v>13</v>
      </c>
      <c r="B31" s="167" t="s">
        <v>247</v>
      </c>
      <c r="C31" s="119" t="s">
        <v>171</v>
      </c>
      <c r="D31" s="46" t="s">
        <v>63</v>
      </c>
      <c r="E31" s="167" t="s">
        <v>114</v>
      </c>
      <c r="F31" s="167">
        <v>2016</v>
      </c>
      <c r="G31" s="65">
        <v>6600</v>
      </c>
      <c r="H31" s="65">
        <v>6500</v>
      </c>
      <c r="I31" s="60">
        <f t="shared" si="1"/>
        <v>0</v>
      </c>
      <c r="J31" s="65"/>
      <c r="K31" s="78"/>
      <c r="L31" s="167"/>
      <c r="M31" s="60">
        <f t="shared" si="0"/>
        <v>0</v>
      </c>
      <c r="N31" s="60"/>
      <c r="O31" s="60"/>
      <c r="P31" s="60"/>
      <c r="Q31" s="167"/>
      <c r="R31" s="77">
        <f t="shared" si="2"/>
        <v>1.5151515151515156</v>
      </c>
      <c r="S31" s="167">
        <v>0</v>
      </c>
      <c r="T31" s="46" t="s">
        <v>161</v>
      </c>
      <c r="V31"/>
    </row>
    <row r="32" spans="1:22" s="10" customFormat="1" ht="110.25" customHeight="1" x14ac:dyDescent="0.25">
      <c r="A32" s="167">
        <v>19</v>
      </c>
      <c r="B32" s="167" t="s">
        <v>247</v>
      </c>
      <c r="C32" s="125" t="s">
        <v>172</v>
      </c>
      <c r="D32" s="46" t="s">
        <v>63</v>
      </c>
      <c r="E32" s="167" t="s">
        <v>184</v>
      </c>
      <c r="F32" s="167">
        <v>2017</v>
      </c>
      <c r="G32" s="60">
        <v>1450</v>
      </c>
      <c r="H32" s="60">
        <v>1450</v>
      </c>
      <c r="I32" s="60">
        <f t="shared" si="1"/>
        <v>1450</v>
      </c>
      <c r="J32" s="167"/>
      <c r="K32" s="60">
        <v>1450</v>
      </c>
      <c r="L32" s="167"/>
      <c r="M32" s="60">
        <f t="shared" si="0"/>
        <v>0</v>
      </c>
      <c r="N32" s="60"/>
      <c r="O32" s="60"/>
      <c r="P32" s="60"/>
      <c r="Q32" s="167"/>
      <c r="R32" s="77">
        <f t="shared" si="2"/>
        <v>0</v>
      </c>
      <c r="S32" s="167"/>
      <c r="T32" s="167">
        <v>2017</v>
      </c>
      <c r="V32"/>
    </row>
    <row r="33" spans="1:22" s="10" customFormat="1" ht="108.75" customHeight="1" x14ac:dyDescent="0.25">
      <c r="A33" s="167">
        <v>20</v>
      </c>
      <c r="B33" s="167" t="s">
        <v>247</v>
      </c>
      <c r="C33" s="125" t="s">
        <v>173</v>
      </c>
      <c r="D33" s="46" t="s">
        <v>63</v>
      </c>
      <c r="E33" s="167" t="s">
        <v>185</v>
      </c>
      <c r="F33" s="167">
        <v>2017</v>
      </c>
      <c r="G33" s="60">
        <v>1480</v>
      </c>
      <c r="H33" s="60">
        <v>1480</v>
      </c>
      <c r="I33" s="60">
        <f t="shared" si="1"/>
        <v>1480</v>
      </c>
      <c r="J33" s="167"/>
      <c r="K33" s="60">
        <v>1480</v>
      </c>
      <c r="L33" s="167"/>
      <c r="M33" s="60">
        <f t="shared" si="0"/>
        <v>0</v>
      </c>
      <c r="N33" s="60"/>
      <c r="O33" s="60"/>
      <c r="P33" s="60"/>
      <c r="Q33" s="167"/>
      <c r="R33" s="77">
        <f t="shared" si="2"/>
        <v>0</v>
      </c>
      <c r="S33" s="167"/>
      <c r="T33" s="167">
        <v>2017</v>
      </c>
      <c r="V33"/>
    </row>
    <row r="34" spans="1:22" s="10" customFormat="1" ht="87" customHeight="1" x14ac:dyDescent="0.25">
      <c r="A34" s="167">
        <v>21</v>
      </c>
      <c r="B34" s="167" t="s">
        <v>246</v>
      </c>
      <c r="C34" s="120" t="s">
        <v>182</v>
      </c>
      <c r="D34" s="46" t="s">
        <v>63</v>
      </c>
      <c r="E34" s="167" t="s">
        <v>198</v>
      </c>
      <c r="F34" s="167">
        <v>2017</v>
      </c>
      <c r="G34" s="60">
        <v>7500</v>
      </c>
      <c r="H34" s="60">
        <v>7500</v>
      </c>
      <c r="I34" s="60">
        <f t="shared" si="1"/>
        <v>500</v>
      </c>
      <c r="J34" s="167"/>
      <c r="K34" s="60">
        <v>500</v>
      </c>
      <c r="L34" s="167"/>
      <c r="M34" s="60">
        <f t="shared" si="0"/>
        <v>149.99760000000001</v>
      </c>
      <c r="N34" s="60"/>
      <c r="O34" s="60">
        <f>149.9976</f>
        <v>149.99760000000001</v>
      </c>
      <c r="P34" s="60"/>
      <c r="Q34" s="167"/>
      <c r="R34" s="77"/>
      <c r="S34" s="167">
        <v>2</v>
      </c>
      <c r="T34" s="46" t="s">
        <v>161</v>
      </c>
      <c r="V34"/>
    </row>
    <row r="35" spans="1:22" s="10" customFormat="1" ht="103.5" customHeight="1" x14ac:dyDescent="0.25">
      <c r="A35" s="167">
        <v>22</v>
      </c>
      <c r="B35" s="167" t="s">
        <v>246</v>
      </c>
      <c r="C35" s="127" t="s">
        <v>177</v>
      </c>
      <c r="D35" s="46" t="s">
        <v>63</v>
      </c>
      <c r="E35" s="167" t="s">
        <v>194</v>
      </c>
      <c r="F35" s="167">
        <v>2016</v>
      </c>
      <c r="G35" s="60">
        <v>13000</v>
      </c>
      <c r="H35" s="60">
        <v>13000</v>
      </c>
      <c r="I35" s="60">
        <f t="shared" si="1"/>
        <v>500</v>
      </c>
      <c r="J35" s="65"/>
      <c r="K35" s="60">
        <v>500</v>
      </c>
      <c r="L35" s="167"/>
      <c r="M35" s="60">
        <f t="shared" si="0"/>
        <v>0</v>
      </c>
      <c r="N35" s="60"/>
      <c r="O35" s="60"/>
      <c r="P35" s="60"/>
      <c r="Q35" s="167"/>
      <c r="R35" s="77">
        <f t="shared" si="2"/>
        <v>0</v>
      </c>
      <c r="S35" s="167">
        <v>0</v>
      </c>
      <c r="T35" s="46" t="s">
        <v>161</v>
      </c>
      <c r="V35"/>
    </row>
    <row r="36" spans="1:22" s="10" customFormat="1" ht="129.75" hidden="1" customHeight="1" x14ac:dyDescent="0.25">
      <c r="A36" s="167">
        <v>18</v>
      </c>
      <c r="B36" s="167"/>
      <c r="C36" s="51" t="s">
        <v>105</v>
      </c>
      <c r="D36" s="46" t="s">
        <v>63</v>
      </c>
      <c r="E36" s="167" t="s">
        <v>110</v>
      </c>
      <c r="F36" s="167">
        <v>2012</v>
      </c>
      <c r="G36" s="60">
        <v>18711.026000000002</v>
      </c>
      <c r="H36" s="60">
        <v>5300</v>
      </c>
      <c r="I36" s="60">
        <f t="shared" si="1"/>
        <v>2300</v>
      </c>
      <c r="J36" s="65"/>
      <c r="K36" s="60">
        <v>2300</v>
      </c>
      <c r="L36" s="167"/>
      <c r="M36" s="60">
        <f t="shared" si="0"/>
        <v>0</v>
      </c>
      <c r="N36" s="60"/>
      <c r="O36" s="60"/>
      <c r="P36" s="60"/>
      <c r="Q36" s="167"/>
      <c r="R36" s="77">
        <f t="shared" si="2"/>
        <v>71.674455478817677</v>
      </c>
      <c r="S36" s="167">
        <v>74.5</v>
      </c>
      <c r="T36" s="167">
        <v>2017</v>
      </c>
      <c r="V36"/>
    </row>
    <row r="37" spans="1:22" s="10" customFormat="1" ht="95.25" hidden="1" customHeight="1" x14ac:dyDescent="0.2">
      <c r="A37" s="167">
        <v>16</v>
      </c>
      <c r="B37" s="167"/>
      <c r="C37" s="94" t="s">
        <v>134</v>
      </c>
      <c r="D37" s="46" t="s">
        <v>63</v>
      </c>
      <c r="E37" s="167" t="s">
        <v>109</v>
      </c>
      <c r="F37" s="167">
        <v>2016</v>
      </c>
      <c r="G37" s="60">
        <v>1500</v>
      </c>
      <c r="H37" s="60">
        <v>1500</v>
      </c>
      <c r="I37" s="60">
        <f t="shared" si="1"/>
        <v>200</v>
      </c>
      <c r="J37" s="65"/>
      <c r="K37" s="65">
        <v>200</v>
      </c>
      <c r="L37" s="167"/>
      <c r="M37" s="60">
        <f t="shared" si="0"/>
        <v>36.857999999999997</v>
      </c>
      <c r="N37" s="60"/>
      <c r="O37" s="60">
        <v>36.857999999999997</v>
      </c>
      <c r="P37" s="60"/>
      <c r="Q37" s="167"/>
      <c r="R37" s="77">
        <f t="shared" si="2"/>
        <v>0</v>
      </c>
      <c r="S37" s="167">
        <v>20</v>
      </c>
      <c r="T37" s="167">
        <v>2017</v>
      </c>
    </row>
    <row r="38" spans="1:22" s="10" customFormat="1" ht="132" customHeight="1" x14ac:dyDescent="0.2">
      <c r="A38" s="167">
        <v>23</v>
      </c>
      <c r="B38" s="167" t="s">
        <v>247</v>
      </c>
      <c r="C38" s="159" t="s">
        <v>216</v>
      </c>
      <c r="D38" s="46" t="s">
        <v>63</v>
      </c>
      <c r="E38" s="168" t="s">
        <v>24</v>
      </c>
      <c r="F38" s="168">
        <v>2012</v>
      </c>
      <c r="G38" s="168">
        <v>9306.1129999999994</v>
      </c>
      <c r="H38" s="168">
        <v>9297.6129999999994</v>
      </c>
      <c r="I38" s="168">
        <f>J38+K38+L38</f>
        <v>5237.7790000000005</v>
      </c>
      <c r="J38" s="168"/>
      <c r="K38" s="168">
        <f>2767.193+2470.586</f>
        <v>5237.7790000000005</v>
      </c>
      <c r="L38" s="168"/>
      <c r="M38" s="168">
        <f>N38+O38+P38</f>
        <v>0</v>
      </c>
      <c r="N38" s="168"/>
      <c r="O38" s="168"/>
      <c r="P38" s="168"/>
      <c r="Q38" s="168"/>
      <c r="R38" s="168">
        <v>0.09</v>
      </c>
      <c r="S38" s="168"/>
      <c r="T38" s="46" t="s">
        <v>161</v>
      </c>
    </row>
    <row r="39" spans="1:22" s="10" customFormat="1" ht="84" customHeight="1" x14ac:dyDescent="0.2">
      <c r="A39" s="167">
        <v>24</v>
      </c>
      <c r="B39" s="167" t="s">
        <v>247</v>
      </c>
      <c r="C39" s="121" t="s">
        <v>168</v>
      </c>
      <c r="D39" s="46" t="s">
        <v>63</v>
      </c>
      <c r="E39" s="167" t="s">
        <v>141</v>
      </c>
      <c r="F39" s="167">
        <v>2015</v>
      </c>
      <c r="G39" s="167">
        <v>3260.0120000000002</v>
      </c>
      <c r="H39" s="65">
        <f>K39</f>
        <v>2500</v>
      </c>
      <c r="I39" s="60">
        <f t="shared" si="1"/>
        <v>2500</v>
      </c>
      <c r="J39" s="65"/>
      <c r="K39" s="65">
        <v>2500</v>
      </c>
      <c r="L39" s="167"/>
      <c r="M39" s="60">
        <f t="shared" si="0"/>
        <v>12.26652</v>
      </c>
      <c r="N39" s="60"/>
      <c r="O39" s="60">
        <f>12.26652</f>
        <v>12.26652</v>
      </c>
      <c r="P39" s="60"/>
      <c r="Q39" s="167"/>
      <c r="R39" s="77">
        <f t="shared" si="2"/>
        <v>23.313165718408399</v>
      </c>
      <c r="S39" s="167">
        <v>42.3</v>
      </c>
      <c r="T39" s="167">
        <v>2017</v>
      </c>
    </row>
    <row r="40" spans="1:22" s="10" customFormat="1" ht="80.25" customHeight="1" x14ac:dyDescent="0.2">
      <c r="A40" s="167">
        <v>25</v>
      </c>
      <c r="B40" s="167" t="s">
        <v>247</v>
      </c>
      <c r="C40" s="122" t="s">
        <v>127</v>
      </c>
      <c r="D40" s="46" t="s">
        <v>63</v>
      </c>
      <c r="E40" s="167" t="s">
        <v>138</v>
      </c>
      <c r="F40" s="167">
        <v>2017</v>
      </c>
      <c r="G40" s="60">
        <v>796.82</v>
      </c>
      <c r="H40" s="60">
        <v>796.82</v>
      </c>
      <c r="I40" s="60">
        <f t="shared" si="1"/>
        <v>796.82</v>
      </c>
      <c r="J40" s="65"/>
      <c r="K40" s="65">
        <v>796.82</v>
      </c>
      <c r="L40" s="167"/>
      <c r="M40" s="60">
        <f t="shared" si="0"/>
        <v>3.2831999999999999</v>
      </c>
      <c r="N40" s="60"/>
      <c r="O40" s="60">
        <v>3.2831999999999999</v>
      </c>
      <c r="P40" s="60"/>
      <c r="Q40" s="167"/>
      <c r="R40" s="77">
        <f t="shared" si="2"/>
        <v>0</v>
      </c>
      <c r="S40" s="77">
        <f>M40/G40*100</f>
        <v>0.41203785045556085</v>
      </c>
      <c r="T40" s="167">
        <v>2017</v>
      </c>
    </row>
    <row r="41" spans="1:22" s="10" customFormat="1" ht="81" customHeight="1" x14ac:dyDescent="0.2">
      <c r="A41" s="167">
        <v>26</v>
      </c>
      <c r="B41" s="167" t="s">
        <v>247</v>
      </c>
      <c r="C41" s="122" t="s">
        <v>128</v>
      </c>
      <c r="D41" s="46" t="s">
        <v>63</v>
      </c>
      <c r="E41" s="167" t="s">
        <v>138</v>
      </c>
      <c r="F41" s="167">
        <v>2017</v>
      </c>
      <c r="G41" s="60">
        <v>1395.68</v>
      </c>
      <c r="H41" s="60">
        <v>1395.68</v>
      </c>
      <c r="I41" s="60">
        <f t="shared" si="1"/>
        <v>1395.68</v>
      </c>
      <c r="J41" s="65"/>
      <c r="K41" s="65">
        <v>1395.68</v>
      </c>
      <c r="L41" s="167"/>
      <c r="M41" s="60">
        <f t="shared" si="0"/>
        <v>3.64716</v>
      </c>
      <c r="N41" s="60"/>
      <c r="O41" s="60">
        <v>3.64716</v>
      </c>
      <c r="P41" s="60"/>
      <c r="Q41" s="167"/>
      <c r="R41" s="77">
        <f t="shared" si="2"/>
        <v>0</v>
      </c>
      <c r="S41" s="77">
        <f t="shared" ref="S41:S65" si="3">M41/G41*100</f>
        <v>0.26131778058007565</v>
      </c>
      <c r="T41" s="167">
        <v>2017</v>
      </c>
    </row>
    <row r="42" spans="1:22" s="10" customFormat="1" ht="84.75" customHeight="1" x14ac:dyDescent="0.2">
      <c r="A42" s="167">
        <v>27</v>
      </c>
      <c r="B42" s="167" t="s">
        <v>247</v>
      </c>
      <c r="C42" s="122" t="s">
        <v>129</v>
      </c>
      <c r="D42" s="46" t="s">
        <v>63</v>
      </c>
      <c r="E42" s="167" t="s">
        <v>138</v>
      </c>
      <c r="F42" s="167">
        <v>2017</v>
      </c>
      <c r="G42" s="60">
        <v>789.86</v>
      </c>
      <c r="H42" s="60">
        <v>789.76</v>
      </c>
      <c r="I42" s="60">
        <f t="shared" si="1"/>
        <v>789.76</v>
      </c>
      <c r="J42" s="65"/>
      <c r="K42" s="65">
        <v>789.76</v>
      </c>
      <c r="L42" s="167"/>
      <c r="M42" s="60">
        <f t="shared" si="0"/>
        <v>3.2831999999999999</v>
      </c>
      <c r="N42" s="60"/>
      <c r="O42" s="60">
        <v>3.2831999999999999</v>
      </c>
      <c r="P42" s="60"/>
      <c r="Q42" s="167"/>
      <c r="R42" s="77">
        <f t="shared" si="2"/>
        <v>1.2660471475953727E-2</v>
      </c>
      <c r="S42" s="77">
        <f t="shared" si="3"/>
        <v>0.41566859949864526</v>
      </c>
      <c r="T42" s="167">
        <v>2017</v>
      </c>
    </row>
    <row r="43" spans="1:22" s="10" customFormat="1" ht="87" customHeight="1" x14ac:dyDescent="0.2">
      <c r="A43" s="167">
        <v>28</v>
      </c>
      <c r="B43" s="167" t="s">
        <v>247</v>
      </c>
      <c r="C43" s="122" t="s">
        <v>130</v>
      </c>
      <c r="D43" s="46" t="s">
        <v>63</v>
      </c>
      <c r="E43" s="167" t="s">
        <v>138</v>
      </c>
      <c r="F43" s="167">
        <v>2017</v>
      </c>
      <c r="G43" s="60">
        <v>760.97</v>
      </c>
      <c r="H43" s="60">
        <v>760.97</v>
      </c>
      <c r="I43" s="60">
        <f t="shared" si="1"/>
        <v>760.97</v>
      </c>
      <c r="J43" s="65"/>
      <c r="K43" s="65">
        <v>760.97</v>
      </c>
      <c r="L43" s="167"/>
      <c r="M43" s="60">
        <f t="shared" si="0"/>
        <v>3.2831999999999999</v>
      </c>
      <c r="N43" s="60"/>
      <c r="O43" s="60">
        <v>3.2831999999999999</v>
      </c>
      <c r="P43" s="60"/>
      <c r="Q43" s="167"/>
      <c r="R43" s="77">
        <f t="shared" si="2"/>
        <v>0</v>
      </c>
      <c r="S43" s="77">
        <f t="shared" si="3"/>
        <v>0.43144933440214461</v>
      </c>
      <c r="T43" s="167">
        <v>2017</v>
      </c>
    </row>
    <row r="44" spans="1:22" s="10" customFormat="1" ht="42" hidden="1" customHeight="1" x14ac:dyDescent="0.2">
      <c r="A44" s="167">
        <v>22</v>
      </c>
      <c r="B44" s="167" t="s">
        <v>247</v>
      </c>
      <c r="C44" s="93" t="s">
        <v>131</v>
      </c>
      <c r="D44" s="46" t="s">
        <v>63</v>
      </c>
      <c r="E44" s="167" t="s">
        <v>138</v>
      </c>
      <c r="F44" s="167">
        <v>2015</v>
      </c>
      <c r="G44" s="60">
        <v>450</v>
      </c>
      <c r="H44" s="60">
        <v>450</v>
      </c>
      <c r="I44" s="60">
        <f t="shared" si="1"/>
        <v>450</v>
      </c>
      <c r="J44" s="65"/>
      <c r="K44" s="65">
        <v>450</v>
      </c>
      <c r="L44" s="167"/>
      <c r="M44" s="60">
        <f t="shared" si="0"/>
        <v>383.73420000000004</v>
      </c>
      <c r="N44" s="60"/>
      <c r="O44" s="60">
        <f>117.042+1.584+257.5092+7.599</f>
        <v>383.73420000000004</v>
      </c>
      <c r="P44" s="60"/>
      <c r="Q44" s="167"/>
      <c r="R44" s="77">
        <f t="shared" si="2"/>
        <v>0</v>
      </c>
      <c r="S44" s="77">
        <f t="shared" si="3"/>
        <v>85.274266666666676</v>
      </c>
      <c r="T44" s="167">
        <v>2016</v>
      </c>
    </row>
    <row r="45" spans="1:22" s="10" customFormat="1" ht="124.5" customHeight="1" x14ac:dyDescent="0.25">
      <c r="A45" s="167">
        <v>29</v>
      </c>
      <c r="B45" s="167" t="s">
        <v>247</v>
      </c>
      <c r="C45" s="161" t="s">
        <v>222</v>
      </c>
      <c r="D45" s="46" t="s">
        <v>63</v>
      </c>
      <c r="E45" s="167" t="s">
        <v>223</v>
      </c>
      <c r="F45" s="167">
        <v>2012</v>
      </c>
      <c r="G45" s="60">
        <v>10175</v>
      </c>
      <c r="H45" s="60">
        <v>10000</v>
      </c>
      <c r="I45" s="60">
        <f t="shared" si="1"/>
        <v>3000</v>
      </c>
      <c r="J45" s="65"/>
      <c r="K45" s="65">
        <v>3000</v>
      </c>
      <c r="L45" s="167"/>
      <c r="M45" s="60">
        <f t="shared" si="0"/>
        <v>0</v>
      </c>
      <c r="N45" s="60"/>
      <c r="O45" s="60"/>
      <c r="P45" s="60"/>
      <c r="Q45" s="167"/>
      <c r="R45" s="77">
        <f t="shared" si="2"/>
        <v>1.7199017199017135</v>
      </c>
      <c r="S45" s="77">
        <f t="shared" si="3"/>
        <v>0</v>
      </c>
      <c r="T45" s="46" t="s">
        <v>161</v>
      </c>
    </row>
    <row r="46" spans="1:22" s="10" customFormat="1" ht="124.5" customHeight="1" x14ac:dyDescent="0.2">
      <c r="A46" s="167">
        <v>30</v>
      </c>
      <c r="B46" s="167" t="s">
        <v>247</v>
      </c>
      <c r="C46" s="162" t="s">
        <v>231</v>
      </c>
      <c r="D46" s="46" t="s">
        <v>63</v>
      </c>
      <c r="E46" s="167" t="s">
        <v>109</v>
      </c>
      <c r="F46" s="167">
        <v>2017</v>
      </c>
      <c r="G46" s="60">
        <v>450</v>
      </c>
      <c r="H46" s="60">
        <v>450</v>
      </c>
      <c r="I46" s="60">
        <f t="shared" si="1"/>
        <v>50</v>
      </c>
      <c r="J46" s="65"/>
      <c r="K46" s="65">
        <v>50</v>
      </c>
      <c r="L46" s="167"/>
      <c r="M46" s="60">
        <f t="shared" si="0"/>
        <v>0</v>
      </c>
      <c r="N46" s="60"/>
      <c r="O46" s="60"/>
      <c r="P46" s="60"/>
      <c r="Q46" s="167"/>
      <c r="R46" s="77">
        <f t="shared" si="2"/>
        <v>0</v>
      </c>
      <c r="S46" s="77">
        <f t="shared" si="3"/>
        <v>0</v>
      </c>
      <c r="T46" s="46" t="s">
        <v>161</v>
      </c>
    </row>
    <row r="47" spans="1:22" s="10" customFormat="1" ht="124.5" customHeight="1" x14ac:dyDescent="0.2">
      <c r="A47" s="167">
        <v>31</v>
      </c>
      <c r="B47" s="167" t="s">
        <v>247</v>
      </c>
      <c r="C47" s="162" t="s">
        <v>232</v>
      </c>
      <c r="D47" s="46" t="s">
        <v>63</v>
      </c>
      <c r="E47" s="167" t="s">
        <v>109</v>
      </c>
      <c r="F47" s="167">
        <v>2017</v>
      </c>
      <c r="G47" s="60">
        <v>450</v>
      </c>
      <c r="H47" s="60">
        <v>450</v>
      </c>
      <c r="I47" s="60">
        <f t="shared" si="1"/>
        <v>50</v>
      </c>
      <c r="J47" s="65"/>
      <c r="K47" s="65">
        <v>50</v>
      </c>
      <c r="L47" s="167"/>
      <c r="M47" s="60">
        <f t="shared" si="0"/>
        <v>0</v>
      </c>
      <c r="N47" s="60"/>
      <c r="O47" s="60"/>
      <c r="P47" s="60"/>
      <c r="Q47" s="167"/>
      <c r="R47" s="77">
        <f t="shared" si="2"/>
        <v>0</v>
      </c>
      <c r="S47" s="77">
        <f t="shared" si="3"/>
        <v>0</v>
      </c>
      <c r="T47" s="46" t="s">
        <v>161</v>
      </c>
    </row>
    <row r="48" spans="1:22" s="10" customFormat="1" ht="124.5" customHeight="1" x14ac:dyDescent="0.2">
      <c r="A48" s="167">
        <v>32</v>
      </c>
      <c r="B48" s="167" t="s">
        <v>247</v>
      </c>
      <c r="C48" s="126" t="s">
        <v>233</v>
      </c>
      <c r="D48" s="46" t="s">
        <v>63</v>
      </c>
      <c r="E48" s="167" t="s">
        <v>109</v>
      </c>
      <c r="F48" s="167">
        <v>2017</v>
      </c>
      <c r="G48" s="60">
        <v>450</v>
      </c>
      <c r="H48" s="60">
        <v>450</v>
      </c>
      <c r="I48" s="60">
        <f t="shared" si="1"/>
        <v>50</v>
      </c>
      <c r="J48" s="65"/>
      <c r="K48" s="65">
        <v>50</v>
      </c>
      <c r="L48" s="167"/>
      <c r="M48" s="60">
        <f t="shared" si="0"/>
        <v>0</v>
      </c>
      <c r="N48" s="60"/>
      <c r="O48" s="60"/>
      <c r="P48" s="60"/>
      <c r="Q48" s="167"/>
      <c r="R48" s="77">
        <f t="shared" si="2"/>
        <v>0</v>
      </c>
      <c r="S48" s="77">
        <f t="shared" si="3"/>
        <v>0</v>
      </c>
      <c r="T48" s="46" t="s">
        <v>161</v>
      </c>
    </row>
    <row r="49" spans="1:20" s="10" customFormat="1" ht="132.75" customHeight="1" x14ac:dyDescent="0.2">
      <c r="A49" s="167">
        <v>33</v>
      </c>
      <c r="B49" s="167" t="s">
        <v>247</v>
      </c>
      <c r="C49" s="126" t="s">
        <v>234</v>
      </c>
      <c r="D49" s="46" t="s">
        <v>63</v>
      </c>
      <c r="E49" s="167" t="s">
        <v>109</v>
      </c>
      <c r="F49" s="167">
        <v>2017</v>
      </c>
      <c r="G49" s="60">
        <v>450</v>
      </c>
      <c r="H49" s="60">
        <v>450</v>
      </c>
      <c r="I49" s="60">
        <f t="shared" si="1"/>
        <v>50</v>
      </c>
      <c r="J49" s="65"/>
      <c r="K49" s="65">
        <v>50</v>
      </c>
      <c r="L49" s="167"/>
      <c r="M49" s="60">
        <f t="shared" si="0"/>
        <v>0</v>
      </c>
      <c r="N49" s="60"/>
      <c r="O49" s="60"/>
      <c r="P49" s="60"/>
      <c r="Q49" s="167"/>
      <c r="R49" s="77">
        <f t="shared" si="2"/>
        <v>0</v>
      </c>
      <c r="S49" s="77">
        <f t="shared" si="3"/>
        <v>0</v>
      </c>
      <c r="T49" s="46" t="s">
        <v>161</v>
      </c>
    </row>
    <row r="50" spans="1:20" s="10" customFormat="1" ht="124.5" customHeight="1" x14ac:dyDescent="0.2">
      <c r="A50" s="167">
        <v>34</v>
      </c>
      <c r="B50" s="167" t="s">
        <v>247</v>
      </c>
      <c r="C50" s="162" t="s">
        <v>230</v>
      </c>
      <c r="D50" s="46" t="s">
        <v>63</v>
      </c>
      <c r="E50" s="167" t="s">
        <v>109</v>
      </c>
      <c r="F50" s="167">
        <v>2017</v>
      </c>
      <c r="G50" s="60">
        <v>450</v>
      </c>
      <c r="H50" s="60">
        <v>450</v>
      </c>
      <c r="I50" s="60">
        <f t="shared" si="1"/>
        <v>50</v>
      </c>
      <c r="J50" s="65"/>
      <c r="K50" s="65">
        <v>50</v>
      </c>
      <c r="L50" s="167"/>
      <c r="M50" s="60">
        <f t="shared" si="0"/>
        <v>0</v>
      </c>
      <c r="N50" s="60"/>
      <c r="O50" s="60"/>
      <c r="P50" s="60"/>
      <c r="Q50" s="167"/>
      <c r="R50" s="77">
        <f t="shared" si="2"/>
        <v>0</v>
      </c>
      <c r="S50" s="77">
        <f t="shared" si="3"/>
        <v>0</v>
      </c>
      <c r="T50" s="46" t="s">
        <v>235</v>
      </c>
    </row>
    <row r="51" spans="1:20" s="10" customFormat="1" ht="86.25" customHeight="1" x14ac:dyDescent="0.2">
      <c r="A51" s="167">
        <v>35</v>
      </c>
      <c r="B51" s="167" t="s">
        <v>247</v>
      </c>
      <c r="C51" s="163" t="s">
        <v>242</v>
      </c>
      <c r="D51" s="46" t="s">
        <v>243</v>
      </c>
      <c r="E51" s="167" t="s">
        <v>245</v>
      </c>
      <c r="F51" s="167">
        <v>2017</v>
      </c>
      <c r="G51" s="60">
        <v>16673.341</v>
      </c>
      <c r="H51" s="60">
        <v>16673.341</v>
      </c>
      <c r="I51" s="60">
        <f>J51+K51+L51</f>
        <v>16</v>
      </c>
      <c r="J51" s="60">
        <v>16</v>
      </c>
      <c r="K51" s="60"/>
      <c r="L51" s="167"/>
      <c r="M51" s="60">
        <f t="shared" si="0"/>
        <v>0</v>
      </c>
      <c r="N51" s="60"/>
      <c r="O51" s="60"/>
      <c r="P51" s="60"/>
      <c r="Q51" s="167"/>
      <c r="R51" s="77"/>
      <c r="S51" s="65"/>
      <c r="T51" s="46" t="s">
        <v>161</v>
      </c>
    </row>
    <row r="52" spans="1:20" s="10" customFormat="1" ht="83.25" customHeight="1" x14ac:dyDescent="0.2">
      <c r="A52" s="167">
        <v>36</v>
      </c>
      <c r="B52" s="167" t="s">
        <v>247</v>
      </c>
      <c r="C52" s="122" t="s">
        <v>149</v>
      </c>
      <c r="D52" s="46" t="s">
        <v>63</v>
      </c>
      <c r="E52" s="167" t="s">
        <v>138</v>
      </c>
      <c r="F52" s="167">
        <v>2017</v>
      </c>
      <c r="G52" s="60">
        <v>650</v>
      </c>
      <c r="H52" s="60">
        <v>650</v>
      </c>
      <c r="I52" s="60">
        <f t="shared" si="1"/>
        <v>650</v>
      </c>
      <c r="J52" s="65"/>
      <c r="K52" s="65">
        <v>650</v>
      </c>
      <c r="L52" s="167"/>
      <c r="M52" s="60">
        <f t="shared" si="0"/>
        <v>0</v>
      </c>
      <c r="N52" s="60"/>
      <c r="O52" s="60"/>
      <c r="P52" s="60"/>
      <c r="Q52" s="167"/>
      <c r="R52" s="77">
        <f t="shared" si="2"/>
        <v>0</v>
      </c>
      <c r="S52" s="77">
        <f t="shared" si="3"/>
        <v>0</v>
      </c>
      <c r="T52" s="167">
        <v>2017</v>
      </c>
    </row>
    <row r="53" spans="1:20" s="10" customFormat="1" ht="105.75" hidden="1" customHeight="1" x14ac:dyDescent="0.2">
      <c r="A53" s="167">
        <v>24</v>
      </c>
      <c r="B53" s="167" t="s">
        <v>247</v>
      </c>
      <c r="C53" s="93" t="s">
        <v>150</v>
      </c>
      <c r="D53" s="46" t="s">
        <v>63</v>
      </c>
      <c r="E53" s="167" t="s">
        <v>109</v>
      </c>
      <c r="F53" s="167">
        <v>2016</v>
      </c>
      <c r="G53" s="60">
        <v>1800</v>
      </c>
      <c r="H53" s="60">
        <v>1800</v>
      </c>
      <c r="I53" s="60">
        <f t="shared" si="1"/>
        <v>200</v>
      </c>
      <c r="J53" s="65"/>
      <c r="K53" s="65">
        <v>200</v>
      </c>
      <c r="L53" s="167"/>
      <c r="M53" s="60">
        <f t="shared" si="0"/>
        <v>0</v>
      </c>
      <c r="N53" s="60"/>
      <c r="O53" s="60"/>
      <c r="P53" s="60"/>
      <c r="Q53" s="167"/>
      <c r="R53" s="77">
        <f t="shared" si="2"/>
        <v>0</v>
      </c>
      <c r="S53" s="77">
        <f t="shared" si="3"/>
        <v>0</v>
      </c>
      <c r="T53" s="167">
        <v>2017</v>
      </c>
    </row>
    <row r="54" spans="1:20" s="10" customFormat="1" ht="105.75" customHeight="1" x14ac:dyDescent="0.2">
      <c r="A54" s="167">
        <v>37</v>
      </c>
      <c r="B54" s="167" t="s">
        <v>247</v>
      </c>
      <c r="C54" s="121" t="s">
        <v>239</v>
      </c>
      <c r="D54" s="46" t="s">
        <v>63</v>
      </c>
      <c r="E54" s="167" t="s">
        <v>109</v>
      </c>
      <c r="F54" s="167">
        <v>2017</v>
      </c>
      <c r="G54" s="60">
        <v>3000</v>
      </c>
      <c r="H54" s="60">
        <v>3000</v>
      </c>
      <c r="I54" s="60">
        <f t="shared" si="1"/>
        <v>3000</v>
      </c>
      <c r="J54" s="65"/>
      <c r="K54" s="65">
        <v>3000</v>
      </c>
      <c r="L54" s="167"/>
      <c r="M54" s="60">
        <f t="shared" si="0"/>
        <v>0</v>
      </c>
      <c r="N54" s="60"/>
      <c r="O54" s="60"/>
      <c r="P54" s="60"/>
      <c r="Q54" s="167"/>
      <c r="R54" s="77">
        <f t="shared" si="2"/>
        <v>0</v>
      </c>
      <c r="S54" s="77">
        <f t="shared" si="3"/>
        <v>0</v>
      </c>
      <c r="T54" s="167">
        <v>2017</v>
      </c>
    </row>
    <row r="55" spans="1:20" s="10" customFormat="1" ht="171.75" customHeight="1" x14ac:dyDescent="0.2">
      <c r="A55" s="167">
        <v>38</v>
      </c>
      <c r="B55" s="167" t="s">
        <v>247</v>
      </c>
      <c r="C55" s="121" t="s">
        <v>240</v>
      </c>
      <c r="D55" s="46" t="s">
        <v>63</v>
      </c>
      <c r="E55" s="167" t="s">
        <v>241</v>
      </c>
      <c r="F55" s="167">
        <v>2013</v>
      </c>
      <c r="G55" s="60">
        <v>20411.026000000002</v>
      </c>
      <c r="H55" s="60">
        <v>4000</v>
      </c>
      <c r="I55" s="60">
        <f t="shared" si="1"/>
        <v>4000</v>
      </c>
      <c r="J55" s="65"/>
      <c r="K55" s="65">
        <v>4000</v>
      </c>
      <c r="L55" s="167"/>
      <c r="M55" s="60">
        <f t="shared" si="0"/>
        <v>0</v>
      </c>
      <c r="N55" s="60"/>
      <c r="O55" s="60"/>
      <c r="P55" s="60"/>
      <c r="Q55" s="167"/>
      <c r="R55" s="77">
        <f t="shared" si="2"/>
        <v>80.402748984788914</v>
      </c>
      <c r="S55" s="77">
        <f t="shared" si="3"/>
        <v>0</v>
      </c>
      <c r="T55" s="167">
        <v>2017</v>
      </c>
    </row>
    <row r="56" spans="1:20" s="10" customFormat="1" ht="170.25" customHeight="1" x14ac:dyDescent="0.2">
      <c r="A56" s="167">
        <v>39</v>
      </c>
      <c r="B56" s="167" t="s">
        <v>247</v>
      </c>
      <c r="C56" s="126" t="s">
        <v>175</v>
      </c>
      <c r="D56" s="46" t="s">
        <v>63</v>
      </c>
      <c r="E56" s="167" t="s">
        <v>192</v>
      </c>
      <c r="F56" s="167">
        <v>2017</v>
      </c>
      <c r="G56" s="60">
        <v>1500</v>
      </c>
      <c r="H56" s="60">
        <v>1500</v>
      </c>
      <c r="I56" s="60">
        <f t="shared" si="1"/>
        <v>120</v>
      </c>
      <c r="J56" s="65"/>
      <c r="K56" s="65">
        <v>120</v>
      </c>
      <c r="L56" s="167"/>
      <c r="M56" s="60">
        <f t="shared" si="0"/>
        <v>0</v>
      </c>
      <c r="N56" s="60"/>
      <c r="O56" s="60"/>
      <c r="P56" s="60"/>
      <c r="Q56" s="167"/>
      <c r="R56" s="77">
        <f t="shared" si="2"/>
        <v>0</v>
      </c>
      <c r="S56" s="77">
        <f t="shared" si="3"/>
        <v>0</v>
      </c>
      <c r="T56" s="46" t="s">
        <v>161</v>
      </c>
    </row>
    <row r="57" spans="1:20" s="10" customFormat="1" ht="178.5" customHeight="1" x14ac:dyDescent="0.2">
      <c r="A57" s="167">
        <v>40</v>
      </c>
      <c r="B57" s="167" t="s">
        <v>247</v>
      </c>
      <c r="C57" s="126" t="s">
        <v>174</v>
      </c>
      <c r="D57" s="46" t="s">
        <v>63</v>
      </c>
      <c r="E57" s="167" t="s">
        <v>191</v>
      </c>
      <c r="F57" s="167">
        <v>2017</v>
      </c>
      <c r="G57" s="60">
        <v>3000</v>
      </c>
      <c r="H57" s="60">
        <v>3000</v>
      </c>
      <c r="I57" s="60">
        <f t="shared" si="1"/>
        <v>200</v>
      </c>
      <c r="J57" s="65"/>
      <c r="K57" s="65">
        <v>200</v>
      </c>
      <c r="L57" s="167"/>
      <c r="M57" s="60">
        <f t="shared" si="0"/>
        <v>0</v>
      </c>
      <c r="N57" s="60"/>
      <c r="O57" s="60"/>
      <c r="P57" s="60"/>
      <c r="Q57" s="167"/>
      <c r="R57" s="77">
        <f t="shared" si="2"/>
        <v>0</v>
      </c>
      <c r="S57" s="77">
        <f t="shared" si="3"/>
        <v>0</v>
      </c>
      <c r="T57" s="46" t="s">
        <v>161</v>
      </c>
    </row>
    <row r="58" spans="1:20" s="10" customFormat="1" ht="139.5" customHeight="1" x14ac:dyDescent="0.2">
      <c r="A58" s="167">
        <v>41</v>
      </c>
      <c r="B58" s="167" t="s">
        <v>247</v>
      </c>
      <c r="C58" s="126" t="s">
        <v>221</v>
      </c>
      <c r="D58" s="46" t="s">
        <v>63</v>
      </c>
      <c r="E58" s="167" t="s">
        <v>193</v>
      </c>
      <c r="F58" s="167">
        <v>2017</v>
      </c>
      <c r="G58" s="60">
        <v>1500</v>
      </c>
      <c r="H58" s="60">
        <v>1500</v>
      </c>
      <c r="I58" s="60">
        <f t="shared" si="1"/>
        <v>120</v>
      </c>
      <c r="J58" s="65"/>
      <c r="K58" s="65">
        <v>120</v>
      </c>
      <c r="L58" s="167"/>
      <c r="M58" s="60">
        <f t="shared" si="0"/>
        <v>0</v>
      </c>
      <c r="N58" s="60"/>
      <c r="O58" s="60"/>
      <c r="P58" s="60"/>
      <c r="Q58" s="167"/>
      <c r="R58" s="77">
        <f t="shared" si="2"/>
        <v>0</v>
      </c>
      <c r="S58" s="77">
        <f t="shared" si="3"/>
        <v>0</v>
      </c>
      <c r="T58" s="46" t="s">
        <v>161</v>
      </c>
    </row>
    <row r="59" spans="1:20" s="10" customFormat="1" ht="116.25" hidden="1" customHeight="1" x14ac:dyDescent="0.2">
      <c r="A59" s="167">
        <v>27</v>
      </c>
      <c r="B59" s="167" t="s">
        <v>247</v>
      </c>
      <c r="C59" s="93" t="s">
        <v>151</v>
      </c>
      <c r="D59" s="46" t="s">
        <v>63</v>
      </c>
      <c r="E59" s="167" t="s">
        <v>109</v>
      </c>
      <c r="F59" s="167">
        <v>2016</v>
      </c>
      <c r="G59" s="60">
        <v>3960.0369999999998</v>
      </c>
      <c r="H59" s="60">
        <f>G59</f>
        <v>3960.0369999999998</v>
      </c>
      <c r="I59" s="60">
        <f t="shared" si="1"/>
        <v>100</v>
      </c>
      <c r="J59" s="65"/>
      <c r="K59" s="65">
        <v>100</v>
      </c>
      <c r="L59" s="167"/>
      <c r="M59" s="60">
        <f t="shared" si="0"/>
        <v>0</v>
      </c>
      <c r="N59" s="60"/>
      <c r="O59" s="60"/>
      <c r="P59" s="60"/>
      <c r="Q59" s="167"/>
      <c r="R59" s="77">
        <f t="shared" si="2"/>
        <v>0</v>
      </c>
      <c r="S59" s="77">
        <f t="shared" si="3"/>
        <v>0</v>
      </c>
      <c r="T59" s="167">
        <v>2017</v>
      </c>
    </row>
    <row r="60" spans="1:20" s="10" customFormat="1" ht="116.25" customHeight="1" x14ac:dyDescent="0.2">
      <c r="A60" s="167">
        <v>42</v>
      </c>
      <c r="B60" s="167" t="s">
        <v>247</v>
      </c>
      <c r="C60" s="126" t="s">
        <v>180</v>
      </c>
      <c r="D60" s="46" t="s">
        <v>63</v>
      </c>
      <c r="E60" s="167" t="s">
        <v>197</v>
      </c>
      <c r="F60" s="167">
        <v>2017</v>
      </c>
      <c r="G60" s="60">
        <v>600</v>
      </c>
      <c r="H60" s="60">
        <v>600</v>
      </c>
      <c r="I60" s="60">
        <f t="shared" si="1"/>
        <v>400</v>
      </c>
      <c r="J60" s="65"/>
      <c r="K60" s="65">
        <v>400</v>
      </c>
      <c r="L60" s="167"/>
      <c r="M60" s="60">
        <f t="shared" si="0"/>
        <v>0</v>
      </c>
      <c r="N60" s="60"/>
      <c r="O60" s="60"/>
      <c r="P60" s="60"/>
      <c r="Q60" s="167"/>
      <c r="R60" s="77">
        <f t="shared" si="2"/>
        <v>0</v>
      </c>
      <c r="S60" s="77">
        <f t="shared" si="3"/>
        <v>0</v>
      </c>
      <c r="T60" s="46" t="s">
        <v>161</v>
      </c>
    </row>
    <row r="61" spans="1:20" s="10" customFormat="1" ht="92.25" customHeight="1" x14ac:dyDescent="0.2">
      <c r="A61" s="167">
        <v>43</v>
      </c>
      <c r="B61" s="167" t="s">
        <v>247</v>
      </c>
      <c r="C61" s="122" t="s">
        <v>181</v>
      </c>
      <c r="D61" s="46" t="s">
        <v>63</v>
      </c>
      <c r="E61" s="167" t="s">
        <v>196</v>
      </c>
      <c r="F61" s="167">
        <v>2017</v>
      </c>
      <c r="G61" s="60">
        <v>54000</v>
      </c>
      <c r="H61" s="60">
        <v>54000</v>
      </c>
      <c r="I61" s="60">
        <f t="shared" si="1"/>
        <v>1000</v>
      </c>
      <c r="J61" s="65"/>
      <c r="K61" s="65">
        <v>1000</v>
      </c>
      <c r="L61" s="167"/>
      <c r="M61" s="60">
        <f t="shared" si="0"/>
        <v>0</v>
      </c>
      <c r="N61" s="60"/>
      <c r="O61" s="60"/>
      <c r="P61" s="60"/>
      <c r="Q61" s="167"/>
      <c r="R61" s="77">
        <f t="shared" si="2"/>
        <v>0</v>
      </c>
      <c r="S61" s="77">
        <f t="shared" si="3"/>
        <v>0</v>
      </c>
      <c r="T61" s="46" t="s">
        <v>161</v>
      </c>
    </row>
    <row r="62" spans="1:20" s="10" customFormat="1" ht="90" customHeight="1" x14ac:dyDescent="0.2">
      <c r="A62" s="167">
        <v>44</v>
      </c>
      <c r="B62" s="167" t="s">
        <v>247</v>
      </c>
      <c r="C62" s="126" t="s">
        <v>179</v>
      </c>
      <c r="D62" s="46" t="s">
        <v>63</v>
      </c>
      <c r="E62" s="167" t="s">
        <v>109</v>
      </c>
      <c r="F62" s="167">
        <v>2017</v>
      </c>
      <c r="G62" s="60">
        <v>1500</v>
      </c>
      <c r="H62" s="60">
        <v>1500</v>
      </c>
      <c r="I62" s="60">
        <f t="shared" si="1"/>
        <v>150</v>
      </c>
      <c r="J62" s="65"/>
      <c r="K62" s="65">
        <v>150</v>
      </c>
      <c r="L62" s="167"/>
      <c r="M62" s="60">
        <f t="shared" si="0"/>
        <v>0</v>
      </c>
      <c r="N62" s="60"/>
      <c r="O62" s="60"/>
      <c r="P62" s="60"/>
      <c r="Q62" s="167"/>
      <c r="R62" s="77">
        <f t="shared" si="2"/>
        <v>0</v>
      </c>
      <c r="S62" s="77">
        <f t="shared" si="3"/>
        <v>0</v>
      </c>
      <c r="T62" s="46" t="s">
        <v>161</v>
      </c>
    </row>
    <row r="63" spans="1:20" s="10" customFormat="1" ht="67.5" customHeight="1" x14ac:dyDescent="0.2">
      <c r="A63" s="167">
        <v>45</v>
      </c>
      <c r="B63" s="167" t="s">
        <v>246</v>
      </c>
      <c r="C63" s="123" t="s">
        <v>135</v>
      </c>
      <c r="D63" s="46" t="s">
        <v>63</v>
      </c>
      <c r="E63" s="167" t="s">
        <v>109</v>
      </c>
      <c r="F63" s="167">
        <v>2017</v>
      </c>
      <c r="G63" s="60">
        <v>1800</v>
      </c>
      <c r="H63" s="60">
        <v>1800</v>
      </c>
      <c r="I63" s="60">
        <f t="shared" si="1"/>
        <v>200</v>
      </c>
      <c r="J63" s="65"/>
      <c r="K63" s="65">
        <v>200</v>
      </c>
      <c r="L63" s="167"/>
      <c r="M63" s="60">
        <f t="shared" si="0"/>
        <v>0</v>
      </c>
      <c r="N63" s="60"/>
      <c r="O63" s="60"/>
      <c r="P63" s="60"/>
      <c r="Q63" s="167"/>
      <c r="R63" s="77">
        <f t="shared" si="2"/>
        <v>0</v>
      </c>
      <c r="S63" s="77">
        <f t="shared" si="3"/>
        <v>0</v>
      </c>
      <c r="T63" s="46" t="s">
        <v>161</v>
      </c>
    </row>
    <row r="64" spans="1:20" s="10" customFormat="1" ht="71.25" customHeight="1" x14ac:dyDescent="0.2">
      <c r="A64" s="167">
        <v>46</v>
      </c>
      <c r="B64" s="167" t="s">
        <v>246</v>
      </c>
      <c r="C64" s="123" t="s">
        <v>136</v>
      </c>
      <c r="D64" s="46" t="s">
        <v>63</v>
      </c>
      <c r="E64" s="167" t="s">
        <v>109</v>
      </c>
      <c r="F64" s="167">
        <v>2017</v>
      </c>
      <c r="G64" s="60">
        <v>900</v>
      </c>
      <c r="H64" s="60">
        <v>900</v>
      </c>
      <c r="I64" s="60">
        <f t="shared" si="1"/>
        <v>200</v>
      </c>
      <c r="J64" s="65"/>
      <c r="K64" s="65">
        <v>200</v>
      </c>
      <c r="L64" s="167"/>
      <c r="M64" s="60">
        <f t="shared" si="0"/>
        <v>0</v>
      </c>
      <c r="N64" s="60"/>
      <c r="O64" s="60"/>
      <c r="P64" s="60"/>
      <c r="Q64" s="167"/>
      <c r="R64" s="77">
        <f t="shared" si="2"/>
        <v>0</v>
      </c>
      <c r="S64" s="77">
        <f t="shared" si="3"/>
        <v>0</v>
      </c>
      <c r="T64" s="46" t="s">
        <v>161</v>
      </c>
    </row>
    <row r="65" spans="1:22" s="10" customFormat="1" ht="81" customHeight="1" x14ac:dyDescent="0.2">
      <c r="A65" s="167">
        <v>47</v>
      </c>
      <c r="B65" s="167" t="s">
        <v>246</v>
      </c>
      <c r="C65" s="123" t="s">
        <v>178</v>
      </c>
      <c r="D65" s="46" t="s">
        <v>63</v>
      </c>
      <c r="E65" s="167" t="s">
        <v>109</v>
      </c>
      <c r="F65" s="167">
        <v>2017</v>
      </c>
      <c r="G65" s="60">
        <v>2400</v>
      </c>
      <c r="H65" s="60">
        <v>2400</v>
      </c>
      <c r="I65" s="60">
        <f t="shared" si="1"/>
        <v>200</v>
      </c>
      <c r="J65" s="65"/>
      <c r="K65" s="65">
        <v>200</v>
      </c>
      <c r="L65" s="167"/>
      <c r="M65" s="60">
        <f t="shared" si="0"/>
        <v>0</v>
      </c>
      <c r="N65" s="60"/>
      <c r="O65" s="60"/>
      <c r="P65" s="60"/>
      <c r="Q65" s="167"/>
      <c r="R65" s="77">
        <f t="shared" si="2"/>
        <v>0</v>
      </c>
      <c r="S65" s="77">
        <f t="shared" si="3"/>
        <v>0</v>
      </c>
      <c r="T65" s="46" t="s">
        <v>161</v>
      </c>
    </row>
    <row r="66" spans="1:22" s="10" customFormat="1" ht="45.75" hidden="1" customHeight="1" x14ac:dyDescent="0.2">
      <c r="A66" s="185" t="s">
        <v>248</v>
      </c>
      <c r="B66" s="186"/>
      <c r="C66" s="186"/>
      <c r="D66" s="46"/>
      <c r="E66" s="167"/>
      <c r="F66" s="167"/>
      <c r="G66" s="60">
        <f>G25+G28+G29+G32+G33+G38+G39+G40+G41+G42+G43+G45+G46+G47+G48+G49+G50+G51+G52+G54+G55+G56+G57+G58+G61+G62</f>
        <v>148133.15899999999</v>
      </c>
      <c r="H66" s="60">
        <f t="shared" ref="H66:P66" si="4">H25+H28+H29+H32+H33+H38+H39+H40+H41+H42+H43+H45+H46+H47+H48+H49+H50+H51+H52+H54+H55+H56+H57+H58+H61+H62</f>
        <v>125310.049</v>
      </c>
      <c r="I66" s="60">
        <f t="shared" si="4"/>
        <v>33988.826000000001</v>
      </c>
      <c r="J66" s="60">
        <f t="shared" si="4"/>
        <v>16</v>
      </c>
      <c r="K66" s="60">
        <f t="shared" si="4"/>
        <v>33972.826000000001</v>
      </c>
      <c r="L66" s="60">
        <f t="shared" si="4"/>
        <v>0</v>
      </c>
      <c r="M66" s="60">
        <f t="shared" si="4"/>
        <v>25.763280000000002</v>
      </c>
      <c r="N66" s="60">
        <f t="shared" si="4"/>
        <v>0</v>
      </c>
      <c r="O66" s="60">
        <f t="shared" si="4"/>
        <v>25.763280000000002</v>
      </c>
      <c r="P66" s="60">
        <f t="shared" si="4"/>
        <v>0</v>
      </c>
      <c r="Q66" s="167"/>
      <c r="R66" s="77"/>
      <c r="S66" s="77"/>
      <c r="T66" s="46"/>
    </row>
    <row r="67" spans="1:22" s="10" customFormat="1" ht="45.75" hidden="1" customHeight="1" x14ac:dyDescent="0.2">
      <c r="A67" s="185" t="s">
        <v>249</v>
      </c>
      <c r="B67" s="186"/>
      <c r="C67" s="186"/>
      <c r="D67" s="46"/>
      <c r="E67" s="167"/>
      <c r="F67" s="167"/>
      <c r="G67" s="60">
        <f>G6+G9+G10+G11+G12+G14+G15+G16+G17+G18+G19+G20+G21+G23+G24+G34+G35+G63+G64+G65</f>
        <v>939893.7620000001</v>
      </c>
      <c r="H67" s="60">
        <f t="shared" ref="H67:P67" si="5">H6+H9+H10+H11+H12+H14+H15+H16+H17+H18+H19+H20+H21+H23+H24+H34+H35+H63+H64+H65</f>
        <v>928357.41500000004</v>
      </c>
      <c r="I67" s="60">
        <f t="shared" si="5"/>
        <v>31336.324000000001</v>
      </c>
      <c r="J67" s="60">
        <f t="shared" si="5"/>
        <v>0</v>
      </c>
      <c r="K67" s="60">
        <f t="shared" si="5"/>
        <v>31336.324000000001</v>
      </c>
      <c r="L67" s="60">
        <f t="shared" si="5"/>
        <v>0</v>
      </c>
      <c r="M67" s="60">
        <f t="shared" si="5"/>
        <v>1020.1996700000001</v>
      </c>
      <c r="N67" s="60">
        <f t="shared" si="5"/>
        <v>0</v>
      </c>
      <c r="O67" s="60">
        <f t="shared" si="5"/>
        <v>1020.1996700000001</v>
      </c>
      <c r="P67" s="60">
        <f t="shared" si="5"/>
        <v>0</v>
      </c>
      <c r="Q67" s="167"/>
      <c r="R67" s="77"/>
      <c r="S67" s="77"/>
      <c r="T67" s="46"/>
    </row>
    <row r="68" spans="1:22" s="10" customFormat="1" ht="36" customHeight="1" x14ac:dyDescent="0.2">
      <c r="A68" s="82"/>
      <c r="B68" s="82"/>
      <c r="C68" s="170"/>
      <c r="D68" s="82"/>
      <c r="E68" s="171"/>
      <c r="F68" s="171"/>
      <c r="G68" s="171"/>
      <c r="H68" s="171"/>
      <c r="I68" s="171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</row>
    <row r="69" spans="1:22" ht="70.5" customHeight="1" x14ac:dyDescent="0.35">
      <c r="C69" s="187" t="s">
        <v>207</v>
      </c>
      <c r="D69" s="188"/>
      <c r="E69" s="188"/>
      <c r="F69" s="188"/>
      <c r="G69" s="188"/>
      <c r="J69" s="189" t="s">
        <v>121</v>
      </c>
      <c r="K69" s="190"/>
      <c r="L69" s="190"/>
    </row>
    <row r="70" spans="1:22" s="10" customFormat="1" ht="36.75" customHeight="1" x14ac:dyDescent="0.25">
      <c r="A70" s="182" t="s">
        <v>142</v>
      </c>
      <c r="B70" s="182"/>
      <c r="C70" s="183"/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V70"/>
    </row>
    <row r="71" spans="1:22" s="10" customFormat="1" x14ac:dyDescent="0.25">
      <c r="A71" s="182" t="s">
        <v>152</v>
      </c>
      <c r="B71" s="182"/>
      <c r="C71" s="183"/>
      <c r="D71" s="61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V71"/>
    </row>
  </sheetData>
  <mergeCells count="23">
    <mergeCell ref="A1:T1"/>
    <mergeCell ref="A2:A4"/>
    <mergeCell ref="C2:C4"/>
    <mergeCell ref="D2:D4"/>
    <mergeCell ref="E2:E4"/>
    <mergeCell ref="F2:F4"/>
    <mergeCell ref="G2:G4"/>
    <mergeCell ref="H2:H4"/>
    <mergeCell ref="I2:L2"/>
    <mergeCell ref="M2:P2"/>
    <mergeCell ref="A71:C71"/>
    <mergeCell ref="Q2:Q4"/>
    <mergeCell ref="R2:S3"/>
    <mergeCell ref="T2:T4"/>
    <mergeCell ref="I3:I4"/>
    <mergeCell ref="J3:L3"/>
    <mergeCell ref="M3:M4"/>
    <mergeCell ref="N3:P3"/>
    <mergeCell ref="A66:C66"/>
    <mergeCell ref="A67:C67"/>
    <mergeCell ref="C69:G69"/>
    <mergeCell ref="J69:L69"/>
    <mergeCell ref="A70:C70"/>
  </mergeCells>
  <pageMargins left="0.31496062992125984" right="0.31496062992125984" top="0.35433070866141736" bottom="0.15748031496062992" header="0.31496062992125984" footer="0.31496062992125984"/>
  <pageSetup paperSize="9" scale="6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="57" zoomScaleNormal="57" workbookViewId="0">
      <selection activeCell="G67" sqref="G67:P67"/>
    </sheetView>
  </sheetViews>
  <sheetFormatPr defaultRowHeight="15.75" x14ac:dyDescent="0.25"/>
  <cols>
    <col min="1" max="1" width="4.42578125" style="61" customWidth="1"/>
    <col min="2" max="2" width="7.42578125" style="61" customWidth="1"/>
    <col min="3" max="3" width="34.28515625" style="154" customWidth="1"/>
    <col min="4" max="4" width="22.5703125" style="61" customWidth="1"/>
    <col min="5" max="5" width="10.7109375" style="62" customWidth="1"/>
    <col min="6" max="6" width="9.140625" style="62"/>
    <col min="7" max="7" width="15.28515625" style="62" customWidth="1"/>
    <col min="8" max="8" width="15" style="62" customWidth="1"/>
    <col min="9" max="9" width="12.28515625" style="62" customWidth="1"/>
    <col min="10" max="10" width="10" style="62" customWidth="1"/>
    <col min="11" max="11" width="12.5703125" style="62" customWidth="1"/>
    <col min="12" max="12" width="10.42578125" style="62" customWidth="1"/>
    <col min="13" max="13" width="13.42578125" style="62" bestFit="1" customWidth="1"/>
    <col min="14" max="14" width="10.140625" style="62" customWidth="1"/>
    <col min="15" max="15" width="13" style="62" customWidth="1"/>
    <col min="16" max="16" width="9.140625" style="62"/>
    <col min="17" max="17" width="11.85546875" style="62" hidden="1" customWidth="1"/>
    <col min="18" max="18" width="7.5703125" style="62" customWidth="1"/>
    <col min="19" max="19" width="8.28515625" style="62" customWidth="1"/>
    <col min="20" max="20" width="13.42578125" style="62" customWidth="1"/>
    <col min="21" max="21" width="9.140625" style="10"/>
  </cols>
  <sheetData>
    <row r="1" spans="1:21" x14ac:dyDescent="0.25">
      <c r="A1" s="191" t="s">
        <v>244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3"/>
    </row>
    <row r="2" spans="1:21" s="4" customFormat="1" ht="15" customHeight="1" x14ac:dyDescent="0.2">
      <c r="A2" s="185" t="s">
        <v>0</v>
      </c>
      <c r="B2" s="52"/>
      <c r="C2" s="194" t="s">
        <v>1</v>
      </c>
      <c r="D2" s="185" t="s">
        <v>2</v>
      </c>
      <c r="E2" s="184" t="s">
        <v>3</v>
      </c>
      <c r="F2" s="184" t="s">
        <v>4</v>
      </c>
      <c r="G2" s="197" t="s">
        <v>17</v>
      </c>
      <c r="H2" s="184" t="s">
        <v>5</v>
      </c>
      <c r="I2" s="184" t="s">
        <v>156</v>
      </c>
      <c r="J2" s="184"/>
      <c r="K2" s="184"/>
      <c r="L2" s="184"/>
      <c r="M2" s="184" t="s">
        <v>12</v>
      </c>
      <c r="N2" s="184"/>
      <c r="O2" s="184"/>
      <c r="P2" s="184"/>
      <c r="Q2" s="184" t="s">
        <v>13</v>
      </c>
      <c r="R2" s="184" t="s">
        <v>15</v>
      </c>
      <c r="S2" s="184"/>
      <c r="T2" s="184" t="s">
        <v>16</v>
      </c>
      <c r="U2" s="10"/>
    </row>
    <row r="3" spans="1:21" s="4" customFormat="1" ht="45" customHeight="1" x14ac:dyDescent="0.2">
      <c r="A3" s="185"/>
      <c r="B3" s="165"/>
      <c r="C3" s="195"/>
      <c r="D3" s="185"/>
      <c r="E3" s="184"/>
      <c r="F3" s="184"/>
      <c r="G3" s="198"/>
      <c r="H3" s="184"/>
      <c r="I3" s="184" t="s">
        <v>7</v>
      </c>
      <c r="J3" s="184" t="s">
        <v>8</v>
      </c>
      <c r="K3" s="184"/>
      <c r="L3" s="184"/>
      <c r="M3" s="184" t="s">
        <v>7</v>
      </c>
      <c r="N3" s="184" t="s">
        <v>8</v>
      </c>
      <c r="O3" s="184"/>
      <c r="P3" s="184"/>
      <c r="Q3" s="184"/>
      <c r="R3" s="184"/>
      <c r="S3" s="184"/>
      <c r="T3" s="184"/>
      <c r="U3" s="10"/>
    </row>
    <row r="4" spans="1:21" s="4" customFormat="1" ht="89.25" customHeight="1" x14ac:dyDescent="0.2">
      <c r="A4" s="185"/>
      <c r="B4" s="166"/>
      <c r="C4" s="196"/>
      <c r="D4" s="185"/>
      <c r="E4" s="184"/>
      <c r="F4" s="184"/>
      <c r="G4" s="199"/>
      <c r="H4" s="184"/>
      <c r="I4" s="184"/>
      <c r="J4" s="153" t="s">
        <v>9</v>
      </c>
      <c r="K4" s="153" t="s">
        <v>10</v>
      </c>
      <c r="L4" s="153" t="s">
        <v>11</v>
      </c>
      <c r="M4" s="184"/>
      <c r="N4" s="153" t="s">
        <v>9</v>
      </c>
      <c r="O4" s="153" t="s">
        <v>10</v>
      </c>
      <c r="P4" s="153" t="s">
        <v>11</v>
      </c>
      <c r="Q4" s="184"/>
      <c r="R4" s="153" t="s">
        <v>201</v>
      </c>
      <c r="S4" s="153" t="s">
        <v>217</v>
      </c>
      <c r="T4" s="184"/>
      <c r="U4" s="10"/>
    </row>
    <row r="5" spans="1:21" s="4" customFormat="1" ht="15.75" customHeight="1" x14ac:dyDescent="0.2">
      <c r="A5" s="155">
        <v>1</v>
      </c>
      <c r="B5" s="158"/>
      <c r="C5" s="44">
        <v>2</v>
      </c>
      <c r="D5" s="155">
        <v>3</v>
      </c>
      <c r="E5" s="153">
        <v>4</v>
      </c>
      <c r="F5" s="153">
        <v>5</v>
      </c>
      <c r="G5" s="153">
        <v>6</v>
      </c>
      <c r="H5" s="153">
        <v>7</v>
      </c>
      <c r="I5" s="153">
        <v>8</v>
      </c>
      <c r="J5" s="153">
        <v>9</v>
      </c>
      <c r="K5" s="153">
        <v>10</v>
      </c>
      <c r="L5" s="153">
        <v>11</v>
      </c>
      <c r="M5" s="153">
        <v>12</v>
      </c>
      <c r="N5" s="153">
        <v>13</v>
      </c>
      <c r="O5" s="153">
        <v>14</v>
      </c>
      <c r="P5" s="153">
        <v>15</v>
      </c>
      <c r="Q5" s="153">
        <v>16</v>
      </c>
      <c r="R5" s="153">
        <v>17</v>
      </c>
      <c r="S5" s="153">
        <v>18</v>
      </c>
      <c r="T5" s="153">
        <v>19</v>
      </c>
      <c r="U5" s="10"/>
    </row>
    <row r="6" spans="1:21" s="4" customFormat="1" ht="103.5" customHeight="1" x14ac:dyDescent="0.2">
      <c r="A6" s="155">
        <v>1</v>
      </c>
      <c r="B6" s="158" t="s">
        <v>246</v>
      </c>
      <c r="C6" s="119" t="s">
        <v>169</v>
      </c>
      <c r="D6" s="155" t="s">
        <v>215</v>
      </c>
      <c r="E6" s="155" t="s">
        <v>21</v>
      </c>
      <c r="F6" s="155">
        <v>2015</v>
      </c>
      <c r="G6" s="60">
        <v>8537.357</v>
      </c>
      <c r="H6" s="60">
        <v>3353.703</v>
      </c>
      <c r="I6" s="60">
        <f>J6+K6+L6</f>
        <v>1800</v>
      </c>
      <c r="J6" s="60"/>
      <c r="K6" s="60">
        <v>1800</v>
      </c>
      <c r="L6" s="155"/>
      <c r="M6" s="60">
        <f t="shared" ref="M6:M65" si="0">N6+O6+P6</f>
        <v>0</v>
      </c>
      <c r="N6" s="60"/>
      <c r="O6" s="60"/>
      <c r="P6" s="60"/>
      <c r="Q6" s="155" t="s">
        <v>25</v>
      </c>
      <c r="R6" s="65">
        <v>74.099999999999994</v>
      </c>
      <c r="S6" s="65"/>
      <c r="T6" s="46" t="s">
        <v>161</v>
      </c>
      <c r="U6" s="10"/>
    </row>
    <row r="7" spans="1:21" s="4" customFormat="1" ht="72" hidden="1" customHeight="1" x14ac:dyDescent="0.2">
      <c r="A7" s="155">
        <v>2</v>
      </c>
      <c r="B7" s="158" t="s">
        <v>246</v>
      </c>
      <c r="C7" s="123" t="s">
        <v>139</v>
      </c>
      <c r="D7" s="46" t="s">
        <v>63</v>
      </c>
      <c r="E7" s="155" t="s">
        <v>143</v>
      </c>
      <c r="F7" s="155">
        <v>2016</v>
      </c>
      <c r="G7" s="60">
        <v>4500</v>
      </c>
      <c r="H7" s="60">
        <v>4500</v>
      </c>
      <c r="I7" s="60">
        <f>J7+K7+L7</f>
        <v>275</v>
      </c>
      <c r="J7" s="60"/>
      <c r="K7" s="60">
        <v>275</v>
      </c>
      <c r="L7" s="155"/>
      <c r="M7" s="60">
        <f t="shared" si="0"/>
        <v>0</v>
      </c>
      <c r="N7" s="60"/>
      <c r="O7" s="60"/>
      <c r="P7" s="60"/>
      <c r="Q7" s="155"/>
      <c r="R7" s="98"/>
      <c r="S7" s="98">
        <v>0</v>
      </c>
      <c r="T7" s="46" t="s">
        <v>30</v>
      </c>
      <c r="U7" s="10"/>
    </row>
    <row r="8" spans="1:21" s="4" customFormat="1" ht="69" hidden="1" customHeight="1" x14ac:dyDescent="0.2">
      <c r="A8" s="155">
        <v>3</v>
      </c>
      <c r="B8" s="158" t="s">
        <v>246</v>
      </c>
      <c r="C8" s="119" t="s">
        <v>59</v>
      </c>
      <c r="D8" s="46" t="s">
        <v>63</v>
      </c>
      <c r="E8" s="155" t="s">
        <v>22</v>
      </c>
      <c r="F8" s="155">
        <v>2016</v>
      </c>
      <c r="G8" s="60">
        <v>17964.366999999998</v>
      </c>
      <c r="H8" s="60">
        <v>17335.271000000001</v>
      </c>
      <c r="I8" s="60">
        <f t="shared" ref="I8:I65" si="1">J8+K8+L8</f>
        <v>6025.1570000000002</v>
      </c>
      <c r="J8" s="60"/>
      <c r="K8" s="60">
        <v>6025.1570000000002</v>
      </c>
      <c r="L8" s="155"/>
      <c r="M8" s="60">
        <f t="shared" si="0"/>
        <v>0</v>
      </c>
      <c r="N8" s="60"/>
      <c r="O8" s="60"/>
      <c r="P8" s="60"/>
      <c r="Q8" s="155" t="s">
        <v>25</v>
      </c>
      <c r="R8" s="65"/>
      <c r="S8" s="65">
        <v>3.5</v>
      </c>
      <c r="T8" s="46" t="s">
        <v>27</v>
      </c>
      <c r="U8" s="10"/>
    </row>
    <row r="9" spans="1:21" s="4" customFormat="1" ht="74.25" customHeight="1" x14ac:dyDescent="0.2">
      <c r="A9" s="155">
        <v>2</v>
      </c>
      <c r="B9" s="158" t="s">
        <v>246</v>
      </c>
      <c r="C9" s="119" t="s">
        <v>60</v>
      </c>
      <c r="D9" s="46" t="s">
        <v>63</v>
      </c>
      <c r="E9" s="155" t="s">
        <v>86</v>
      </c>
      <c r="F9" s="155">
        <v>2016</v>
      </c>
      <c r="G9" s="60">
        <v>16122.588</v>
      </c>
      <c r="H9" s="60">
        <v>15622.588</v>
      </c>
      <c r="I9" s="60">
        <f t="shared" si="1"/>
        <v>12000</v>
      </c>
      <c r="J9" s="60"/>
      <c r="K9" s="60">
        <v>12000</v>
      </c>
      <c r="L9" s="155"/>
      <c r="M9" s="60">
        <f t="shared" si="0"/>
        <v>6.4969999999999999</v>
      </c>
      <c r="N9" s="60"/>
      <c r="O9" s="60">
        <v>6.4969999999999999</v>
      </c>
      <c r="P9" s="60"/>
      <c r="Q9" s="155" t="s">
        <v>25</v>
      </c>
      <c r="R9" s="98">
        <v>3</v>
      </c>
      <c r="S9" s="65">
        <v>0.05</v>
      </c>
      <c r="T9" s="46" t="s">
        <v>161</v>
      </c>
      <c r="U9" s="10"/>
    </row>
    <row r="10" spans="1:21" s="4" customFormat="1" ht="72" customHeight="1" x14ac:dyDescent="0.2">
      <c r="A10" s="155">
        <v>3</v>
      </c>
      <c r="B10" s="158" t="s">
        <v>246</v>
      </c>
      <c r="C10" s="119" t="s">
        <v>160</v>
      </c>
      <c r="D10" s="46" t="s">
        <v>63</v>
      </c>
      <c r="E10" s="155" t="s">
        <v>199</v>
      </c>
      <c r="F10" s="155">
        <v>2017</v>
      </c>
      <c r="G10" s="60">
        <v>76151.3</v>
      </c>
      <c r="H10" s="155">
        <v>76151.3</v>
      </c>
      <c r="I10" s="60">
        <f t="shared" si="1"/>
        <v>1600</v>
      </c>
      <c r="J10" s="60"/>
      <c r="K10" s="60">
        <v>1600</v>
      </c>
      <c r="L10" s="155"/>
      <c r="M10" s="60">
        <f t="shared" si="0"/>
        <v>0</v>
      </c>
      <c r="N10" s="60"/>
      <c r="O10" s="60"/>
      <c r="P10" s="60"/>
      <c r="Q10" s="155" t="s">
        <v>25</v>
      </c>
      <c r="R10" s="77"/>
      <c r="S10" s="77"/>
      <c r="T10" s="46" t="s">
        <v>161</v>
      </c>
      <c r="U10" s="10"/>
    </row>
    <row r="11" spans="1:21" s="4" customFormat="1" ht="84" customHeight="1" x14ac:dyDescent="0.2">
      <c r="A11" s="155">
        <v>4</v>
      </c>
      <c r="B11" s="158" t="s">
        <v>246</v>
      </c>
      <c r="C11" s="119" t="s">
        <v>19</v>
      </c>
      <c r="D11" s="46" t="s">
        <v>63</v>
      </c>
      <c r="E11" s="155" t="s">
        <v>183</v>
      </c>
      <c r="F11" s="155">
        <v>2014</v>
      </c>
      <c r="G11" s="60">
        <v>9129.1010000000006</v>
      </c>
      <c r="H11" s="60">
        <v>3310.7109999999998</v>
      </c>
      <c r="I11" s="60">
        <f t="shared" si="1"/>
        <v>3310.7109999999998</v>
      </c>
      <c r="J11" s="60"/>
      <c r="K11" s="60">
        <v>3310.7109999999998</v>
      </c>
      <c r="L11" s="155"/>
      <c r="M11" s="60">
        <f t="shared" si="0"/>
        <v>0</v>
      </c>
      <c r="N11" s="60"/>
      <c r="O11" s="60"/>
      <c r="P11" s="60"/>
      <c r="Q11" s="155" t="s">
        <v>25</v>
      </c>
      <c r="R11" s="77">
        <v>76.3</v>
      </c>
      <c r="S11" s="65"/>
      <c r="T11" s="46" t="s">
        <v>212</v>
      </c>
      <c r="U11" s="10"/>
    </row>
    <row r="12" spans="1:21" s="4" customFormat="1" ht="114" customHeight="1" x14ac:dyDescent="0.2">
      <c r="A12" s="155">
        <v>5</v>
      </c>
      <c r="B12" s="158" t="s">
        <v>246</v>
      </c>
      <c r="C12" s="119" t="s">
        <v>218</v>
      </c>
      <c r="D12" s="46" t="s">
        <v>63</v>
      </c>
      <c r="E12" s="155" t="s">
        <v>200</v>
      </c>
      <c r="F12" s="155">
        <v>2017</v>
      </c>
      <c r="G12" s="60">
        <v>2400</v>
      </c>
      <c r="H12" s="60">
        <v>2400</v>
      </c>
      <c r="I12" s="60">
        <f t="shared" si="1"/>
        <v>2400</v>
      </c>
      <c r="J12" s="60"/>
      <c r="K12" s="60">
        <v>2400</v>
      </c>
      <c r="L12" s="155"/>
      <c r="M12" s="60">
        <f t="shared" si="0"/>
        <v>0</v>
      </c>
      <c r="N12" s="60"/>
      <c r="O12" s="60"/>
      <c r="P12" s="60"/>
      <c r="Q12" s="155" t="s">
        <v>25</v>
      </c>
      <c r="R12" s="77"/>
      <c r="S12" s="65"/>
      <c r="T12" s="46" t="s">
        <v>161</v>
      </c>
      <c r="U12" s="10"/>
    </row>
    <row r="13" spans="1:21" s="4" customFormat="1" ht="117.75" hidden="1" customHeight="1" x14ac:dyDescent="0.2">
      <c r="A13" s="155">
        <v>6</v>
      </c>
      <c r="B13" s="158" t="s">
        <v>246</v>
      </c>
      <c r="C13" s="51" t="s">
        <v>31</v>
      </c>
      <c r="D13" s="46" t="s">
        <v>63</v>
      </c>
      <c r="E13" s="155" t="s">
        <v>88</v>
      </c>
      <c r="F13" s="155">
        <v>2016</v>
      </c>
      <c r="G13" s="60">
        <v>2000</v>
      </c>
      <c r="H13" s="60">
        <v>2000</v>
      </c>
      <c r="I13" s="60">
        <f t="shared" si="1"/>
        <v>203</v>
      </c>
      <c r="J13" s="60"/>
      <c r="K13" s="60">
        <v>203</v>
      </c>
      <c r="L13" s="155"/>
      <c r="M13" s="60">
        <f t="shared" si="0"/>
        <v>200.64099999999999</v>
      </c>
      <c r="N13" s="60"/>
      <c r="O13" s="60">
        <v>200.64099999999999</v>
      </c>
      <c r="P13" s="60"/>
      <c r="Q13" s="155" t="s">
        <v>25</v>
      </c>
      <c r="R13" s="77">
        <f t="shared" ref="R13:R65" si="2">100-(H13/G13*100)</f>
        <v>0</v>
      </c>
      <c r="S13" s="65">
        <v>100</v>
      </c>
      <c r="T13" s="46" t="s">
        <v>30</v>
      </c>
      <c r="U13" s="10"/>
    </row>
    <row r="14" spans="1:21" s="4" customFormat="1" ht="117.75" customHeight="1" x14ac:dyDescent="0.2">
      <c r="A14" s="155">
        <v>6</v>
      </c>
      <c r="B14" s="158" t="s">
        <v>246</v>
      </c>
      <c r="C14" s="160" t="s">
        <v>219</v>
      </c>
      <c r="D14" s="46" t="s">
        <v>63</v>
      </c>
      <c r="E14" s="155" t="s">
        <v>220</v>
      </c>
      <c r="F14" s="155">
        <v>2017</v>
      </c>
      <c r="G14" s="60">
        <v>300000</v>
      </c>
      <c r="H14" s="60">
        <v>300000</v>
      </c>
      <c r="I14" s="60">
        <f t="shared" si="1"/>
        <v>1600</v>
      </c>
      <c r="J14" s="60"/>
      <c r="K14" s="60">
        <v>1600</v>
      </c>
      <c r="L14" s="155"/>
      <c r="M14" s="60">
        <f t="shared" si="0"/>
        <v>0</v>
      </c>
      <c r="N14" s="60"/>
      <c r="O14" s="60"/>
      <c r="P14" s="60"/>
      <c r="Q14" s="155"/>
      <c r="R14" s="77"/>
      <c r="S14" s="65"/>
      <c r="T14" s="46" t="s">
        <v>161</v>
      </c>
      <c r="U14" s="10"/>
    </row>
    <row r="15" spans="1:21" s="4" customFormat="1" ht="63" customHeight="1" x14ac:dyDescent="0.2">
      <c r="A15" s="155">
        <v>7</v>
      </c>
      <c r="B15" s="158" t="s">
        <v>246</v>
      </c>
      <c r="C15" s="119" t="s">
        <v>162</v>
      </c>
      <c r="D15" s="46" t="s">
        <v>63</v>
      </c>
      <c r="E15" s="155" t="s">
        <v>188</v>
      </c>
      <c r="F15" s="155">
        <v>2017</v>
      </c>
      <c r="G15" s="60">
        <v>19419.5</v>
      </c>
      <c r="H15" s="60">
        <v>19419.5</v>
      </c>
      <c r="I15" s="60">
        <f t="shared" si="1"/>
        <v>2000</v>
      </c>
      <c r="J15" s="60"/>
      <c r="K15" s="60">
        <v>2000</v>
      </c>
      <c r="L15" s="155"/>
      <c r="M15" s="60">
        <f t="shared" si="0"/>
        <v>0</v>
      </c>
      <c r="N15" s="60"/>
      <c r="O15" s="60"/>
      <c r="P15" s="60"/>
      <c r="Q15" s="155"/>
      <c r="R15" s="77"/>
      <c r="S15" s="65"/>
      <c r="T15" s="46" t="s">
        <v>161</v>
      </c>
      <c r="U15" s="10"/>
    </row>
    <row r="16" spans="1:21" s="4" customFormat="1" ht="97.5" customHeight="1" x14ac:dyDescent="0.2">
      <c r="A16" s="155">
        <v>8</v>
      </c>
      <c r="B16" s="158" t="s">
        <v>246</v>
      </c>
      <c r="C16" s="119" t="s">
        <v>170</v>
      </c>
      <c r="D16" s="46" t="s">
        <v>63</v>
      </c>
      <c r="E16" s="155" t="s">
        <v>200</v>
      </c>
      <c r="F16" s="155">
        <v>2015</v>
      </c>
      <c r="G16" s="60">
        <v>1559.9159999999999</v>
      </c>
      <c r="H16" s="60">
        <v>1525.6130000000001</v>
      </c>
      <c r="I16" s="60">
        <f t="shared" si="1"/>
        <v>1525.6130000000001</v>
      </c>
      <c r="J16" s="60"/>
      <c r="K16" s="60">
        <v>1525.6130000000001</v>
      </c>
      <c r="L16" s="155"/>
      <c r="M16" s="60">
        <f t="shared" si="0"/>
        <v>0</v>
      </c>
      <c r="N16" s="60"/>
      <c r="O16" s="60"/>
      <c r="P16" s="60"/>
      <c r="Q16" s="155"/>
      <c r="R16" s="77">
        <v>2.4</v>
      </c>
      <c r="S16" s="65"/>
      <c r="T16" s="46" t="s">
        <v>159</v>
      </c>
      <c r="U16" s="10"/>
    </row>
    <row r="17" spans="1:22" s="4" customFormat="1" ht="98.25" customHeight="1" x14ac:dyDescent="0.2">
      <c r="A17" s="155">
        <v>9</v>
      </c>
      <c r="B17" s="158" t="s">
        <v>246</v>
      </c>
      <c r="C17" s="119" t="s">
        <v>163</v>
      </c>
      <c r="D17" s="46" t="s">
        <v>63</v>
      </c>
      <c r="E17" s="155" t="s">
        <v>190</v>
      </c>
      <c r="F17" s="155">
        <v>2017</v>
      </c>
      <c r="G17" s="60">
        <v>287200</v>
      </c>
      <c r="H17" s="60">
        <v>287200</v>
      </c>
      <c r="I17" s="60">
        <f t="shared" si="1"/>
        <v>500</v>
      </c>
      <c r="J17" s="60"/>
      <c r="K17" s="60">
        <v>500</v>
      </c>
      <c r="L17" s="155"/>
      <c r="M17" s="60">
        <f t="shared" si="0"/>
        <v>149.99760000000001</v>
      </c>
      <c r="N17" s="60"/>
      <c r="O17" s="60">
        <v>149.99760000000001</v>
      </c>
      <c r="P17" s="60"/>
      <c r="Q17" s="155"/>
      <c r="R17" s="77"/>
      <c r="S17" s="65">
        <v>0.05</v>
      </c>
      <c r="T17" s="46" t="s">
        <v>161</v>
      </c>
      <c r="U17" s="10"/>
    </row>
    <row r="18" spans="1:22" s="4" customFormat="1" ht="68.25" customHeight="1" x14ac:dyDescent="0.2">
      <c r="A18" s="155">
        <v>10</v>
      </c>
      <c r="B18" s="158" t="s">
        <v>246</v>
      </c>
      <c r="C18" s="120" t="s">
        <v>164</v>
      </c>
      <c r="D18" s="46" t="s">
        <v>63</v>
      </c>
      <c r="E18" s="155" t="s">
        <v>187</v>
      </c>
      <c r="F18" s="155">
        <v>2017</v>
      </c>
      <c r="G18" s="60">
        <v>58374</v>
      </c>
      <c r="H18" s="60">
        <v>58374</v>
      </c>
      <c r="I18" s="60">
        <f t="shared" si="1"/>
        <v>600</v>
      </c>
      <c r="J18" s="60"/>
      <c r="K18" s="60">
        <v>600</v>
      </c>
      <c r="L18" s="155"/>
      <c r="M18" s="60">
        <f t="shared" si="0"/>
        <v>180</v>
      </c>
      <c r="N18" s="60"/>
      <c r="O18" s="60">
        <v>180</v>
      </c>
      <c r="P18" s="60"/>
      <c r="Q18" s="155"/>
      <c r="R18" s="77"/>
      <c r="S18" s="65">
        <v>30</v>
      </c>
      <c r="T18" s="46" t="s">
        <v>161</v>
      </c>
      <c r="U18" s="10"/>
    </row>
    <row r="19" spans="1:22" s="4" customFormat="1" ht="85.5" customHeight="1" x14ac:dyDescent="0.2">
      <c r="A19" s="155">
        <v>11</v>
      </c>
      <c r="B19" s="158" t="s">
        <v>246</v>
      </c>
      <c r="C19" s="120" t="s">
        <v>224</v>
      </c>
      <c r="D19" s="46" t="s">
        <v>63</v>
      </c>
      <c r="E19" s="155" t="s">
        <v>186</v>
      </c>
      <c r="F19" s="155">
        <v>2017</v>
      </c>
      <c r="G19" s="60">
        <v>6400</v>
      </c>
      <c r="H19" s="60">
        <v>6400</v>
      </c>
      <c r="I19" s="60">
        <f t="shared" si="1"/>
        <v>200</v>
      </c>
      <c r="J19" s="60"/>
      <c r="K19" s="60">
        <v>200</v>
      </c>
      <c r="L19" s="155"/>
      <c r="M19" s="60">
        <f t="shared" si="0"/>
        <v>0</v>
      </c>
      <c r="N19" s="60"/>
      <c r="O19" s="60"/>
      <c r="P19" s="60"/>
      <c r="Q19" s="155"/>
      <c r="R19" s="77"/>
      <c r="S19" s="65"/>
      <c r="T19" s="46" t="s">
        <v>161</v>
      </c>
      <c r="U19" s="10"/>
    </row>
    <row r="20" spans="1:22" s="4" customFormat="1" ht="100.5" customHeight="1" x14ac:dyDescent="0.2">
      <c r="A20" s="155">
        <v>12</v>
      </c>
      <c r="B20" s="158" t="s">
        <v>246</v>
      </c>
      <c r="C20" s="120" t="s">
        <v>166</v>
      </c>
      <c r="D20" s="46" t="s">
        <v>63</v>
      </c>
      <c r="E20" s="155" t="s">
        <v>195</v>
      </c>
      <c r="F20" s="155">
        <v>2017</v>
      </c>
      <c r="G20" s="60">
        <v>1000</v>
      </c>
      <c r="H20" s="60">
        <v>1000</v>
      </c>
      <c r="I20" s="60">
        <f t="shared" si="1"/>
        <v>1000</v>
      </c>
      <c r="J20" s="60"/>
      <c r="K20" s="60">
        <v>1000</v>
      </c>
      <c r="L20" s="155"/>
      <c r="M20" s="60">
        <f t="shared" si="0"/>
        <v>71.259299999999996</v>
      </c>
      <c r="N20" s="60"/>
      <c r="O20" s="60">
        <f>21.37779+49.88151</f>
        <v>71.259299999999996</v>
      </c>
      <c r="P20" s="60"/>
      <c r="Q20" s="155"/>
      <c r="R20" s="77"/>
      <c r="S20" s="65">
        <v>7.12</v>
      </c>
      <c r="T20" s="46" t="s">
        <v>159</v>
      </c>
      <c r="U20" s="10"/>
    </row>
    <row r="21" spans="1:22" s="4" customFormat="1" ht="85.5" customHeight="1" x14ac:dyDescent="0.2">
      <c r="A21" s="155">
        <v>13</v>
      </c>
      <c r="B21" s="158" t="s">
        <v>246</v>
      </c>
      <c r="C21" s="120" t="s">
        <v>167</v>
      </c>
      <c r="D21" s="46" t="s">
        <v>63</v>
      </c>
      <c r="E21" s="155" t="s">
        <v>109</v>
      </c>
      <c r="F21" s="155">
        <v>2017</v>
      </c>
      <c r="G21" s="60">
        <v>13000</v>
      </c>
      <c r="H21" s="60">
        <v>13000</v>
      </c>
      <c r="I21" s="60">
        <f t="shared" si="1"/>
        <v>500</v>
      </c>
      <c r="J21" s="60"/>
      <c r="K21" s="60">
        <v>500</v>
      </c>
      <c r="L21" s="155"/>
      <c r="M21" s="60">
        <f t="shared" si="0"/>
        <v>0</v>
      </c>
      <c r="N21" s="60"/>
      <c r="O21" s="60"/>
      <c r="P21" s="60"/>
      <c r="Q21" s="155"/>
      <c r="R21" s="77"/>
      <c r="S21" s="65"/>
      <c r="T21" s="46" t="s">
        <v>161</v>
      </c>
      <c r="U21" s="10"/>
    </row>
    <row r="22" spans="1:22" s="4" customFormat="1" ht="98.25" hidden="1" customHeight="1" x14ac:dyDescent="0.2">
      <c r="A22" s="155">
        <v>7</v>
      </c>
      <c r="B22" s="158" t="s">
        <v>246</v>
      </c>
      <c r="C22" s="51" t="s">
        <v>148</v>
      </c>
      <c r="D22" s="46" t="s">
        <v>63</v>
      </c>
      <c r="E22" s="155" t="s">
        <v>109</v>
      </c>
      <c r="F22" s="155"/>
      <c r="G22" s="60">
        <v>4900</v>
      </c>
      <c r="H22" s="60"/>
      <c r="I22" s="60">
        <f>K22</f>
        <v>140</v>
      </c>
      <c r="J22" s="60"/>
      <c r="K22" s="60">
        <v>140</v>
      </c>
      <c r="L22" s="155"/>
      <c r="M22" s="60">
        <f t="shared" si="0"/>
        <v>132.036</v>
      </c>
      <c r="N22" s="60"/>
      <c r="O22" s="60">
        <v>132.036</v>
      </c>
      <c r="P22" s="60"/>
      <c r="Q22" s="155"/>
      <c r="R22" s="77">
        <f t="shared" si="2"/>
        <v>100</v>
      </c>
      <c r="S22" s="65">
        <v>94.31</v>
      </c>
      <c r="T22" s="46"/>
      <c r="U22" s="10"/>
    </row>
    <row r="23" spans="1:22" s="4" customFormat="1" ht="173.25" customHeight="1" x14ac:dyDescent="0.2">
      <c r="A23" s="155">
        <v>14</v>
      </c>
      <c r="B23" s="158" t="s">
        <v>246</v>
      </c>
      <c r="C23" s="160" t="s">
        <v>225</v>
      </c>
      <c r="D23" s="46" t="s">
        <v>63</v>
      </c>
      <c r="E23" s="155" t="s">
        <v>109</v>
      </c>
      <c r="F23" s="155">
        <v>2017</v>
      </c>
      <c r="G23" s="60">
        <v>75000</v>
      </c>
      <c r="H23" s="60">
        <v>75000</v>
      </c>
      <c r="I23" s="60">
        <f>K23</f>
        <v>500</v>
      </c>
      <c r="J23" s="60"/>
      <c r="K23" s="60">
        <v>500</v>
      </c>
      <c r="L23" s="155"/>
      <c r="M23" s="60">
        <f t="shared" si="0"/>
        <v>0</v>
      </c>
      <c r="N23" s="60"/>
      <c r="O23" s="60"/>
      <c r="P23" s="60"/>
      <c r="Q23" s="155"/>
      <c r="R23" s="77"/>
      <c r="S23" s="65"/>
      <c r="T23" s="46" t="s">
        <v>226</v>
      </c>
      <c r="U23" s="10"/>
    </row>
    <row r="24" spans="1:22" s="4" customFormat="1" ht="115.5" customHeight="1" x14ac:dyDescent="0.2">
      <c r="A24" s="155">
        <v>15</v>
      </c>
      <c r="B24" s="158" t="s">
        <v>246</v>
      </c>
      <c r="C24" s="120" t="s">
        <v>236</v>
      </c>
      <c r="D24" s="46" t="s">
        <v>63</v>
      </c>
      <c r="E24" s="155" t="s">
        <v>238</v>
      </c>
      <c r="F24" s="155">
        <v>2017</v>
      </c>
      <c r="G24" s="60">
        <v>40000</v>
      </c>
      <c r="H24" s="60">
        <v>40000</v>
      </c>
      <c r="I24" s="60">
        <f>K24</f>
        <v>200</v>
      </c>
      <c r="J24" s="60"/>
      <c r="K24" s="60">
        <v>200</v>
      </c>
      <c r="L24" s="155"/>
      <c r="M24" s="60">
        <f t="shared" si="0"/>
        <v>0</v>
      </c>
      <c r="N24" s="60"/>
      <c r="O24" s="60"/>
      <c r="P24" s="60"/>
      <c r="Q24" s="155"/>
      <c r="R24" s="77"/>
      <c r="S24" s="65"/>
      <c r="T24" s="46" t="s">
        <v>237</v>
      </c>
      <c r="U24" s="10"/>
    </row>
    <row r="25" spans="1:22" s="4" customFormat="1" ht="100.5" customHeight="1" x14ac:dyDescent="0.35">
      <c r="A25" s="155">
        <v>16</v>
      </c>
      <c r="B25" s="158" t="s">
        <v>247</v>
      </c>
      <c r="C25" s="125" t="s">
        <v>97</v>
      </c>
      <c r="D25" s="46" t="s">
        <v>63</v>
      </c>
      <c r="E25" s="155" t="s">
        <v>189</v>
      </c>
      <c r="F25" s="155">
        <v>2013</v>
      </c>
      <c r="G25" s="60">
        <v>4016</v>
      </c>
      <c r="H25" s="60">
        <v>2262.4029999999998</v>
      </c>
      <c r="I25" s="60">
        <f t="shared" si="1"/>
        <v>2262.4029999999998</v>
      </c>
      <c r="J25" s="60"/>
      <c r="K25" s="60">
        <v>2262.4029999999998</v>
      </c>
      <c r="L25" s="60"/>
      <c r="M25" s="60">
        <f t="shared" si="0"/>
        <v>0</v>
      </c>
      <c r="N25" s="60"/>
      <c r="O25" s="60"/>
      <c r="P25" s="60"/>
      <c r="Q25" s="155"/>
      <c r="R25" s="77">
        <f t="shared" si="2"/>
        <v>43.665263944223106</v>
      </c>
      <c r="S25" s="65"/>
      <c r="T25" s="46" t="s">
        <v>159</v>
      </c>
      <c r="U25" s="97"/>
      <c r="V25" s="7"/>
    </row>
    <row r="26" spans="1:22" ht="78.75" hidden="1" x14ac:dyDescent="0.35">
      <c r="A26" s="155">
        <v>9</v>
      </c>
      <c r="B26" s="158" t="s">
        <v>247</v>
      </c>
      <c r="C26" s="51" t="s">
        <v>98</v>
      </c>
      <c r="D26" s="46" t="s">
        <v>63</v>
      </c>
      <c r="E26" s="155" t="s">
        <v>111</v>
      </c>
      <c r="F26" s="155">
        <v>2015</v>
      </c>
      <c r="G26" s="155">
        <v>611.11</v>
      </c>
      <c r="H26" s="65">
        <v>150</v>
      </c>
      <c r="I26" s="60">
        <f t="shared" si="1"/>
        <v>150</v>
      </c>
      <c r="J26" s="65"/>
      <c r="K26" s="65">
        <v>150</v>
      </c>
      <c r="L26" s="155"/>
      <c r="M26" s="60">
        <f t="shared" si="0"/>
        <v>0</v>
      </c>
      <c r="N26" s="60"/>
      <c r="O26" s="60"/>
      <c r="P26" s="60"/>
      <c r="Q26" s="155"/>
      <c r="R26" s="77">
        <f t="shared" si="2"/>
        <v>75.454500826365148</v>
      </c>
      <c r="S26" s="155">
        <v>75</v>
      </c>
      <c r="T26" s="155">
        <v>2016</v>
      </c>
      <c r="U26" s="97"/>
      <c r="V26" s="96"/>
    </row>
    <row r="27" spans="1:22" s="10" customFormat="1" ht="99.75" hidden="1" customHeight="1" x14ac:dyDescent="0.25">
      <c r="A27" s="155">
        <v>10</v>
      </c>
      <c r="B27" s="158" t="s">
        <v>247</v>
      </c>
      <c r="C27" s="51" t="s">
        <v>99</v>
      </c>
      <c r="D27" s="46" t="s">
        <v>63</v>
      </c>
      <c r="E27" s="155" t="s">
        <v>116</v>
      </c>
      <c r="F27" s="155">
        <v>2016</v>
      </c>
      <c r="G27" s="155">
        <v>2450.9059999999999</v>
      </c>
      <c r="H27" s="155">
        <v>2420.9059999999999</v>
      </c>
      <c r="I27" s="60">
        <f t="shared" si="1"/>
        <v>2420.9059999999999</v>
      </c>
      <c r="J27" s="155"/>
      <c r="K27" s="155">
        <v>2420.9059999999999</v>
      </c>
      <c r="L27" s="155"/>
      <c r="M27" s="60">
        <f t="shared" si="0"/>
        <v>2166.3186000000001</v>
      </c>
      <c r="N27" s="60"/>
      <c r="O27" s="60">
        <f>336.2256+1787.203+6.788+36.102</f>
        <v>2166.3186000000001</v>
      </c>
      <c r="P27" s="60"/>
      <c r="Q27" s="155"/>
      <c r="R27" s="77">
        <f t="shared" si="2"/>
        <v>1.2240371519756366</v>
      </c>
      <c r="S27" s="155">
        <v>95</v>
      </c>
      <c r="T27" s="155">
        <v>2017</v>
      </c>
      <c r="V27"/>
    </row>
    <row r="28" spans="1:22" s="10" customFormat="1" ht="99.75" customHeight="1" x14ac:dyDescent="0.25">
      <c r="A28" s="155">
        <v>17</v>
      </c>
      <c r="B28" s="158" t="s">
        <v>247</v>
      </c>
      <c r="C28" s="162" t="s">
        <v>228</v>
      </c>
      <c r="D28" s="46" t="s">
        <v>63</v>
      </c>
      <c r="E28" s="155" t="s">
        <v>229</v>
      </c>
      <c r="F28" s="155">
        <v>2015</v>
      </c>
      <c r="G28" s="155">
        <v>6463.2860000000001</v>
      </c>
      <c r="H28" s="155">
        <v>6223.4620000000004</v>
      </c>
      <c r="I28" s="60">
        <f t="shared" si="1"/>
        <v>4529.4139999999998</v>
      </c>
      <c r="J28" s="155"/>
      <c r="K28" s="155">
        <v>4529.4139999999998</v>
      </c>
      <c r="L28" s="155"/>
      <c r="M28" s="60">
        <f t="shared" si="0"/>
        <v>0</v>
      </c>
      <c r="N28" s="60"/>
      <c r="O28" s="60"/>
      <c r="P28" s="60"/>
      <c r="Q28" s="155"/>
      <c r="R28" s="77">
        <f t="shared" si="2"/>
        <v>3.7105583754146068</v>
      </c>
      <c r="S28" s="155"/>
      <c r="T28" s="155">
        <v>2018</v>
      </c>
      <c r="V28"/>
    </row>
    <row r="29" spans="1:22" s="10" customFormat="1" ht="95.25" customHeight="1" x14ac:dyDescent="0.25">
      <c r="A29" s="155">
        <v>18</v>
      </c>
      <c r="B29" s="158" t="s">
        <v>247</v>
      </c>
      <c r="C29" s="125" t="s">
        <v>227</v>
      </c>
      <c r="D29" s="46" t="s">
        <v>63</v>
      </c>
      <c r="E29" s="155" t="s">
        <v>108</v>
      </c>
      <c r="F29" s="155">
        <v>2015</v>
      </c>
      <c r="G29" s="155">
        <v>3755.0509999999999</v>
      </c>
      <c r="H29" s="65">
        <v>280</v>
      </c>
      <c r="I29" s="60">
        <f t="shared" si="1"/>
        <v>280</v>
      </c>
      <c r="J29" s="65"/>
      <c r="K29" s="65">
        <v>280</v>
      </c>
      <c r="L29" s="155"/>
      <c r="M29" s="60">
        <f t="shared" si="0"/>
        <v>0</v>
      </c>
      <c r="N29" s="60"/>
      <c r="O29" s="60"/>
      <c r="P29" s="60"/>
      <c r="Q29" s="155"/>
      <c r="R29" s="77">
        <v>93.29</v>
      </c>
      <c r="S29" s="155"/>
      <c r="T29" s="155">
        <v>2017</v>
      </c>
      <c r="V29"/>
    </row>
    <row r="30" spans="1:22" s="10" customFormat="1" ht="69.75" hidden="1" customHeight="1" x14ac:dyDescent="0.25">
      <c r="A30" s="155">
        <v>13</v>
      </c>
      <c r="B30" s="158" t="s">
        <v>247</v>
      </c>
      <c r="C30" s="51" t="s">
        <v>101</v>
      </c>
      <c r="D30" s="46" t="s">
        <v>63</v>
      </c>
      <c r="E30" s="155" t="s">
        <v>109</v>
      </c>
      <c r="F30" s="155">
        <v>2010</v>
      </c>
      <c r="G30" s="155">
        <v>195.33199999999999</v>
      </c>
      <c r="H30" s="155">
        <v>181.614</v>
      </c>
      <c r="I30" s="60">
        <f t="shared" si="1"/>
        <v>181.614</v>
      </c>
      <c r="J30" s="155"/>
      <c r="K30" s="155">
        <v>181.614</v>
      </c>
      <c r="L30" s="155"/>
      <c r="M30" s="60">
        <f t="shared" si="0"/>
        <v>0</v>
      </c>
      <c r="N30" s="60"/>
      <c r="O30" s="60"/>
      <c r="P30" s="60"/>
      <c r="Q30" s="155"/>
      <c r="R30" s="77">
        <f t="shared" si="2"/>
        <v>7.0229148321831474</v>
      </c>
      <c r="S30" s="155">
        <v>7</v>
      </c>
      <c r="T30" s="155">
        <v>2016</v>
      </c>
      <c r="V30"/>
    </row>
    <row r="31" spans="1:22" s="10" customFormat="1" ht="72.75" hidden="1" customHeight="1" x14ac:dyDescent="0.25">
      <c r="A31" s="155">
        <v>13</v>
      </c>
      <c r="B31" s="158" t="s">
        <v>247</v>
      </c>
      <c r="C31" s="119" t="s">
        <v>171</v>
      </c>
      <c r="D31" s="46" t="s">
        <v>63</v>
      </c>
      <c r="E31" s="155" t="s">
        <v>114</v>
      </c>
      <c r="F31" s="155">
        <v>2016</v>
      </c>
      <c r="G31" s="65">
        <v>6600</v>
      </c>
      <c r="H31" s="65">
        <v>6500</v>
      </c>
      <c r="I31" s="60">
        <f t="shared" si="1"/>
        <v>0</v>
      </c>
      <c r="J31" s="65"/>
      <c r="K31" s="78"/>
      <c r="L31" s="155"/>
      <c r="M31" s="60">
        <f t="shared" si="0"/>
        <v>0</v>
      </c>
      <c r="N31" s="60"/>
      <c r="O31" s="60"/>
      <c r="P31" s="60"/>
      <c r="Q31" s="155"/>
      <c r="R31" s="77">
        <f t="shared" si="2"/>
        <v>1.5151515151515156</v>
      </c>
      <c r="S31" s="155">
        <v>0</v>
      </c>
      <c r="T31" s="46" t="s">
        <v>161</v>
      </c>
      <c r="V31"/>
    </row>
    <row r="32" spans="1:22" s="10" customFormat="1" ht="110.25" customHeight="1" x14ac:dyDescent="0.25">
      <c r="A32" s="155">
        <v>19</v>
      </c>
      <c r="B32" s="158" t="s">
        <v>247</v>
      </c>
      <c r="C32" s="125" t="s">
        <v>172</v>
      </c>
      <c r="D32" s="46" t="s">
        <v>63</v>
      </c>
      <c r="E32" s="155" t="s">
        <v>184</v>
      </c>
      <c r="F32" s="155">
        <v>2017</v>
      </c>
      <c r="G32" s="60">
        <v>1450</v>
      </c>
      <c r="H32" s="60">
        <v>1450</v>
      </c>
      <c r="I32" s="60">
        <f t="shared" si="1"/>
        <v>1450</v>
      </c>
      <c r="J32" s="155"/>
      <c r="K32" s="60">
        <v>1450</v>
      </c>
      <c r="L32" s="155"/>
      <c r="M32" s="60">
        <f t="shared" si="0"/>
        <v>0</v>
      </c>
      <c r="N32" s="60"/>
      <c r="O32" s="60"/>
      <c r="P32" s="60"/>
      <c r="Q32" s="155"/>
      <c r="R32" s="77">
        <f t="shared" si="2"/>
        <v>0</v>
      </c>
      <c r="S32" s="155"/>
      <c r="T32" s="155">
        <v>2017</v>
      </c>
      <c r="V32"/>
    </row>
    <row r="33" spans="1:22" s="10" customFormat="1" ht="108.75" customHeight="1" x14ac:dyDescent="0.25">
      <c r="A33" s="155">
        <v>20</v>
      </c>
      <c r="B33" s="158" t="s">
        <v>247</v>
      </c>
      <c r="C33" s="125" t="s">
        <v>173</v>
      </c>
      <c r="D33" s="46" t="s">
        <v>63</v>
      </c>
      <c r="E33" s="155" t="s">
        <v>185</v>
      </c>
      <c r="F33" s="155">
        <v>2017</v>
      </c>
      <c r="G33" s="60">
        <v>1480</v>
      </c>
      <c r="H33" s="60">
        <v>1480</v>
      </c>
      <c r="I33" s="60">
        <f t="shared" si="1"/>
        <v>1480</v>
      </c>
      <c r="J33" s="155"/>
      <c r="K33" s="60">
        <v>1480</v>
      </c>
      <c r="L33" s="155"/>
      <c r="M33" s="60">
        <f t="shared" si="0"/>
        <v>0</v>
      </c>
      <c r="N33" s="60"/>
      <c r="O33" s="60"/>
      <c r="P33" s="60"/>
      <c r="Q33" s="155"/>
      <c r="R33" s="77">
        <f t="shared" si="2"/>
        <v>0</v>
      </c>
      <c r="S33" s="155"/>
      <c r="T33" s="155">
        <v>2017</v>
      </c>
      <c r="V33"/>
    </row>
    <row r="34" spans="1:22" s="10" customFormat="1" ht="87" customHeight="1" x14ac:dyDescent="0.25">
      <c r="A34" s="155">
        <v>21</v>
      </c>
      <c r="B34" s="158" t="s">
        <v>246</v>
      </c>
      <c r="C34" s="120" t="s">
        <v>182</v>
      </c>
      <c r="D34" s="46" t="s">
        <v>63</v>
      </c>
      <c r="E34" s="155" t="s">
        <v>198</v>
      </c>
      <c r="F34" s="155">
        <v>2017</v>
      </c>
      <c r="G34" s="60">
        <v>7500</v>
      </c>
      <c r="H34" s="60">
        <v>7500</v>
      </c>
      <c r="I34" s="60">
        <f t="shared" si="1"/>
        <v>500</v>
      </c>
      <c r="J34" s="155"/>
      <c r="K34" s="60">
        <v>500</v>
      </c>
      <c r="L34" s="155"/>
      <c r="M34" s="60">
        <f t="shared" si="0"/>
        <v>149.99760000000001</v>
      </c>
      <c r="N34" s="60"/>
      <c r="O34" s="60">
        <f>149.9976</f>
        <v>149.99760000000001</v>
      </c>
      <c r="P34" s="60"/>
      <c r="Q34" s="155"/>
      <c r="R34" s="77"/>
      <c r="S34" s="155">
        <v>2</v>
      </c>
      <c r="T34" s="46" t="s">
        <v>161</v>
      </c>
      <c r="V34"/>
    </row>
    <row r="35" spans="1:22" s="10" customFormat="1" ht="103.5" customHeight="1" x14ac:dyDescent="0.25">
      <c r="A35" s="155">
        <v>22</v>
      </c>
      <c r="B35" s="158" t="s">
        <v>246</v>
      </c>
      <c r="C35" s="127" t="s">
        <v>177</v>
      </c>
      <c r="D35" s="46" t="s">
        <v>63</v>
      </c>
      <c r="E35" s="155" t="s">
        <v>194</v>
      </c>
      <c r="F35" s="155">
        <v>2016</v>
      </c>
      <c r="G35" s="60">
        <v>13000</v>
      </c>
      <c r="H35" s="60">
        <v>13000</v>
      </c>
      <c r="I35" s="60">
        <f t="shared" si="1"/>
        <v>500</v>
      </c>
      <c r="J35" s="65"/>
      <c r="K35" s="60">
        <v>500</v>
      </c>
      <c r="L35" s="155"/>
      <c r="M35" s="60">
        <f t="shared" si="0"/>
        <v>0</v>
      </c>
      <c r="N35" s="60"/>
      <c r="O35" s="60"/>
      <c r="P35" s="60"/>
      <c r="Q35" s="155"/>
      <c r="R35" s="77">
        <f t="shared" si="2"/>
        <v>0</v>
      </c>
      <c r="S35" s="155">
        <v>0</v>
      </c>
      <c r="T35" s="46" t="s">
        <v>161</v>
      </c>
      <c r="V35"/>
    </row>
    <row r="36" spans="1:22" s="10" customFormat="1" ht="129.75" hidden="1" customHeight="1" x14ac:dyDescent="0.25">
      <c r="A36" s="155">
        <v>18</v>
      </c>
      <c r="B36" s="158"/>
      <c r="C36" s="51" t="s">
        <v>105</v>
      </c>
      <c r="D36" s="46" t="s">
        <v>63</v>
      </c>
      <c r="E36" s="155" t="s">
        <v>110</v>
      </c>
      <c r="F36" s="155">
        <v>2012</v>
      </c>
      <c r="G36" s="60">
        <v>18711.026000000002</v>
      </c>
      <c r="H36" s="60">
        <v>5300</v>
      </c>
      <c r="I36" s="60">
        <f t="shared" si="1"/>
        <v>2300</v>
      </c>
      <c r="J36" s="65"/>
      <c r="K36" s="60">
        <v>2300</v>
      </c>
      <c r="L36" s="155"/>
      <c r="M36" s="60">
        <f t="shared" si="0"/>
        <v>0</v>
      </c>
      <c r="N36" s="60"/>
      <c r="O36" s="60"/>
      <c r="P36" s="60"/>
      <c r="Q36" s="155"/>
      <c r="R36" s="77">
        <f t="shared" si="2"/>
        <v>71.674455478817677</v>
      </c>
      <c r="S36" s="155">
        <v>74.5</v>
      </c>
      <c r="T36" s="155">
        <v>2017</v>
      </c>
      <c r="V36"/>
    </row>
    <row r="37" spans="1:22" s="10" customFormat="1" ht="95.25" hidden="1" customHeight="1" x14ac:dyDescent="0.2">
      <c r="A37" s="155">
        <v>16</v>
      </c>
      <c r="B37" s="158"/>
      <c r="C37" s="94" t="s">
        <v>134</v>
      </c>
      <c r="D37" s="46" t="s">
        <v>63</v>
      </c>
      <c r="E37" s="155" t="s">
        <v>109</v>
      </c>
      <c r="F37" s="155">
        <v>2016</v>
      </c>
      <c r="G37" s="60">
        <v>1500</v>
      </c>
      <c r="H37" s="60">
        <v>1500</v>
      </c>
      <c r="I37" s="60">
        <f t="shared" si="1"/>
        <v>200</v>
      </c>
      <c r="J37" s="65"/>
      <c r="K37" s="65">
        <v>200</v>
      </c>
      <c r="L37" s="155"/>
      <c r="M37" s="60">
        <f t="shared" si="0"/>
        <v>36.857999999999997</v>
      </c>
      <c r="N37" s="60"/>
      <c r="O37" s="60">
        <v>36.857999999999997</v>
      </c>
      <c r="P37" s="60"/>
      <c r="Q37" s="155"/>
      <c r="R37" s="77">
        <f t="shared" si="2"/>
        <v>0</v>
      </c>
      <c r="S37" s="155">
        <v>20</v>
      </c>
      <c r="T37" s="155">
        <v>2017</v>
      </c>
    </row>
    <row r="38" spans="1:22" s="10" customFormat="1" ht="132" customHeight="1" x14ac:dyDescent="0.2">
      <c r="A38" s="155">
        <v>23</v>
      </c>
      <c r="B38" s="158" t="s">
        <v>247</v>
      </c>
      <c r="C38" s="159" t="s">
        <v>216</v>
      </c>
      <c r="D38" s="46" t="s">
        <v>63</v>
      </c>
      <c r="E38" s="153" t="s">
        <v>24</v>
      </c>
      <c r="F38" s="153">
        <v>2012</v>
      </c>
      <c r="G38" s="153">
        <v>9306.1129999999994</v>
      </c>
      <c r="H38" s="153">
        <v>9297.6129999999994</v>
      </c>
      <c r="I38" s="153">
        <f>J38+K38+L38</f>
        <v>5237.7790000000005</v>
      </c>
      <c r="J38" s="153"/>
      <c r="K38" s="153">
        <f>2767.193+2470.586</f>
        <v>5237.7790000000005</v>
      </c>
      <c r="L38" s="153"/>
      <c r="M38" s="153">
        <f>N38+O38+P38</f>
        <v>0</v>
      </c>
      <c r="N38" s="153"/>
      <c r="O38" s="153"/>
      <c r="P38" s="153"/>
      <c r="Q38" s="153"/>
      <c r="R38" s="153">
        <v>0.09</v>
      </c>
      <c r="S38" s="153"/>
      <c r="T38" s="46" t="s">
        <v>161</v>
      </c>
    </row>
    <row r="39" spans="1:22" s="10" customFormat="1" ht="84" customHeight="1" x14ac:dyDescent="0.2">
      <c r="A39" s="155">
        <v>24</v>
      </c>
      <c r="B39" s="158" t="s">
        <v>247</v>
      </c>
      <c r="C39" s="121" t="s">
        <v>168</v>
      </c>
      <c r="D39" s="46" t="s">
        <v>63</v>
      </c>
      <c r="E39" s="155" t="s">
        <v>141</v>
      </c>
      <c r="F39" s="155">
        <v>2015</v>
      </c>
      <c r="G39" s="155">
        <v>3260.0120000000002</v>
      </c>
      <c r="H39" s="65">
        <f>K39</f>
        <v>2500</v>
      </c>
      <c r="I39" s="60">
        <f t="shared" si="1"/>
        <v>2500</v>
      </c>
      <c r="J39" s="65"/>
      <c r="K39" s="65">
        <v>2500</v>
      </c>
      <c r="L39" s="155"/>
      <c r="M39" s="60">
        <f t="shared" si="0"/>
        <v>12.26652</v>
      </c>
      <c r="N39" s="60"/>
      <c r="O39" s="60">
        <f>12.26652</f>
        <v>12.26652</v>
      </c>
      <c r="P39" s="60"/>
      <c r="Q39" s="155"/>
      <c r="R39" s="77">
        <f t="shared" si="2"/>
        <v>23.313165718408399</v>
      </c>
      <c r="S39" s="155">
        <v>42.3</v>
      </c>
      <c r="T39" s="155">
        <v>2017</v>
      </c>
    </row>
    <row r="40" spans="1:22" s="10" customFormat="1" ht="80.25" customHeight="1" x14ac:dyDescent="0.2">
      <c r="A40" s="155">
        <v>25</v>
      </c>
      <c r="B40" s="158" t="s">
        <v>247</v>
      </c>
      <c r="C40" s="122" t="s">
        <v>127</v>
      </c>
      <c r="D40" s="46" t="s">
        <v>63</v>
      </c>
      <c r="E40" s="155" t="s">
        <v>138</v>
      </c>
      <c r="F40" s="155">
        <v>2017</v>
      </c>
      <c r="G40" s="60">
        <v>796.82</v>
      </c>
      <c r="H40" s="60">
        <v>796.82</v>
      </c>
      <c r="I40" s="60">
        <f t="shared" si="1"/>
        <v>796.82</v>
      </c>
      <c r="J40" s="65"/>
      <c r="K40" s="65">
        <v>796.82</v>
      </c>
      <c r="L40" s="155"/>
      <c r="M40" s="60">
        <f t="shared" si="0"/>
        <v>3.2831999999999999</v>
      </c>
      <c r="N40" s="60"/>
      <c r="O40" s="60">
        <v>3.2831999999999999</v>
      </c>
      <c r="P40" s="60"/>
      <c r="Q40" s="155"/>
      <c r="R40" s="77">
        <f t="shared" si="2"/>
        <v>0</v>
      </c>
      <c r="S40" s="77">
        <f>M40/G40*100</f>
        <v>0.41203785045556085</v>
      </c>
      <c r="T40" s="155">
        <v>2017</v>
      </c>
    </row>
    <row r="41" spans="1:22" s="10" customFormat="1" ht="81" customHeight="1" x14ac:dyDescent="0.2">
      <c r="A41" s="155">
        <v>26</v>
      </c>
      <c r="B41" s="158" t="s">
        <v>247</v>
      </c>
      <c r="C41" s="122" t="s">
        <v>128</v>
      </c>
      <c r="D41" s="46" t="s">
        <v>63</v>
      </c>
      <c r="E41" s="155" t="s">
        <v>138</v>
      </c>
      <c r="F41" s="155">
        <v>2017</v>
      </c>
      <c r="G41" s="60">
        <v>1395.68</v>
      </c>
      <c r="H41" s="60">
        <v>1395.68</v>
      </c>
      <c r="I41" s="60">
        <f t="shared" si="1"/>
        <v>1395.68</v>
      </c>
      <c r="J41" s="65"/>
      <c r="K41" s="65">
        <v>1395.68</v>
      </c>
      <c r="L41" s="155"/>
      <c r="M41" s="60">
        <f t="shared" si="0"/>
        <v>3.64716</v>
      </c>
      <c r="N41" s="60"/>
      <c r="O41" s="60">
        <v>3.64716</v>
      </c>
      <c r="P41" s="60"/>
      <c r="Q41" s="155"/>
      <c r="R41" s="77">
        <f t="shared" si="2"/>
        <v>0</v>
      </c>
      <c r="S41" s="77">
        <f t="shared" ref="S41:S65" si="3">M41/G41*100</f>
        <v>0.26131778058007565</v>
      </c>
      <c r="T41" s="155">
        <v>2017</v>
      </c>
    </row>
    <row r="42" spans="1:22" s="10" customFormat="1" ht="84.75" customHeight="1" x14ac:dyDescent="0.2">
      <c r="A42" s="155">
        <v>27</v>
      </c>
      <c r="B42" s="158" t="s">
        <v>247</v>
      </c>
      <c r="C42" s="122" t="s">
        <v>129</v>
      </c>
      <c r="D42" s="46" t="s">
        <v>63</v>
      </c>
      <c r="E42" s="155" t="s">
        <v>138</v>
      </c>
      <c r="F42" s="155">
        <v>2017</v>
      </c>
      <c r="G42" s="60">
        <v>789.86</v>
      </c>
      <c r="H42" s="60">
        <v>789.76</v>
      </c>
      <c r="I42" s="60">
        <f t="shared" si="1"/>
        <v>789.76</v>
      </c>
      <c r="J42" s="65"/>
      <c r="K42" s="65">
        <v>789.76</v>
      </c>
      <c r="L42" s="155"/>
      <c r="M42" s="60">
        <f t="shared" si="0"/>
        <v>3.2831999999999999</v>
      </c>
      <c r="N42" s="60"/>
      <c r="O42" s="60">
        <v>3.2831999999999999</v>
      </c>
      <c r="P42" s="60"/>
      <c r="Q42" s="155"/>
      <c r="R42" s="77">
        <f t="shared" si="2"/>
        <v>1.2660471475953727E-2</v>
      </c>
      <c r="S42" s="77">
        <f t="shared" si="3"/>
        <v>0.41566859949864526</v>
      </c>
      <c r="T42" s="155">
        <v>2017</v>
      </c>
    </row>
    <row r="43" spans="1:22" s="10" customFormat="1" ht="87" customHeight="1" x14ac:dyDescent="0.2">
      <c r="A43" s="155">
        <v>28</v>
      </c>
      <c r="B43" s="158" t="s">
        <v>247</v>
      </c>
      <c r="C43" s="122" t="s">
        <v>130</v>
      </c>
      <c r="D43" s="46" t="s">
        <v>63</v>
      </c>
      <c r="E43" s="155" t="s">
        <v>138</v>
      </c>
      <c r="F43" s="155">
        <v>2017</v>
      </c>
      <c r="G43" s="60">
        <v>760.97</v>
      </c>
      <c r="H43" s="60">
        <v>760.97</v>
      </c>
      <c r="I43" s="60">
        <f t="shared" si="1"/>
        <v>760.97</v>
      </c>
      <c r="J43" s="65"/>
      <c r="K43" s="65">
        <v>760.97</v>
      </c>
      <c r="L43" s="155"/>
      <c r="M43" s="60">
        <f t="shared" si="0"/>
        <v>3.2831999999999999</v>
      </c>
      <c r="N43" s="60"/>
      <c r="O43" s="60">
        <v>3.2831999999999999</v>
      </c>
      <c r="P43" s="60"/>
      <c r="Q43" s="155"/>
      <c r="R43" s="77">
        <f t="shared" si="2"/>
        <v>0</v>
      </c>
      <c r="S43" s="77">
        <f t="shared" si="3"/>
        <v>0.43144933440214461</v>
      </c>
      <c r="T43" s="155">
        <v>2017</v>
      </c>
    </row>
    <row r="44" spans="1:22" s="10" customFormat="1" ht="42" hidden="1" customHeight="1" x14ac:dyDescent="0.2">
      <c r="A44" s="155">
        <v>22</v>
      </c>
      <c r="B44" s="158" t="s">
        <v>247</v>
      </c>
      <c r="C44" s="93" t="s">
        <v>131</v>
      </c>
      <c r="D44" s="46" t="s">
        <v>63</v>
      </c>
      <c r="E44" s="155" t="s">
        <v>138</v>
      </c>
      <c r="F44" s="155">
        <v>2015</v>
      </c>
      <c r="G44" s="60">
        <v>450</v>
      </c>
      <c r="H44" s="60">
        <v>450</v>
      </c>
      <c r="I44" s="60">
        <f t="shared" si="1"/>
        <v>450</v>
      </c>
      <c r="J44" s="65"/>
      <c r="K44" s="65">
        <v>450</v>
      </c>
      <c r="L44" s="155"/>
      <c r="M44" s="60">
        <f t="shared" si="0"/>
        <v>383.73420000000004</v>
      </c>
      <c r="N44" s="60"/>
      <c r="O44" s="60">
        <f>117.042+1.584+257.5092+7.599</f>
        <v>383.73420000000004</v>
      </c>
      <c r="P44" s="60"/>
      <c r="Q44" s="155"/>
      <c r="R44" s="77">
        <f t="shared" si="2"/>
        <v>0</v>
      </c>
      <c r="S44" s="77">
        <f t="shared" si="3"/>
        <v>85.274266666666676</v>
      </c>
      <c r="T44" s="155">
        <v>2016</v>
      </c>
    </row>
    <row r="45" spans="1:22" s="10" customFormat="1" ht="124.5" customHeight="1" x14ac:dyDescent="0.25">
      <c r="A45" s="155">
        <v>29</v>
      </c>
      <c r="B45" s="158" t="s">
        <v>247</v>
      </c>
      <c r="C45" s="161" t="s">
        <v>222</v>
      </c>
      <c r="D45" s="46" t="s">
        <v>63</v>
      </c>
      <c r="E45" s="155" t="s">
        <v>223</v>
      </c>
      <c r="F45" s="155">
        <v>2012</v>
      </c>
      <c r="G45" s="60">
        <v>10175</v>
      </c>
      <c r="H45" s="60">
        <v>10000</v>
      </c>
      <c r="I45" s="60">
        <f t="shared" si="1"/>
        <v>3000</v>
      </c>
      <c r="J45" s="65"/>
      <c r="K45" s="65">
        <v>3000</v>
      </c>
      <c r="L45" s="155"/>
      <c r="M45" s="60">
        <f t="shared" si="0"/>
        <v>0</v>
      </c>
      <c r="N45" s="60"/>
      <c r="O45" s="60"/>
      <c r="P45" s="60"/>
      <c r="Q45" s="155"/>
      <c r="R45" s="77">
        <f t="shared" si="2"/>
        <v>1.7199017199017135</v>
      </c>
      <c r="S45" s="77">
        <f t="shared" si="3"/>
        <v>0</v>
      </c>
      <c r="T45" s="46" t="s">
        <v>161</v>
      </c>
    </row>
    <row r="46" spans="1:22" s="10" customFormat="1" ht="124.5" customHeight="1" x14ac:dyDescent="0.2">
      <c r="A46" s="155">
        <v>30</v>
      </c>
      <c r="B46" s="158" t="s">
        <v>247</v>
      </c>
      <c r="C46" s="162" t="s">
        <v>231</v>
      </c>
      <c r="D46" s="46" t="s">
        <v>63</v>
      </c>
      <c r="E46" s="155" t="s">
        <v>109</v>
      </c>
      <c r="F46" s="155">
        <v>2017</v>
      </c>
      <c r="G46" s="60">
        <v>450</v>
      </c>
      <c r="H46" s="60">
        <v>450</v>
      </c>
      <c r="I46" s="60">
        <f t="shared" si="1"/>
        <v>50</v>
      </c>
      <c r="J46" s="65"/>
      <c r="K46" s="65">
        <v>50</v>
      </c>
      <c r="L46" s="155"/>
      <c r="M46" s="60">
        <f t="shared" si="0"/>
        <v>0</v>
      </c>
      <c r="N46" s="60"/>
      <c r="O46" s="60"/>
      <c r="P46" s="60"/>
      <c r="Q46" s="155"/>
      <c r="R46" s="77">
        <f t="shared" si="2"/>
        <v>0</v>
      </c>
      <c r="S46" s="77">
        <f t="shared" si="3"/>
        <v>0</v>
      </c>
      <c r="T46" s="46" t="s">
        <v>161</v>
      </c>
    </row>
    <row r="47" spans="1:22" s="10" customFormat="1" ht="124.5" customHeight="1" x14ac:dyDescent="0.2">
      <c r="A47" s="155">
        <v>31</v>
      </c>
      <c r="B47" s="158" t="s">
        <v>247</v>
      </c>
      <c r="C47" s="162" t="s">
        <v>232</v>
      </c>
      <c r="D47" s="46" t="s">
        <v>63</v>
      </c>
      <c r="E47" s="155" t="s">
        <v>109</v>
      </c>
      <c r="F47" s="155">
        <v>2017</v>
      </c>
      <c r="G47" s="60">
        <v>450</v>
      </c>
      <c r="H47" s="60">
        <v>450</v>
      </c>
      <c r="I47" s="60">
        <f t="shared" si="1"/>
        <v>50</v>
      </c>
      <c r="J47" s="65"/>
      <c r="K47" s="65">
        <v>50</v>
      </c>
      <c r="L47" s="155"/>
      <c r="M47" s="60">
        <f t="shared" si="0"/>
        <v>0</v>
      </c>
      <c r="N47" s="60"/>
      <c r="O47" s="60"/>
      <c r="P47" s="60"/>
      <c r="Q47" s="155"/>
      <c r="R47" s="77">
        <f t="shared" si="2"/>
        <v>0</v>
      </c>
      <c r="S47" s="77">
        <f t="shared" si="3"/>
        <v>0</v>
      </c>
      <c r="T47" s="46" t="s">
        <v>161</v>
      </c>
    </row>
    <row r="48" spans="1:22" s="10" customFormat="1" ht="124.5" customHeight="1" x14ac:dyDescent="0.2">
      <c r="A48" s="155">
        <v>32</v>
      </c>
      <c r="B48" s="158" t="s">
        <v>247</v>
      </c>
      <c r="C48" s="126" t="s">
        <v>233</v>
      </c>
      <c r="D48" s="46" t="s">
        <v>63</v>
      </c>
      <c r="E48" s="155" t="s">
        <v>109</v>
      </c>
      <c r="F48" s="155">
        <v>2017</v>
      </c>
      <c r="G48" s="60">
        <v>450</v>
      </c>
      <c r="H48" s="60">
        <v>450</v>
      </c>
      <c r="I48" s="60">
        <f t="shared" si="1"/>
        <v>50</v>
      </c>
      <c r="J48" s="65"/>
      <c r="K48" s="65">
        <v>50</v>
      </c>
      <c r="L48" s="155"/>
      <c r="M48" s="60">
        <f t="shared" si="0"/>
        <v>0</v>
      </c>
      <c r="N48" s="60"/>
      <c r="O48" s="60"/>
      <c r="P48" s="60"/>
      <c r="Q48" s="155"/>
      <c r="R48" s="77">
        <f t="shared" si="2"/>
        <v>0</v>
      </c>
      <c r="S48" s="77">
        <f t="shared" si="3"/>
        <v>0</v>
      </c>
      <c r="T48" s="46" t="s">
        <v>161</v>
      </c>
    </row>
    <row r="49" spans="1:20" s="10" customFormat="1" ht="132.75" customHeight="1" x14ac:dyDescent="0.2">
      <c r="A49" s="155">
        <v>33</v>
      </c>
      <c r="B49" s="158" t="s">
        <v>247</v>
      </c>
      <c r="C49" s="126" t="s">
        <v>234</v>
      </c>
      <c r="D49" s="46" t="s">
        <v>63</v>
      </c>
      <c r="E49" s="155" t="s">
        <v>109</v>
      </c>
      <c r="F49" s="155">
        <v>2017</v>
      </c>
      <c r="G49" s="60">
        <v>450</v>
      </c>
      <c r="H49" s="60">
        <v>450</v>
      </c>
      <c r="I49" s="60">
        <f t="shared" si="1"/>
        <v>50</v>
      </c>
      <c r="J49" s="65"/>
      <c r="K49" s="65">
        <v>50</v>
      </c>
      <c r="L49" s="155"/>
      <c r="M49" s="60">
        <f t="shared" si="0"/>
        <v>0</v>
      </c>
      <c r="N49" s="60"/>
      <c r="O49" s="60"/>
      <c r="P49" s="60"/>
      <c r="Q49" s="155"/>
      <c r="R49" s="77">
        <f t="shared" si="2"/>
        <v>0</v>
      </c>
      <c r="S49" s="77">
        <f t="shared" si="3"/>
        <v>0</v>
      </c>
      <c r="T49" s="46" t="s">
        <v>161</v>
      </c>
    </row>
    <row r="50" spans="1:20" s="10" customFormat="1" ht="124.5" customHeight="1" x14ac:dyDescent="0.2">
      <c r="A50" s="155">
        <v>34</v>
      </c>
      <c r="B50" s="158" t="s">
        <v>247</v>
      </c>
      <c r="C50" s="162" t="s">
        <v>230</v>
      </c>
      <c r="D50" s="46" t="s">
        <v>63</v>
      </c>
      <c r="E50" s="155" t="s">
        <v>109</v>
      </c>
      <c r="F50" s="155">
        <v>2017</v>
      </c>
      <c r="G50" s="60">
        <v>450</v>
      </c>
      <c r="H50" s="60">
        <v>450</v>
      </c>
      <c r="I50" s="60">
        <f t="shared" si="1"/>
        <v>50</v>
      </c>
      <c r="J50" s="65"/>
      <c r="K50" s="65">
        <v>50</v>
      </c>
      <c r="L50" s="155"/>
      <c r="M50" s="60">
        <f t="shared" si="0"/>
        <v>0</v>
      </c>
      <c r="N50" s="60"/>
      <c r="O50" s="60"/>
      <c r="P50" s="60"/>
      <c r="Q50" s="155"/>
      <c r="R50" s="77">
        <f t="shared" si="2"/>
        <v>0</v>
      </c>
      <c r="S50" s="77">
        <f t="shared" si="3"/>
        <v>0</v>
      </c>
      <c r="T50" s="46" t="s">
        <v>235</v>
      </c>
    </row>
    <row r="51" spans="1:20" s="10" customFormat="1" ht="86.25" customHeight="1" x14ac:dyDescent="0.2">
      <c r="A51" s="155">
        <v>35</v>
      </c>
      <c r="B51" s="158" t="s">
        <v>247</v>
      </c>
      <c r="C51" s="163" t="s">
        <v>242</v>
      </c>
      <c r="D51" s="46" t="s">
        <v>243</v>
      </c>
      <c r="E51" s="155" t="s">
        <v>245</v>
      </c>
      <c r="F51" s="155">
        <v>2017</v>
      </c>
      <c r="G51" s="60">
        <v>16673.341</v>
      </c>
      <c r="H51" s="60">
        <v>16673.341</v>
      </c>
      <c r="I51" s="60">
        <f>J51+K51+L51</f>
        <v>16</v>
      </c>
      <c r="J51" s="60">
        <v>16</v>
      </c>
      <c r="K51" s="60"/>
      <c r="L51" s="155"/>
      <c r="M51" s="60">
        <f t="shared" ref="M51" si="4">N51+O51+P51</f>
        <v>0</v>
      </c>
      <c r="N51" s="60"/>
      <c r="O51" s="60"/>
      <c r="P51" s="60"/>
      <c r="Q51" s="155"/>
      <c r="R51" s="77"/>
      <c r="S51" s="65"/>
      <c r="T51" s="46" t="s">
        <v>161</v>
      </c>
    </row>
    <row r="52" spans="1:20" s="10" customFormat="1" ht="83.25" customHeight="1" x14ac:dyDescent="0.2">
      <c r="A52" s="155">
        <v>36</v>
      </c>
      <c r="B52" s="158" t="s">
        <v>247</v>
      </c>
      <c r="C52" s="122" t="s">
        <v>149</v>
      </c>
      <c r="D52" s="46" t="s">
        <v>63</v>
      </c>
      <c r="E52" s="155" t="s">
        <v>138</v>
      </c>
      <c r="F52" s="155">
        <v>2017</v>
      </c>
      <c r="G52" s="60">
        <v>650</v>
      </c>
      <c r="H52" s="60">
        <v>650</v>
      </c>
      <c r="I52" s="60">
        <f t="shared" si="1"/>
        <v>650</v>
      </c>
      <c r="J52" s="65"/>
      <c r="K52" s="65">
        <v>650</v>
      </c>
      <c r="L52" s="155"/>
      <c r="M52" s="60">
        <f t="shared" si="0"/>
        <v>0</v>
      </c>
      <c r="N52" s="60"/>
      <c r="O52" s="60"/>
      <c r="P52" s="60"/>
      <c r="Q52" s="155"/>
      <c r="R52" s="77">
        <f t="shared" si="2"/>
        <v>0</v>
      </c>
      <c r="S52" s="77">
        <f t="shared" si="3"/>
        <v>0</v>
      </c>
      <c r="T52" s="155">
        <v>2017</v>
      </c>
    </row>
    <row r="53" spans="1:20" s="10" customFormat="1" ht="105.75" hidden="1" customHeight="1" x14ac:dyDescent="0.2">
      <c r="A53" s="155">
        <v>24</v>
      </c>
      <c r="B53" s="158" t="s">
        <v>247</v>
      </c>
      <c r="C53" s="93" t="s">
        <v>150</v>
      </c>
      <c r="D53" s="46" t="s">
        <v>63</v>
      </c>
      <c r="E53" s="155" t="s">
        <v>109</v>
      </c>
      <c r="F53" s="155">
        <v>2016</v>
      </c>
      <c r="G53" s="60">
        <v>1800</v>
      </c>
      <c r="H53" s="60">
        <v>1800</v>
      </c>
      <c r="I53" s="60">
        <f t="shared" si="1"/>
        <v>200</v>
      </c>
      <c r="J53" s="65"/>
      <c r="K53" s="65">
        <v>200</v>
      </c>
      <c r="L53" s="155"/>
      <c r="M53" s="60">
        <f t="shared" si="0"/>
        <v>0</v>
      </c>
      <c r="N53" s="60"/>
      <c r="O53" s="60"/>
      <c r="P53" s="60"/>
      <c r="Q53" s="155"/>
      <c r="R53" s="77">
        <f t="shared" si="2"/>
        <v>0</v>
      </c>
      <c r="S53" s="77">
        <f t="shared" si="3"/>
        <v>0</v>
      </c>
      <c r="T53" s="155">
        <v>2017</v>
      </c>
    </row>
    <row r="54" spans="1:20" s="10" customFormat="1" ht="105.75" customHeight="1" x14ac:dyDescent="0.2">
      <c r="A54" s="155">
        <v>37</v>
      </c>
      <c r="B54" s="158" t="s">
        <v>247</v>
      </c>
      <c r="C54" s="121" t="s">
        <v>239</v>
      </c>
      <c r="D54" s="46" t="s">
        <v>63</v>
      </c>
      <c r="E54" s="155" t="s">
        <v>109</v>
      </c>
      <c r="F54" s="155">
        <v>2017</v>
      </c>
      <c r="G54" s="60">
        <v>3000</v>
      </c>
      <c r="H54" s="60">
        <v>3000</v>
      </c>
      <c r="I54" s="60">
        <f t="shared" si="1"/>
        <v>3000</v>
      </c>
      <c r="J54" s="65"/>
      <c r="K54" s="65">
        <v>3000</v>
      </c>
      <c r="L54" s="155"/>
      <c r="M54" s="60">
        <f t="shared" si="0"/>
        <v>0</v>
      </c>
      <c r="N54" s="60"/>
      <c r="O54" s="60"/>
      <c r="P54" s="60"/>
      <c r="Q54" s="155"/>
      <c r="R54" s="77">
        <f t="shared" si="2"/>
        <v>0</v>
      </c>
      <c r="S54" s="77">
        <f t="shared" si="3"/>
        <v>0</v>
      </c>
      <c r="T54" s="155">
        <v>2017</v>
      </c>
    </row>
    <row r="55" spans="1:20" s="10" customFormat="1" ht="171.75" customHeight="1" x14ac:dyDescent="0.2">
      <c r="A55" s="155">
        <v>38</v>
      </c>
      <c r="B55" s="158" t="s">
        <v>247</v>
      </c>
      <c r="C55" s="121" t="s">
        <v>240</v>
      </c>
      <c r="D55" s="46" t="s">
        <v>63</v>
      </c>
      <c r="E55" s="155" t="s">
        <v>241</v>
      </c>
      <c r="F55" s="155">
        <v>2013</v>
      </c>
      <c r="G55" s="60">
        <v>20411.026000000002</v>
      </c>
      <c r="H55" s="60">
        <v>4000</v>
      </c>
      <c r="I55" s="60">
        <f t="shared" si="1"/>
        <v>4000</v>
      </c>
      <c r="J55" s="65"/>
      <c r="K55" s="65">
        <v>4000</v>
      </c>
      <c r="L55" s="155"/>
      <c r="M55" s="60">
        <f t="shared" si="0"/>
        <v>0</v>
      </c>
      <c r="N55" s="60"/>
      <c r="O55" s="60"/>
      <c r="P55" s="60"/>
      <c r="Q55" s="155"/>
      <c r="R55" s="77">
        <f t="shared" si="2"/>
        <v>80.402748984788914</v>
      </c>
      <c r="S55" s="77">
        <f t="shared" si="3"/>
        <v>0</v>
      </c>
      <c r="T55" s="155">
        <v>2017</v>
      </c>
    </row>
    <row r="56" spans="1:20" s="10" customFormat="1" ht="170.25" customHeight="1" x14ac:dyDescent="0.2">
      <c r="A56" s="155">
        <v>39</v>
      </c>
      <c r="B56" s="158" t="s">
        <v>247</v>
      </c>
      <c r="C56" s="126" t="s">
        <v>175</v>
      </c>
      <c r="D56" s="46" t="s">
        <v>63</v>
      </c>
      <c r="E56" s="155" t="s">
        <v>192</v>
      </c>
      <c r="F56" s="155">
        <v>2017</v>
      </c>
      <c r="G56" s="60">
        <v>1500</v>
      </c>
      <c r="H56" s="60">
        <v>1500</v>
      </c>
      <c r="I56" s="60">
        <f t="shared" si="1"/>
        <v>120</v>
      </c>
      <c r="J56" s="65"/>
      <c r="K56" s="65">
        <v>120</v>
      </c>
      <c r="L56" s="155"/>
      <c r="M56" s="60">
        <f t="shared" si="0"/>
        <v>0</v>
      </c>
      <c r="N56" s="60"/>
      <c r="O56" s="60"/>
      <c r="P56" s="60"/>
      <c r="Q56" s="155"/>
      <c r="R56" s="77">
        <f t="shared" si="2"/>
        <v>0</v>
      </c>
      <c r="S56" s="77">
        <f t="shared" si="3"/>
        <v>0</v>
      </c>
      <c r="T56" s="46" t="s">
        <v>161</v>
      </c>
    </row>
    <row r="57" spans="1:20" s="10" customFormat="1" ht="178.5" customHeight="1" x14ac:dyDescent="0.2">
      <c r="A57" s="155">
        <v>40</v>
      </c>
      <c r="B57" s="158" t="s">
        <v>247</v>
      </c>
      <c r="C57" s="126" t="s">
        <v>174</v>
      </c>
      <c r="D57" s="46" t="s">
        <v>63</v>
      </c>
      <c r="E57" s="155" t="s">
        <v>191</v>
      </c>
      <c r="F57" s="155">
        <v>2017</v>
      </c>
      <c r="G57" s="60">
        <v>3000</v>
      </c>
      <c r="H57" s="60">
        <v>3000</v>
      </c>
      <c r="I57" s="60">
        <f t="shared" si="1"/>
        <v>200</v>
      </c>
      <c r="J57" s="65"/>
      <c r="K57" s="65">
        <v>200</v>
      </c>
      <c r="L57" s="155"/>
      <c r="M57" s="60">
        <f t="shared" si="0"/>
        <v>0</v>
      </c>
      <c r="N57" s="60"/>
      <c r="O57" s="60"/>
      <c r="P57" s="60"/>
      <c r="Q57" s="155"/>
      <c r="R57" s="77">
        <f t="shared" si="2"/>
        <v>0</v>
      </c>
      <c r="S57" s="77">
        <f t="shared" si="3"/>
        <v>0</v>
      </c>
      <c r="T57" s="46" t="s">
        <v>161</v>
      </c>
    </row>
    <row r="58" spans="1:20" s="10" customFormat="1" ht="139.5" customHeight="1" x14ac:dyDescent="0.2">
      <c r="A58" s="155">
        <v>41</v>
      </c>
      <c r="B58" s="158" t="s">
        <v>247</v>
      </c>
      <c r="C58" s="126" t="s">
        <v>221</v>
      </c>
      <c r="D58" s="46" t="s">
        <v>63</v>
      </c>
      <c r="E58" s="155" t="s">
        <v>193</v>
      </c>
      <c r="F58" s="155">
        <v>2017</v>
      </c>
      <c r="G58" s="60">
        <v>1500</v>
      </c>
      <c r="H58" s="60">
        <v>1500</v>
      </c>
      <c r="I58" s="60">
        <f t="shared" si="1"/>
        <v>120</v>
      </c>
      <c r="J58" s="65"/>
      <c r="K58" s="65">
        <v>120</v>
      </c>
      <c r="L58" s="155"/>
      <c r="M58" s="60">
        <f t="shared" si="0"/>
        <v>0</v>
      </c>
      <c r="N58" s="60"/>
      <c r="O58" s="60"/>
      <c r="P58" s="60"/>
      <c r="Q58" s="155"/>
      <c r="R58" s="77">
        <f t="shared" si="2"/>
        <v>0</v>
      </c>
      <c r="S58" s="77">
        <f t="shared" si="3"/>
        <v>0</v>
      </c>
      <c r="T58" s="46" t="s">
        <v>161</v>
      </c>
    </row>
    <row r="59" spans="1:20" s="10" customFormat="1" ht="116.25" hidden="1" customHeight="1" x14ac:dyDescent="0.2">
      <c r="A59" s="155">
        <v>27</v>
      </c>
      <c r="B59" s="158" t="s">
        <v>247</v>
      </c>
      <c r="C59" s="93" t="s">
        <v>151</v>
      </c>
      <c r="D59" s="46" t="s">
        <v>63</v>
      </c>
      <c r="E59" s="155" t="s">
        <v>109</v>
      </c>
      <c r="F59" s="155">
        <v>2016</v>
      </c>
      <c r="G59" s="60">
        <v>3960.0369999999998</v>
      </c>
      <c r="H59" s="60">
        <f>G59</f>
        <v>3960.0369999999998</v>
      </c>
      <c r="I59" s="60">
        <f t="shared" si="1"/>
        <v>100</v>
      </c>
      <c r="J59" s="65"/>
      <c r="K59" s="65">
        <v>100</v>
      </c>
      <c r="L59" s="155"/>
      <c r="M59" s="60">
        <f t="shared" si="0"/>
        <v>0</v>
      </c>
      <c r="N59" s="60"/>
      <c r="O59" s="60"/>
      <c r="P59" s="60"/>
      <c r="Q59" s="155"/>
      <c r="R59" s="77">
        <f t="shared" si="2"/>
        <v>0</v>
      </c>
      <c r="S59" s="77">
        <f t="shared" si="3"/>
        <v>0</v>
      </c>
      <c r="T59" s="155">
        <v>2017</v>
      </c>
    </row>
    <row r="60" spans="1:20" s="10" customFormat="1" ht="116.25" customHeight="1" x14ac:dyDescent="0.2">
      <c r="A60" s="155">
        <v>42</v>
      </c>
      <c r="B60" s="158" t="s">
        <v>247</v>
      </c>
      <c r="C60" s="126" t="s">
        <v>180</v>
      </c>
      <c r="D60" s="46" t="s">
        <v>63</v>
      </c>
      <c r="E60" s="155" t="s">
        <v>197</v>
      </c>
      <c r="F60" s="155">
        <v>2017</v>
      </c>
      <c r="G60" s="60">
        <v>600</v>
      </c>
      <c r="H60" s="60">
        <v>600</v>
      </c>
      <c r="I60" s="60">
        <f t="shared" si="1"/>
        <v>400</v>
      </c>
      <c r="J60" s="65"/>
      <c r="K60" s="65">
        <v>400</v>
      </c>
      <c r="L60" s="155"/>
      <c r="M60" s="60">
        <f t="shared" si="0"/>
        <v>0</v>
      </c>
      <c r="N60" s="60"/>
      <c r="O60" s="60"/>
      <c r="P60" s="60"/>
      <c r="Q60" s="155"/>
      <c r="R60" s="77">
        <f t="shared" si="2"/>
        <v>0</v>
      </c>
      <c r="S60" s="77">
        <f t="shared" si="3"/>
        <v>0</v>
      </c>
      <c r="T60" s="46" t="s">
        <v>161</v>
      </c>
    </row>
    <row r="61" spans="1:20" s="10" customFormat="1" ht="92.25" customHeight="1" x14ac:dyDescent="0.2">
      <c r="A61" s="155">
        <v>43</v>
      </c>
      <c r="B61" s="158" t="s">
        <v>247</v>
      </c>
      <c r="C61" s="122" t="s">
        <v>181</v>
      </c>
      <c r="D61" s="46" t="s">
        <v>63</v>
      </c>
      <c r="E61" s="155" t="s">
        <v>196</v>
      </c>
      <c r="F61" s="155">
        <v>2017</v>
      </c>
      <c r="G61" s="60">
        <v>54000</v>
      </c>
      <c r="H61" s="60">
        <v>54000</v>
      </c>
      <c r="I61" s="60">
        <f t="shared" si="1"/>
        <v>1000</v>
      </c>
      <c r="J61" s="65"/>
      <c r="K61" s="65">
        <v>1000</v>
      </c>
      <c r="L61" s="155"/>
      <c r="M61" s="60">
        <f t="shared" si="0"/>
        <v>0</v>
      </c>
      <c r="N61" s="60"/>
      <c r="O61" s="60"/>
      <c r="P61" s="60"/>
      <c r="Q61" s="155"/>
      <c r="R61" s="77">
        <f t="shared" si="2"/>
        <v>0</v>
      </c>
      <c r="S61" s="77">
        <f t="shared" si="3"/>
        <v>0</v>
      </c>
      <c r="T61" s="46" t="s">
        <v>161</v>
      </c>
    </row>
    <row r="62" spans="1:20" s="10" customFormat="1" ht="90" customHeight="1" x14ac:dyDescent="0.2">
      <c r="A62" s="155">
        <v>44</v>
      </c>
      <c r="B62" s="158" t="s">
        <v>247</v>
      </c>
      <c r="C62" s="126" t="s">
        <v>179</v>
      </c>
      <c r="D62" s="46" t="s">
        <v>63</v>
      </c>
      <c r="E62" s="155" t="s">
        <v>109</v>
      </c>
      <c r="F62" s="155">
        <v>2017</v>
      </c>
      <c r="G62" s="60">
        <v>1500</v>
      </c>
      <c r="H62" s="60">
        <v>1500</v>
      </c>
      <c r="I62" s="60">
        <f t="shared" si="1"/>
        <v>150</v>
      </c>
      <c r="J62" s="65"/>
      <c r="K62" s="65">
        <v>150</v>
      </c>
      <c r="L62" s="155"/>
      <c r="M62" s="60">
        <f t="shared" si="0"/>
        <v>0</v>
      </c>
      <c r="N62" s="60"/>
      <c r="O62" s="60"/>
      <c r="P62" s="60"/>
      <c r="Q62" s="155"/>
      <c r="R62" s="77">
        <f t="shared" si="2"/>
        <v>0</v>
      </c>
      <c r="S62" s="77">
        <f t="shared" si="3"/>
        <v>0</v>
      </c>
      <c r="T62" s="46" t="s">
        <v>161</v>
      </c>
    </row>
    <row r="63" spans="1:20" s="10" customFormat="1" ht="67.5" customHeight="1" x14ac:dyDescent="0.2">
      <c r="A63" s="155">
        <v>45</v>
      </c>
      <c r="B63" s="158" t="s">
        <v>246</v>
      </c>
      <c r="C63" s="123" t="s">
        <v>135</v>
      </c>
      <c r="D63" s="46" t="s">
        <v>63</v>
      </c>
      <c r="E63" s="155" t="s">
        <v>109</v>
      </c>
      <c r="F63" s="155">
        <v>2017</v>
      </c>
      <c r="G63" s="60">
        <v>1800</v>
      </c>
      <c r="H63" s="60">
        <v>1800</v>
      </c>
      <c r="I63" s="60">
        <f t="shared" si="1"/>
        <v>200</v>
      </c>
      <c r="J63" s="65"/>
      <c r="K63" s="65">
        <v>200</v>
      </c>
      <c r="L63" s="155"/>
      <c r="M63" s="60">
        <f t="shared" si="0"/>
        <v>0</v>
      </c>
      <c r="N63" s="60"/>
      <c r="O63" s="60"/>
      <c r="P63" s="60"/>
      <c r="Q63" s="155"/>
      <c r="R63" s="77">
        <f t="shared" si="2"/>
        <v>0</v>
      </c>
      <c r="S63" s="77">
        <f t="shared" si="3"/>
        <v>0</v>
      </c>
      <c r="T63" s="46" t="s">
        <v>161</v>
      </c>
    </row>
    <row r="64" spans="1:20" s="10" customFormat="1" ht="71.25" customHeight="1" x14ac:dyDescent="0.2">
      <c r="A64" s="155">
        <v>46</v>
      </c>
      <c r="B64" s="158" t="s">
        <v>246</v>
      </c>
      <c r="C64" s="123" t="s">
        <v>136</v>
      </c>
      <c r="D64" s="46" t="s">
        <v>63</v>
      </c>
      <c r="E64" s="155" t="s">
        <v>109</v>
      </c>
      <c r="F64" s="155">
        <v>2017</v>
      </c>
      <c r="G64" s="60">
        <v>900</v>
      </c>
      <c r="H64" s="60">
        <v>900</v>
      </c>
      <c r="I64" s="60">
        <f t="shared" si="1"/>
        <v>200</v>
      </c>
      <c r="J64" s="65"/>
      <c r="K64" s="65">
        <v>200</v>
      </c>
      <c r="L64" s="155"/>
      <c r="M64" s="60">
        <f t="shared" si="0"/>
        <v>0</v>
      </c>
      <c r="N64" s="60"/>
      <c r="O64" s="60"/>
      <c r="P64" s="60"/>
      <c r="Q64" s="155"/>
      <c r="R64" s="77">
        <f t="shared" si="2"/>
        <v>0</v>
      </c>
      <c r="S64" s="77">
        <f t="shared" si="3"/>
        <v>0</v>
      </c>
      <c r="T64" s="46" t="s">
        <v>161</v>
      </c>
    </row>
    <row r="65" spans="1:22" s="10" customFormat="1" ht="81" customHeight="1" x14ac:dyDescent="0.2">
      <c r="A65" s="155">
        <v>47</v>
      </c>
      <c r="B65" s="158" t="s">
        <v>246</v>
      </c>
      <c r="C65" s="123" t="s">
        <v>178</v>
      </c>
      <c r="D65" s="46" t="s">
        <v>63</v>
      </c>
      <c r="E65" s="155" t="s">
        <v>109</v>
      </c>
      <c r="F65" s="155">
        <v>2017</v>
      </c>
      <c r="G65" s="60">
        <v>2400</v>
      </c>
      <c r="H65" s="60">
        <v>2400</v>
      </c>
      <c r="I65" s="60">
        <f t="shared" si="1"/>
        <v>200</v>
      </c>
      <c r="J65" s="65"/>
      <c r="K65" s="65">
        <v>200</v>
      </c>
      <c r="L65" s="155"/>
      <c r="M65" s="60">
        <f t="shared" si="0"/>
        <v>0</v>
      </c>
      <c r="N65" s="60"/>
      <c r="O65" s="60"/>
      <c r="P65" s="60"/>
      <c r="Q65" s="155"/>
      <c r="R65" s="77">
        <f t="shared" si="2"/>
        <v>0</v>
      </c>
      <c r="S65" s="77">
        <f t="shared" si="3"/>
        <v>0</v>
      </c>
      <c r="T65" s="46" t="s">
        <v>161</v>
      </c>
    </row>
    <row r="66" spans="1:22" s="10" customFormat="1" ht="45.75" customHeight="1" x14ac:dyDescent="0.2">
      <c r="A66" s="185" t="s">
        <v>248</v>
      </c>
      <c r="B66" s="186"/>
      <c r="C66" s="186"/>
      <c r="D66" s="46"/>
      <c r="E66" s="164"/>
      <c r="F66" s="164"/>
      <c r="G66" s="60">
        <f>G25+G28+G29+G32+G33+G38+G39+G40+G41+G42+G43+G45+G46+G47+G48+G49+G50+G51+G52+G54+G55+G56+G57+G58+G61+G62</f>
        <v>148133.15899999999</v>
      </c>
      <c r="H66" s="60">
        <f t="shared" ref="H66:P66" si="5">H25+H28+H29+H32+H33+H38+H39+H40+H41+H42+H43+H45+H46+H47+H48+H49+H50+H51+H52+H54+H55+H56+H57+H58+H61+H62</f>
        <v>125310.049</v>
      </c>
      <c r="I66" s="60">
        <f t="shared" si="5"/>
        <v>33988.826000000001</v>
      </c>
      <c r="J66" s="60">
        <f t="shared" si="5"/>
        <v>16</v>
      </c>
      <c r="K66" s="60">
        <f t="shared" si="5"/>
        <v>33972.826000000001</v>
      </c>
      <c r="L66" s="60">
        <f t="shared" si="5"/>
        <v>0</v>
      </c>
      <c r="M66" s="60">
        <f t="shared" si="5"/>
        <v>25.763280000000002</v>
      </c>
      <c r="N66" s="60">
        <f t="shared" si="5"/>
        <v>0</v>
      </c>
      <c r="O66" s="60">
        <f t="shared" si="5"/>
        <v>25.763280000000002</v>
      </c>
      <c r="P66" s="60">
        <f t="shared" si="5"/>
        <v>0</v>
      </c>
      <c r="Q66" s="164"/>
      <c r="R66" s="77"/>
      <c r="S66" s="77"/>
      <c r="T66" s="46"/>
    </row>
    <row r="67" spans="1:22" s="10" customFormat="1" ht="45.75" customHeight="1" x14ac:dyDescent="0.2">
      <c r="A67" s="185" t="s">
        <v>249</v>
      </c>
      <c r="B67" s="186"/>
      <c r="C67" s="186"/>
      <c r="D67" s="46"/>
      <c r="E67" s="164"/>
      <c r="F67" s="164"/>
      <c r="G67" s="60">
        <f>G6+G9+G10+G11+G12+G14+G15+G16+G17+G18+G19+G20+G21+G23+G24+G34+G35+G63+G64+G65</f>
        <v>939893.7620000001</v>
      </c>
      <c r="H67" s="60">
        <f t="shared" ref="H67:P67" si="6">H6+H9+H10+H11+H12+H14+H15+H16+H17+H18+H19+H20+H21+H23+H24+H34+H35+H63+H64+H65</f>
        <v>928357.41500000004</v>
      </c>
      <c r="I67" s="60">
        <f t="shared" si="6"/>
        <v>31336.324000000001</v>
      </c>
      <c r="J67" s="60">
        <f t="shared" si="6"/>
        <v>0</v>
      </c>
      <c r="K67" s="60">
        <f t="shared" si="6"/>
        <v>31336.324000000001</v>
      </c>
      <c r="L67" s="60">
        <f t="shared" si="6"/>
        <v>0</v>
      </c>
      <c r="M67" s="60">
        <f t="shared" si="6"/>
        <v>557.75149999999996</v>
      </c>
      <c r="N67" s="60">
        <f t="shared" si="6"/>
        <v>0</v>
      </c>
      <c r="O67" s="60">
        <f t="shared" si="6"/>
        <v>557.75149999999996</v>
      </c>
      <c r="P67" s="60">
        <f t="shared" si="6"/>
        <v>0</v>
      </c>
      <c r="Q67" s="164"/>
      <c r="R67" s="77"/>
      <c r="S67" s="77"/>
      <c r="T67" s="46"/>
    </row>
    <row r="68" spans="1:22" s="10" customFormat="1" ht="36" customHeight="1" x14ac:dyDescent="0.2">
      <c r="A68" s="82"/>
      <c r="B68" s="82"/>
      <c r="C68" s="156"/>
      <c r="D68" s="82"/>
      <c r="E68" s="157"/>
      <c r="F68" s="157"/>
      <c r="G68" s="157"/>
      <c r="H68" s="157"/>
      <c r="I68" s="157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</row>
    <row r="69" spans="1:22" ht="70.5" customHeight="1" x14ac:dyDescent="0.35">
      <c r="C69" s="187" t="s">
        <v>207</v>
      </c>
      <c r="D69" s="188"/>
      <c r="E69" s="188"/>
      <c r="F69" s="188"/>
      <c r="G69" s="188"/>
      <c r="J69" s="189" t="s">
        <v>121</v>
      </c>
      <c r="K69" s="190"/>
      <c r="L69" s="190"/>
    </row>
    <row r="70" spans="1:22" s="10" customFormat="1" ht="36.75" customHeight="1" x14ac:dyDescent="0.25">
      <c r="A70" s="182" t="s">
        <v>142</v>
      </c>
      <c r="B70" s="182"/>
      <c r="C70" s="183"/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V70"/>
    </row>
    <row r="71" spans="1:22" s="10" customFormat="1" x14ac:dyDescent="0.25">
      <c r="A71" s="182" t="s">
        <v>152</v>
      </c>
      <c r="B71" s="182"/>
      <c r="C71" s="183"/>
      <c r="D71" s="61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V71"/>
    </row>
  </sheetData>
  <mergeCells count="23">
    <mergeCell ref="C69:G69"/>
    <mergeCell ref="J69:L69"/>
    <mergeCell ref="A70:C70"/>
    <mergeCell ref="A71:C71"/>
    <mergeCell ref="Q2:Q4"/>
    <mergeCell ref="A66:C66"/>
    <mergeCell ref="A67:C67"/>
    <mergeCell ref="A1:T1"/>
    <mergeCell ref="A2:A4"/>
    <mergeCell ref="C2:C4"/>
    <mergeCell ref="D2:D4"/>
    <mergeCell ref="E2:E4"/>
    <mergeCell ref="F2:F4"/>
    <mergeCell ref="G2:G4"/>
    <mergeCell ref="H2:H4"/>
    <mergeCell ref="I2:L2"/>
    <mergeCell ref="M2:P2"/>
    <mergeCell ref="R2:S3"/>
    <mergeCell ref="T2:T4"/>
    <mergeCell ref="I3:I4"/>
    <mergeCell ref="J3:L3"/>
    <mergeCell ref="M3:M4"/>
    <mergeCell ref="N3:P3"/>
  </mergeCells>
  <pageMargins left="0.31496062992125984" right="0.31496062992125984" top="0.35433070866141736" bottom="0.15748031496062992" header="0.31496062992125984" footer="0.31496062992125984"/>
  <pageSetup paperSize="9" scale="6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opLeftCell="A68" zoomScale="57" zoomScaleNormal="57" workbookViewId="0">
      <selection activeCell="R45" sqref="R45"/>
    </sheetView>
  </sheetViews>
  <sheetFormatPr defaultRowHeight="15.75" x14ac:dyDescent="0.25"/>
  <cols>
    <col min="1" max="1" width="4.42578125" style="61" customWidth="1"/>
    <col min="2" max="2" width="34.28515625" style="150" customWidth="1"/>
    <col min="3" max="3" width="22.5703125" style="61" customWidth="1"/>
    <col min="4" max="4" width="10.7109375" style="62" customWidth="1"/>
    <col min="5" max="5" width="9.140625" style="62"/>
    <col min="6" max="6" width="15.28515625" style="62" customWidth="1"/>
    <col min="7" max="7" width="15" style="62" customWidth="1"/>
    <col min="8" max="8" width="12.28515625" style="62" customWidth="1"/>
    <col min="9" max="9" width="10" style="62" customWidth="1"/>
    <col min="10" max="10" width="12.5703125" style="62" customWidth="1"/>
    <col min="11" max="11" width="10.42578125" style="62" customWidth="1"/>
    <col min="12" max="12" width="13.42578125" style="62" bestFit="1" customWidth="1"/>
    <col min="13" max="13" width="10.140625" style="62" customWidth="1"/>
    <col min="14" max="14" width="13" style="62" customWidth="1"/>
    <col min="15" max="15" width="9.140625" style="62"/>
    <col min="16" max="16" width="11.85546875" style="62" hidden="1" customWidth="1"/>
    <col min="17" max="17" width="7.5703125" style="62" customWidth="1"/>
    <col min="18" max="18" width="8.28515625" style="62" customWidth="1"/>
    <col min="19" max="19" width="13.42578125" style="62" customWidth="1"/>
    <col min="20" max="20" width="9.140625" style="10"/>
  </cols>
  <sheetData>
    <row r="1" spans="1:20" x14ac:dyDescent="0.25">
      <c r="A1" s="191" t="s">
        <v>213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3"/>
    </row>
    <row r="2" spans="1:20" s="4" customFormat="1" ht="15" customHeight="1" x14ac:dyDescent="0.2">
      <c r="A2" s="185" t="s">
        <v>0</v>
      </c>
      <c r="B2" s="194" t="s">
        <v>1</v>
      </c>
      <c r="C2" s="185" t="s">
        <v>2</v>
      </c>
      <c r="D2" s="184" t="s">
        <v>3</v>
      </c>
      <c r="E2" s="184" t="s">
        <v>4</v>
      </c>
      <c r="F2" s="197" t="s">
        <v>17</v>
      </c>
      <c r="G2" s="184" t="s">
        <v>5</v>
      </c>
      <c r="H2" s="184" t="s">
        <v>156</v>
      </c>
      <c r="I2" s="184"/>
      <c r="J2" s="184"/>
      <c r="K2" s="184"/>
      <c r="L2" s="184" t="s">
        <v>12</v>
      </c>
      <c r="M2" s="184"/>
      <c r="N2" s="184"/>
      <c r="O2" s="184"/>
      <c r="P2" s="184" t="s">
        <v>13</v>
      </c>
      <c r="Q2" s="184" t="s">
        <v>15</v>
      </c>
      <c r="R2" s="184"/>
      <c r="S2" s="184" t="s">
        <v>16</v>
      </c>
      <c r="T2" s="10"/>
    </row>
    <row r="3" spans="1:20" s="4" customFormat="1" ht="45" customHeight="1" x14ac:dyDescent="0.2">
      <c r="A3" s="185"/>
      <c r="B3" s="195"/>
      <c r="C3" s="185"/>
      <c r="D3" s="184"/>
      <c r="E3" s="184"/>
      <c r="F3" s="198"/>
      <c r="G3" s="184"/>
      <c r="H3" s="184" t="s">
        <v>7</v>
      </c>
      <c r="I3" s="184" t="s">
        <v>8</v>
      </c>
      <c r="J3" s="184"/>
      <c r="K3" s="184"/>
      <c r="L3" s="184" t="s">
        <v>7</v>
      </c>
      <c r="M3" s="184" t="s">
        <v>8</v>
      </c>
      <c r="N3" s="184"/>
      <c r="O3" s="184"/>
      <c r="P3" s="184"/>
      <c r="Q3" s="184"/>
      <c r="R3" s="184"/>
      <c r="S3" s="184"/>
      <c r="T3" s="10"/>
    </row>
    <row r="4" spans="1:20" s="4" customFormat="1" ht="89.25" customHeight="1" x14ac:dyDescent="0.2">
      <c r="A4" s="185"/>
      <c r="B4" s="196"/>
      <c r="C4" s="185"/>
      <c r="D4" s="184"/>
      <c r="E4" s="184"/>
      <c r="F4" s="199"/>
      <c r="G4" s="184"/>
      <c r="H4" s="184"/>
      <c r="I4" s="149" t="s">
        <v>9</v>
      </c>
      <c r="J4" s="149" t="s">
        <v>10</v>
      </c>
      <c r="K4" s="149" t="s">
        <v>11</v>
      </c>
      <c r="L4" s="184"/>
      <c r="M4" s="149" t="s">
        <v>9</v>
      </c>
      <c r="N4" s="149" t="s">
        <v>10</v>
      </c>
      <c r="O4" s="149" t="s">
        <v>11</v>
      </c>
      <c r="P4" s="184"/>
      <c r="Q4" s="149" t="s">
        <v>201</v>
      </c>
      <c r="R4" s="149" t="s">
        <v>214</v>
      </c>
      <c r="S4" s="184"/>
      <c r="T4" s="10"/>
    </row>
    <row r="5" spans="1:20" s="4" customFormat="1" ht="15.75" customHeight="1" x14ac:dyDescent="0.2">
      <c r="A5" s="147">
        <v>1</v>
      </c>
      <c r="B5" s="44">
        <v>2</v>
      </c>
      <c r="C5" s="147">
        <v>3</v>
      </c>
      <c r="D5" s="149">
        <v>4</v>
      </c>
      <c r="E5" s="149">
        <v>5</v>
      </c>
      <c r="F5" s="149">
        <v>6</v>
      </c>
      <c r="G5" s="149">
        <v>7</v>
      </c>
      <c r="H5" s="149">
        <v>8</v>
      </c>
      <c r="I5" s="149">
        <v>9</v>
      </c>
      <c r="J5" s="149">
        <v>10</v>
      </c>
      <c r="K5" s="149">
        <v>11</v>
      </c>
      <c r="L5" s="149">
        <v>12</v>
      </c>
      <c r="M5" s="149">
        <v>13</v>
      </c>
      <c r="N5" s="149">
        <v>14</v>
      </c>
      <c r="O5" s="149">
        <v>15</v>
      </c>
      <c r="P5" s="149">
        <v>16</v>
      </c>
      <c r="Q5" s="149">
        <v>17</v>
      </c>
      <c r="R5" s="149">
        <v>18</v>
      </c>
      <c r="S5" s="149">
        <v>19</v>
      </c>
      <c r="T5" s="10"/>
    </row>
    <row r="6" spans="1:20" hidden="1" x14ac:dyDescent="0.25">
      <c r="A6" s="200" t="s">
        <v>32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2"/>
    </row>
    <row r="7" spans="1:20" ht="78.75" hidden="1" x14ac:dyDescent="0.25">
      <c r="A7" s="52">
        <v>1</v>
      </c>
      <c r="B7" s="148" t="s">
        <v>37</v>
      </c>
      <c r="C7" s="147" t="s">
        <v>20</v>
      </c>
      <c r="D7" s="149" t="s">
        <v>67</v>
      </c>
      <c r="E7" s="149">
        <v>2016</v>
      </c>
      <c r="F7" s="53">
        <v>66378.729000000007</v>
      </c>
      <c r="G7" s="54">
        <f>F7-533.0056</f>
        <v>65845.723400000003</v>
      </c>
      <c r="H7" s="54">
        <v>2000</v>
      </c>
      <c r="I7" s="54"/>
      <c r="J7" s="54">
        <f>H7</f>
        <v>2000</v>
      </c>
      <c r="K7" s="149"/>
      <c r="L7" s="149" t="s">
        <v>23</v>
      </c>
      <c r="M7" s="149" t="s">
        <v>23</v>
      </c>
      <c r="N7" s="149" t="s">
        <v>23</v>
      </c>
      <c r="O7" s="149" t="s">
        <v>23</v>
      </c>
      <c r="P7" s="149" t="s">
        <v>25</v>
      </c>
      <c r="Q7" s="55">
        <f>100-(G7/F7*100)</f>
        <v>0.80297650773036366</v>
      </c>
      <c r="R7" s="55">
        <f>Q7</f>
        <v>0.80297650773036366</v>
      </c>
      <c r="S7" s="45" t="s">
        <v>30</v>
      </c>
      <c r="T7" s="39"/>
    </row>
    <row r="8" spans="1:20" ht="63" hidden="1" x14ac:dyDescent="0.25">
      <c r="A8" s="52">
        <v>2</v>
      </c>
      <c r="B8" s="148" t="s">
        <v>38</v>
      </c>
      <c r="C8" s="46" t="s">
        <v>63</v>
      </c>
      <c r="D8" s="149" t="s">
        <v>68</v>
      </c>
      <c r="E8" s="149">
        <v>2015</v>
      </c>
      <c r="F8" s="53">
        <v>1382.6130000000001</v>
      </c>
      <c r="G8" s="54">
        <f>F8-1104.20412</f>
        <v>278.40887999999995</v>
      </c>
      <c r="H8" s="54">
        <v>230</v>
      </c>
      <c r="I8" s="54"/>
      <c r="J8" s="54">
        <f t="shared" ref="J8:J14" si="0">H8</f>
        <v>230</v>
      </c>
      <c r="K8" s="149"/>
      <c r="L8" s="149" t="s">
        <v>23</v>
      </c>
      <c r="M8" s="149" t="s">
        <v>23</v>
      </c>
      <c r="N8" s="149" t="s">
        <v>23</v>
      </c>
      <c r="O8" s="149" t="s">
        <v>23</v>
      </c>
      <c r="P8" s="149" t="s">
        <v>25</v>
      </c>
      <c r="Q8" s="55">
        <f t="shared" ref="Q8:Q17" si="1">100-(G8/F8*100)</f>
        <v>79.863571368126884</v>
      </c>
      <c r="R8" s="55">
        <f t="shared" ref="R8:R29" si="2">Q8</f>
        <v>79.863571368126884</v>
      </c>
      <c r="S8" s="45" t="s">
        <v>28</v>
      </c>
    </row>
    <row r="9" spans="1:20" ht="78.75" hidden="1" x14ac:dyDescent="0.25">
      <c r="A9" s="52">
        <v>3</v>
      </c>
      <c r="B9" s="148" t="s">
        <v>39</v>
      </c>
      <c r="C9" s="46" t="s">
        <v>63</v>
      </c>
      <c r="D9" s="149" t="s">
        <v>69</v>
      </c>
      <c r="E9" s="149">
        <v>2015</v>
      </c>
      <c r="F9" s="53">
        <v>7066.3590000000004</v>
      </c>
      <c r="G9" s="54">
        <f>F9-2606.746</f>
        <v>4459.6130000000003</v>
      </c>
      <c r="H9" s="54">
        <v>4957.3590000000004</v>
      </c>
      <c r="I9" s="54"/>
      <c r="J9" s="54">
        <f t="shared" si="0"/>
        <v>4957.3590000000004</v>
      </c>
      <c r="K9" s="149"/>
      <c r="L9" s="149" t="s">
        <v>23</v>
      </c>
      <c r="M9" s="149" t="s">
        <v>23</v>
      </c>
      <c r="N9" s="149" t="s">
        <v>23</v>
      </c>
      <c r="O9" s="149" t="s">
        <v>23</v>
      </c>
      <c r="P9" s="149" t="s">
        <v>25</v>
      </c>
      <c r="Q9" s="55">
        <f t="shared" si="1"/>
        <v>36.889521180568373</v>
      </c>
      <c r="R9" s="55">
        <f t="shared" si="2"/>
        <v>36.889521180568373</v>
      </c>
      <c r="S9" s="45" t="s">
        <v>28</v>
      </c>
    </row>
    <row r="10" spans="1:20" ht="63" hidden="1" x14ac:dyDescent="0.25">
      <c r="A10" s="52">
        <v>4</v>
      </c>
      <c r="B10" s="148" t="s">
        <v>40</v>
      </c>
      <c r="C10" s="46" t="s">
        <v>63</v>
      </c>
      <c r="D10" s="149" t="s">
        <v>70</v>
      </c>
      <c r="E10" s="149">
        <v>2016</v>
      </c>
      <c r="F10" s="53">
        <v>6182.03</v>
      </c>
      <c r="G10" s="54">
        <f>F10-171.81656</f>
        <v>6010.2134399999995</v>
      </c>
      <c r="H10" s="54">
        <v>1549.09</v>
      </c>
      <c r="I10" s="54"/>
      <c r="J10" s="54">
        <f t="shared" si="0"/>
        <v>1549.09</v>
      </c>
      <c r="K10" s="149"/>
      <c r="L10" s="149" t="s">
        <v>23</v>
      </c>
      <c r="M10" s="149" t="s">
        <v>23</v>
      </c>
      <c r="N10" s="149" t="s">
        <v>23</v>
      </c>
      <c r="O10" s="149" t="s">
        <v>23</v>
      </c>
      <c r="P10" s="149" t="s">
        <v>25</v>
      </c>
      <c r="Q10" s="55">
        <f t="shared" si="1"/>
        <v>2.7792902978471545</v>
      </c>
      <c r="R10" s="55">
        <f t="shared" si="2"/>
        <v>2.7792902978471545</v>
      </c>
      <c r="S10" s="45" t="s">
        <v>30</v>
      </c>
    </row>
    <row r="11" spans="1:20" ht="63" hidden="1" x14ac:dyDescent="0.25">
      <c r="A11" s="52">
        <v>5</v>
      </c>
      <c r="B11" s="148" t="s">
        <v>41</v>
      </c>
      <c r="C11" s="46" t="s">
        <v>63</v>
      </c>
      <c r="D11" s="149" t="s">
        <v>71</v>
      </c>
      <c r="E11" s="149">
        <v>2016</v>
      </c>
      <c r="F11" s="53">
        <v>3310.5230000000001</v>
      </c>
      <c r="G11" s="54">
        <f>F11-14.31181</f>
        <v>3296.21119</v>
      </c>
      <c r="H11" s="54">
        <v>2739.4989999999998</v>
      </c>
      <c r="I11" s="54"/>
      <c r="J11" s="54">
        <f t="shared" si="0"/>
        <v>2739.4989999999998</v>
      </c>
      <c r="K11" s="149"/>
      <c r="L11" s="149" t="s">
        <v>23</v>
      </c>
      <c r="M11" s="149" t="s">
        <v>23</v>
      </c>
      <c r="N11" s="149" t="s">
        <v>23</v>
      </c>
      <c r="O11" s="149" t="s">
        <v>23</v>
      </c>
      <c r="P11" s="149" t="s">
        <v>25</v>
      </c>
      <c r="Q11" s="55">
        <f t="shared" si="1"/>
        <v>0.43231265875512292</v>
      </c>
      <c r="R11" s="55">
        <f t="shared" si="2"/>
        <v>0.43231265875512292</v>
      </c>
      <c r="S11" s="45" t="s">
        <v>30</v>
      </c>
    </row>
    <row r="12" spans="1:20" ht="63" hidden="1" x14ac:dyDescent="0.25">
      <c r="A12" s="52">
        <v>6</v>
      </c>
      <c r="B12" s="148" t="s">
        <v>42</v>
      </c>
      <c r="C12" s="46" t="s">
        <v>63</v>
      </c>
      <c r="D12" s="149" t="s">
        <v>72</v>
      </c>
      <c r="E12" s="149">
        <v>2015</v>
      </c>
      <c r="F12" s="53">
        <v>3722.1509999999998</v>
      </c>
      <c r="G12" s="54">
        <f>F12-2796.74568</f>
        <v>925.40531999999985</v>
      </c>
      <c r="H12" s="54">
        <v>680</v>
      </c>
      <c r="I12" s="54"/>
      <c r="J12" s="54">
        <f t="shared" si="0"/>
        <v>680</v>
      </c>
      <c r="K12" s="149"/>
      <c r="L12" s="149" t="s">
        <v>23</v>
      </c>
      <c r="M12" s="149" t="s">
        <v>23</v>
      </c>
      <c r="N12" s="149" t="s">
        <v>23</v>
      </c>
      <c r="O12" s="149" t="s">
        <v>23</v>
      </c>
      <c r="P12" s="149" t="s">
        <v>25</v>
      </c>
      <c r="Q12" s="55">
        <f t="shared" si="1"/>
        <v>75.137888817514394</v>
      </c>
      <c r="R12" s="55">
        <f t="shared" si="2"/>
        <v>75.137888817514394</v>
      </c>
      <c r="S12" s="45" t="s">
        <v>28</v>
      </c>
    </row>
    <row r="13" spans="1:20" ht="63" hidden="1" x14ac:dyDescent="0.25">
      <c r="A13" s="52">
        <v>7</v>
      </c>
      <c r="B13" s="148" t="s">
        <v>43</v>
      </c>
      <c r="C13" s="46" t="s">
        <v>63</v>
      </c>
      <c r="D13" s="149" t="s">
        <v>73</v>
      </c>
      <c r="E13" s="149">
        <v>2015</v>
      </c>
      <c r="F13" s="53">
        <v>3041.8420000000001</v>
      </c>
      <c r="G13" s="54">
        <f>F13-1767.90618</f>
        <v>1273.9358200000001</v>
      </c>
      <c r="H13" s="54">
        <v>1256.277</v>
      </c>
      <c r="I13" s="54"/>
      <c r="J13" s="54">
        <f t="shared" si="0"/>
        <v>1256.277</v>
      </c>
      <c r="K13" s="149"/>
      <c r="L13" s="149" t="s">
        <v>23</v>
      </c>
      <c r="M13" s="149" t="s">
        <v>23</v>
      </c>
      <c r="N13" s="149" t="s">
        <v>23</v>
      </c>
      <c r="O13" s="149" t="s">
        <v>23</v>
      </c>
      <c r="P13" s="149" t="s">
        <v>25</v>
      </c>
      <c r="Q13" s="55">
        <f t="shared" si="1"/>
        <v>58.119592667863742</v>
      </c>
      <c r="R13" s="55">
        <f t="shared" si="2"/>
        <v>58.119592667863742</v>
      </c>
      <c r="S13" s="45" t="s">
        <v>28</v>
      </c>
    </row>
    <row r="14" spans="1:20" ht="63" hidden="1" x14ac:dyDescent="0.25">
      <c r="A14" s="52">
        <v>8</v>
      </c>
      <c r="B14" s="148" t="s">
        <v>44</v>
      </c>
      <c r="C14" s="46" t="s">
        <v>63</v>
      </c>
      <c r="D14" s="149" t="s">
        <v>74</v>
      </c>
      <c r="E14" s="149"/>
      <c r="F14" s="53">
        <v>20154.991000000002</v>
      </c>
      <c r="G14" s="54">
        <f>F14</f>
        <v>20154.991000000002</v>
      </c>
      <c r="H14" s="54">
        <v>400</v>
      </c>
      <c r="I14" s="54"/>
      <c r="J14" s="54">
        <f t="shared" si="0"/>
        <v>400</v>
      </c>
      <c r="K14" s="149"/>
      <c r="L14" s="149" t="s">
        <v>23</v>
      </c>
      <c r="M14" s="149" t="s">
        <v>23</v>
      </c>
      <c r="N14" s="149" t="s">
        <v>23</v>
      </c>
      <c r="O14" s="149" t="s">
        <v>23</v>
      </c>
      <c r="P14" s="149" t="s">
        <v>25</v>
      </c>
      <c r="Q14" s="55">
        <f t="shared" si="1"/>
        <v>0</v>
      </c>
      <c r="R14" s="55">
        <f t="shared" si="2"/>
        <v>0</v>
      </c>
      <c r="S14" s="45" t="s">
        <v>30</v>
      </c>
    </row>
    <row r="15" spans="1:20" ht="63" hidden="1" x14ac:dyDescent="0.25">
      <c r="A15" s="147">
        <v>9</v>
      </c>
      <c r="B15" s="44" t="s">
        <v>45</v>
      </c>
      <c r="C15" s="46" t="s">
        <v>63</v>
      </c>
      <c r="D15" s="149" t="s">
        <v>75</v>
      </c>
      <c r="E15" s="149">
        <v>2014</v>
      </c>
      <c r="F15" s="53">
        <v>790.62</v>
      </c>
      <c r="G15" s="54">
        <f>F15-445.05814</f>
        <v>345.56186000000002</v>
      </c>
      <c r="H15" s="54">
        <v>100</v>
      </c>
      <c r="I15" s="54"/>
      <c r="J15" s="54">
        <f>H15</f>
        <v>100</v>
      </c>
      <c r="K15" s="149"/>
      <c r="L15" s="149" t="s">
        <v>23</v>
      </c>
      <c r="M15" s="149" t="s">
        <v>23</v>
      </c>
      <c r="N15" s="149" t="s">
        <v>23</v>
      </c>
      <c r="O15" s="149" t="s">
        <v>23</v>
      </c>
      <c r="P15" s="149" t="s">
        <v>25</v>
      </c>
      <c r="Q15" s="55">
        <f t="shared" si="1"/>
        <v>56.292294654827849</v>
      </c>
      <c r="R15" s="55">
        <f t="shared" si="2"/>
        <v>56.292294654827849</v>
      </c>
      <c r="S15" s="45" t="s">
        <v>64</v>
      </c>
    </row>
    <row r="16" spans="1:20" ht="78.75" hidden="1" x14ac:dyDescent="0.25">
      <c r="A16" s="52">
        <v>10</v>
      </c>
      <c r="B16" s="148" t="s">
        <v>46</v>
      </c>
      <c r="C16" s="46" t="s">
        <v>63</v>
      </c>
      <c r="D16" s="149" t="s">
        <v>76</v>
      </c>
      <c r="E16" s="149"/>
      <c r="F16" s="53">
        <v>2500</v>
      </c>
      <c r="G16" s="54">
        <f>F16</f>
        <v>2500</v>
      </c>
      <c r="H16" s="54">
        <v>200</v>
      </c>
      <c r="I16" s="54"/>
      <c r="J16" s="54">
        <f>H16</f>
        <v>200</v>
      </c>
      <c r="K16" s="149"/>
      <c r="L16" s="149" t="s">
        <v>23</v>
      </c>
      <c r="M16" s="149" t="s">
        <v>23</v>
      </c>
      <c r="N16" s="149" t="s">
        <v>23</v>
      </c>
      <c r="O16" s="149" t="s">
        <v>23</v>
      </c>
      <c r="P16" s="149" t="s">
        <v>25</v>
      </c>
      <c r="Q16" s="55">
        <f t="shared" si="1"/>
        <v>0</v>
      </c>
      <c r="R16" s="55">
        <f t="shared" si="2"/>
        <v>0</v>
      </c>
      <c r="S16" s="45" t="s">
        <v>30</v>
      </c>
    </row>
    <row r="17" spans="1:20" ht="78.75" hidden="1" x14ac:dyDescent="0.25">
      <c r="A17" s="52">
        <v>11</v>
      </c>
      <c r="B17" s="148" t="s">
        <v>47</v>
      </c>
      <c r="C17" s="46" t="s">
        <v>63</v>
      </c>
      <c r="D17" s="149" t="s">
        <v>77</v>
      </c>
      <c r="E17" s="149">
        <v>2016</v>
      </c>
      <c r="F17" s="53">
        <v>1572.79</v>
      </c>
      <c r="G17" s="54">
        <f>F17</f>
        <v>1572.79</v>
      </c>
      <c r="H17" s="54">
        <v>1511.434</v>
      </c>
      <c r="I17" s="54"/>
      <c r="J17" s="54">
        <f>H17</f>
        <v>1511.434</v>
      </c>
      <c r="K17" s="149"/>
      <c r="L17" s="149" t="s">
        <v>23</v>
      </c>
      <c r="M17" s="149" t="s">
        <v>23</v>
      </c>
      <c r="N17" s="149" t="s">
        <v>23</v>
      </c>
      <c r="O17" s="149" t="s">
        <v>23</v>
      </c>
      <c r="P17" s="149" t="s">
        <v>25</v>
      </c>
      <c r="Q17" s="55">
        <f t="shared" si="1"/>
        <v>0</v>
      </c>
      <c r="R17" s="55">
        <f t="shared" si="2"/>
        <v>0</v>
      </c>
      <c r="S17" s="45" t="s">
        <v>27</v>
      </c>
    </row>
    <row r="18" spans="1:20" hidden="1" x14ac:dyDescent="0.25">
      <c r="A18" s="200" t="s">
        <v>33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2"/>
    </row>
    <row r="19" spans="1:20" ht="94.5" hidden="1" x14ac:dyDescent="0.25">
      <c r="A19" s="52">
        <v>12</v>
      </c>
      <c r="B19" s="148" t="s">
        <v>48</v>
      </c>
      <c r="C19" s="147" t="s">
        <v>20</v>
      </c>
      <c r="D19" s="149" t="s">
        <v>66</v>
      </c>
      <c r="E19" s="149">
        <v>2016</v>
      </c>
      <c r="F19" s="53">
        <v>6360.1819999999998</v>
      </c>
      <c r="G19" s="54">
        <f>F19-7.232</f>
        <v>6352.95</v>
      </c>
      <c r="H19" s="54">
        <v>6352.95</v>
      </c>
      <c r="I19" s="54"/>
      <c r="J19" s="54">
        <f>H19</f>
        <v>6352.95</v>
      </c>
      <c r="K19" s="149"/>
      <c r="L19" s="149" t="s">
        <v>23</v>
      </c>
      <c r="M19" s="149" t="s">
        <v>23</v>
      </c>
      <c r="N19" s="149" t="s">
        <v>23</v>
      </c>
      <c r="O19" s="149" t="s">
        <v>23</v>
      </c>
      <c r="P19" s="149" t="s">
        <v>25</v>
      </c>
      <c r="Q19" s="55">
        <f>100-(G19/F19*100)</f>
        <v>0.11370743793180793</v>
      </c>
      <c r="R19" s="55">
        <f t="shared" si="2"/>
        <v>0.11370743793180793</v>
      </c>
      <c r="S19" s="45" t="s">
        <v>28</v>
      </c>
    </row>
    <row r="20" spans="1:20" ht="110.25" hidden="1" x14ac:dyDescent="0.25">
      <c r="A20" s="52">
        <v>13</v>
      </c>
      <c r="B20" s="148" t="s">
        <v>49</v>
      </c>
      <c r="C20" s="46" t="s">
        <v>63</v>
      </c>
      <c r="D20" s="149"/>
      <c r="E20" s="149"/>
      <c r="F20" s="53">
        <v>2000</v>
      </c>
      <c r="G20" s="54">
        <f>F20</f>
        <v>2000</v>
      </c>
      <c r="H20" s="54">
        <v>2000</v>
      </c>
      <c r="I20" s="54"/>
      <c r="J20" s="54">
        <f>H20</f>
        <v>2000</v>
      </c>
      <c r="K20" s="149"/>
      <c r="L20" s="149" t="s">
        <v>23</v>
      </c>
      <c r="M20" s="149" t="s">
        <v>23</v>
      </c>
      <c r="N20" s="149" t="s">
        <v>23</v>
      </c>
      <c r="O20" s="149" t="s">
        <v>23</v>
      </c>
      <c r="P20" s="149" t="s">
        <v>25</v>
      </c>
      <c r="Q20" s="55">
        <f>100-(G20/F20*100)</f>
        <v>0</v>
      </c>
      <c r="R20" s="55">
        <f t="shared" si="2"/>
        <v>0</v>
      </c>
      <c r="S20" s="45" t="s">
        <v>30</v>
      </c>
    </row>
    <row r="21" spans="1:20" ht="110.25" hidden="1" x14ac:dyDescent="0.25">
      <c r="A21" s="52">
        <v>14</v>
      </c>
      <c r="B21" s="148" t="s">
        <v>50</v>
      </c>
      <c r="C21" s="46" t="s">
        <v>63</v>
      </c>
      <c r="D21" s="149" t="s">
        <v>78</v>
      </c>
      <c r="E21" s="149">
        <v>2016</v>
      </c>
      <c r="F21" s="53">
        <v>890.87199999999996</v>
      </c>
      <c r="G21" s="54">
        <f>F21</f>
        <v>890.87199999999996</v>
      </c>
      <c r="H21" s="54">
        <v>890.87199999999996</v>
      </c>
      <c r="I21" s="54"/>
      <c r="J21" s="54">
        <f>H21</f>
        <v>890.87199999999996</v>
      </c>
      <c r="K21" s="149"/>
      <c r="L21" s="149" t="s">
        <v>23</v>
      </c>
      <c r="M21" s="149" t="s">
        <v>23</v>
      </c>
      <c r="N21" s="149" t="s">
        <v>23</v>
      </c>
      <c r="O21" s="149" t="s">
        <v>23</v>
      </c>
      <c r="P21" s="149" t="s">
        <v>25</v>
      </c>
      <c r="Q21" s="55">
        <f>100-(G21/F21*100)</f>
        <v>0</v>
      </c>
      <c r="R21" s="55">
        <f t="shared" si="2"/>
        <v>0</v>
      </c>
      <c r="S21" s="45" t="s">
        <v>28</v>
      </c>
    </row>
    <row r="22" spans="1:20" ht="78.75" hidden="1" x14ac:dyDescent="0.25">
      <c r="A22" s="52">
        <v>15</v>
      </c>
      <c r="B22" s="148" t="s">
        <v>51</v>
      </c>
      <c r="C22" s="46" t="s">
        <v>63</v>
      </c>
      <c r="D22" s="149" t="s">
        <v>79</v>
      </c>
      <c r="E22" s="149"/>
      <c r="F22" s="53">
        <v>3514.2240000000002</v>
      </c>
      <c r="G22" s="54">
        <f>F22-112.974</f>
        <v>3401.25</v>
      </c>
      <c r="H22" s="54">
        <v>119.169</v>
      </c>
      <c r="I22" s="54"/>
      <c r="J22" s="54">
        <f>H22</f>
        <v>119.169</v>
      </c>
      <c r="K22" s="149"/>
      <c r="L22" s="149" t="s">
        <v>23</v>
      </c>
      <c r="M22" s="149" t="s">
        <v>23</v>
      </c>
      <c r="N22" s="149" t="s">
        <v>23</v>
      </c>
      <c r="O22" s="149" t="s">
        <v>23</v>
      </c>
      <c r="P22" s="149" t="s">
        <v>25</v>
      </c>
      <c r="Q22" s="55">
        <f>100-(G22/F22*100)</f>
        <v>3.2147637714613637</v>
      </c>
      <c r="R22" s="55">
        <f t="shared" si="2"/>
        <v>3.2147637714613637</v>
      </c>
      <c r="S22" s="45" t="s">
        <v>30</v>
      </c>
    </row>
    <row r="23" spans="1:20" s="38" customFormat="1" ht="78.75" hidden="1" x14ac:dyDescent="0.25">
      <c r="A23" s="56">
        <v>16</v>
      </c>
      <c r="B23" s="47" t="s">
        <v>52</v>
      </c>
      <c r="C23" s="48" t="s">
        <v>63</v>
      </c>
      <c r="D23" s="49" t="s">
        <v>80</v>
      </c>
      <c r="E23" s="49"/>
      <c r="F23" s="57">
        <v>17121.043000000001</v>
      </c>
      <c r="G23" s="58">
        <f>F23-281.30289</f>
        <v>16839.740110000002</v>
      </c>
      <c r="H23" s="58">
        <f>3763.944-2059.7891</f>
        <v>1704.1549</v>
      </c>
      <c r="I23" s="58"/>
      <c r="J23" s="58">
        <f>H23</f>
        <v>1704.1549</v>
      </c>
      <c r="K23" s="49"/>
      <c r="L23" s="49" t="s">
        <v>23</v>
      </c>
      <c r="M23" s="49" t="s">
        <v>23</v>
      </c>
      <c r="N23" s="49" t="s">
        <v>23</v>
      </c>
      <c r="O23" s="49" t="s">
        <v>23</v>
      </c>
      <c r="P23" s="49" t="s">
        <v>25</v>
      </c>
      <c r="Q23" s="59">
        <f>100-(G23/F23*100)</f>
        <v>1.6430242596785689</v>
      </c>
      <c r="R23" s="59">
        <f t="shared" si="2"/>
        <v>1.6430242596785689</v>
      </c>
      <c r="S23" s="50" t="s">
        <v>30</v>
      </c>
      <c r="T23" s="40"/>
    </row>
    <row r="24" spans="1:20" hidden="1" x14ac:dyDescent="0.25">
      <c r="A24" s="200" t="s">
        <v>34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2"/>
    </row>
    <row r="25" spans="1:20" ht="78.75" hidden="1" x14ac:dyDescent="0.25">
      <c r="A25" s="52">
        <v>17</v>
      </c>
      <c r="B25" s="148" t="s">
        <v>53</v>
      </c>
      <c r="C25" s="147" t="s">
        <v>20</v>
      </c>
      <c r="D25" s="149" t="s">
        <v>81</v>
      </c>
      <c r="E25" s="149"/>
      <c r="F25" s="53">
        <v>10050</v>
      </c>
      <c r="G25" s="54">
        <f>F25-199.99705</f>
        <v>9850.0029500000001</v>
      </c>
      <c r="H25" s="54">
        <v>290</v>
      </c>
      <c r="I25" s="54"/>
      <c r="J25" s="54">
        <f>H25</f>
        <v>290</v>
      </c>
      <c r="K25" s="149"/>
      <c r="L25" s="149" t="s">
        <v>23</v>
      </c>
      <c r="M25" s="149" t="s">
        <v>23</v>
      </c>
      <c r="N25" s="149" t="s">
        <v>23</v>
      </c>
      <c r="O25" s="149" t="s">
        <v>23</v>
      </c>
      <c r="P25" s="149" t="s">
        <v>25</v>
      </c>
      <c r="Q25" s="55">
        <f>100-(G25/F25*100)</f>
        <v>1.9900203980099462</v>
      </c>
      <c r="R25" s="55">
        <f t="shared" si="2"/>
        <v>1.9900203980099462</v>
      </c>
      <c r="S25" s="45" t="s">
        <v>30</v>
      </c>
    </row>
    <row r="26" spans="1:20" ht="78.75" hidden="1" x14ac:dyDescent="0.25">
      <c r="A26" s="52">
        <v>18</v>
      </c>
      <c r="B26" s="148" t="s">
        <v>54</v>
      </c>
      <c r="C26" s="46" t="s">
        <v>63</v>
      </c>
      <c r="D26" s="149" t="s">
        <v>82</v>
      </c>
      <c r="E26" s="149"/>
      <c r="F26" s="53">
        <v>25</v>
      </c>
      <c r="G26" s="54">
        <f>F26</f>
        <v>25</v>
      </c>
      <c r="H26" s="54">
        <v>25</v>
      </c>
      <c r="I26" s="54"/>
      <c r="J26" s="54">
        <f>H26</f>
        <v>25</v>
      </c>
      <c r="K26" s="149"/>
      <c r="L26" s="149" t="s">
        <v>23</v>
      </c>
      <c r="M26" s="149" t="s">
        <v>23</v>
      </c>
      <c r="N26" s="149" t="s">
        <v>23</v>
      </c>
      <c r="O26" s="149" t="s">
        <v>23</v>
      </c>
      <c r="P26" s="149" t="s">
        <v>25</v>
      </c>
      <c r="Q26" s="55">
        <f>100-(G26/F26*100)</f>
        <v>0</v>
      </c>
      <c r="R26" s="55">
        <f t="shared" si="2"/>
        <v>0</v>
      </c>
      <c r="S26" s="45" t="s">
        <v>30</v>
      </c>
    </row>
    <row r="27" spans="1:20" ht="173.25" hidden="1" x14ac:dyDescent="0.25">
      <c r="A27" s="52">
        <v>19</v>
      </c>
      <c r="B27" s="148" t="s">
        <v>55</v>
      </c>
      <c r="C27" s="46" t="s">
        <v>63</v>
      </c>
      <c r="D27" s="149" t="s">
        <v>83</v>
      </c>
      <c r="E27" s="149">
        <v>2015</v>
      </c>
      <c r="F27" s="53">
        <v>340</v>
      </c>
      <c r="G27" s="54">
        <f>F27</f>
        <v>340</v>
      </c>
      <c r="H27" s="54">
        <v>340</v>
      </c>
      <c r="I27" s="54"/>
      <c r="J27" s="54">
        <f>H27</f>
        <v>340</v>
      </c>
      <c r="K27" s="149"/>
      <c r="L27" s="149" t="s">
        <v>23</v>
      </c>
      <c r="M27" s="149" t="s">
        <v>23</v>
      </c>
      <c r="N27" s="149" t="s">
        <v>23</v>
      </c>
      <c r="O27" s="149" t="s">
        <v>23</v>
      </c>
      <c r="P27" s="149" t="s">
        <v>25</v>
      </c>
      <c r="Q27" s="55">
        <f>100-(G27/F27*100)</f>
        <v>0</v>
      </c>
      <c r="R27" s="55">
        <f t="shared" si="2"/>
        <v>0</v>
      </c>
      <c r="S27" s="45" t="s">
        <v>28</v>
      </c>
    </row>
    <row r="28" spans="1:20" ht="94.5" hidden="1" x14ac:dyDescent="0.25">
      <c r="A28" s="52">
        <v>20</v>
      </c>
      <c r="B28" s="148" t="s">
        <v>56</v>
      </c>
      <c r="C28" s="46" t="s">
        <v>63</v>
      </c>
      <c r="D28" s="149" t="s">
        <v>84</v>
      </c>
      <c r="E28" s="149">
        <v>2016</v>
      </c>
      <c r="F28" s="53">
        <v>1094.432</v>
      </c>
      <c r="G28" s="54">
        <f>F28</f>
        <v>1094.432</v>
      </c>
      <c r="H28" s="54">
        <v>1094.432</v>
      </c>
      <c r="I28" s="54"/>
      <c r="J28" s="54">
        <f>H28</f>
        <v>1094.432</v>
      </c>
      <c r="K28" s="149"/>
      <c r="L28" s="149" t="s">
        <v>23</v>
      </c>
      <c r="M28" s="149" t="s">
        <v>23</v>
      </c>
      <c r="N28" s="149" t="s">
        <v>23</v>
      </c>
      <c r="O28" s="149" t="s">
        <v>23</v>
      </c>
      <c r="P28" s="149" t="s">
        <v>25</v>
      </c>
      <c r="Q28" s="55">
        <f>100-(G28/F28*100)</f>
        <v>0</v>
      </c>
      <c r="R28" s="55">
        <f t="shared" si="2"/>
        <v>0</v>
      </c>
      <c r="S28" s="45" t="s">
        <v>30</v>
      </c>
    </row>
    <row r="29" spans="1:20" ht="110.25" hidden="1" x14ac:dyDescent="0.25">
      <c r="A29" s="52">
        <v>21</v>
      </c>
      <c r="B29" s="148" t="s">
        <v>57</v>
      </c>
      <c r="C29" s="46" t="s">
        <v>63</v>
      </c>
      <c r="D29" s="149" t="s">
        <v>85</v>
      </c>
      <c r="E29" s="149">
        <v>2016</v>
      </c>
      <c r="F29" s="53">
        <v>1450</v>
      </c>
      <c r="G29" s="54">
        <f>F29</f>
        <v>1450</v>
      </c>
      <c r="H29" s="54">
        <v>1450</v>
      </c>
      <c r="I29" s="54"/>
      <c r="J29" s="54">
        <f>H29</f>
        <v>1450</v>
      </c>
      <c r="K29" s="149"/>
      <c r="L29" s="149" t="s">
        <v>23</v>
      </c>
      <c r="M29" s="149" t="s">
        <v>23</v>
      </c>
      <c r="N29" s="149" t="s">
        <v>23</v>
      </c>
      <c r="O29" s="149" t="s">
        <v>23</v>
      </c>
      <c r="P29" s="149" t="s">
        <v>25</v>
      </c>
      <c r="Q29" s="55">
        <f>100-(G29/F29*100)</f>
        <v>0</v>
      </c>
      <c r="R29" s="55">
        <f t="shared" si="2"/>
        <v>0</v>
      </c>
      <c r="S29" s="45" t="s">
        <v>30</v>
      </c>
    </row>
    <row r="30" spans="1:20" hidden="1" x14ac:dyDescent="0.25">
      <c r="A30" s="200" t="s">
        <v>35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2"/>
    </row>
    <row r="31" spans="1:20" s="4" customFormat="1" ht="94.5" customHeight="1" x14ac:dyDescent="0.2">
      <c r="A31" s="147">
        <v>1</v>
      </c>
      <c r="B31" s="119" t="s">
        <v>169</v>
      </c>
      <c r="C31" s="147" t="s">
        <v>206</v>
      </c>
      <c r="D31" s="147" t="s">
        <v>21</v>
      </c>
      <c r="E31" s="147">
        <v>2015</v>
      </c>
      <c r="F31" s="60">
        <v>8537.357</v>
      </c>
      <c r="G31" s="60">
        <v>3353.703</v>
      </c>
      <c r="H31" s="60">
        <f>I31+J31+K31</f>
        <v>1800</v>
      </c>
      <c r="I31" s="60"/>
      <c r="J31" s="60">
        <v>1800</v>
      </c>
      <c r="K31" s="147"/>
      <c r="L31" s="60">
        <f t="shared" ref="L31:L76" si="3">M31+N31+O31</f>
        <v>0</v>
      </c>
      <c r="M31" s="60"/>
      <c r="N31" s="60"/>
      <c r="O31" s="60"/>
      <c r="P31" s="147" t="s">
        <v>25</v>
      </c>
      <c r="Q31" s="65">
        <v>74.099999999999994</v>
      </c>
      <c r="R31" s="65"/>
      <c r="S31" s="46" t="s">
        <v>161</v>
      </c>
      <c r="T31" s="10"/>
    </row>
    <row r="32" spans="1:20" s="4" customFormat="1" ht="72" hidden="1" customHeight="1" x14ac:dyDescent="0.2">
      <c r="A32" s="147">
        <v>2</v>
      </c>
      <c r="B32" s="123" t="s">
        <v>139</v>
      </c>
      <c r="C32" s="46" t="s">
        <v>63</v>
      </c>
      <c r="D32" s="147" t="s">
        <v>143</v>
      </c>
      <c r="E32" s="147">
        <v>2016</v>
      </c>
      <c r="F32" s="60">
        <v>4500</v>
      </c>
      <c r="G32" s="60">
        <v>4500</v>
      </c>
      <c r="H32" s="60">
        <f>I32+J32+K32</f>
        <v>275</v>
      </c>
      <c r="I32" s="60"/>
      <c r="J32" s="60">
        <v>275</v>
      </c>
      <c r="K32" s="147"/>
      <c r="L32" s="60">
        <f t="shared" si="3"/>
        <v>0</v>
      </c>
      <c r="M32" s="60"/>
      <c r="N32" s="60"/>
      <c r="O32" s="60"/>
      <c r="P32" s="147"/>
      <c r="Q32" s="98"/>
      <c r="R32" s="98">
        <v>0</v>
      </c>
      <c r="S32" s="46" t="s">
        <v>30</v>
      </c>
      <c r="T32" s="10"/>
    </row>
    <row r="33" spans="1:21" s="4" customFormat="1" ht="69" hidden="1" customHeight="1" x14ac:dyDescent="0.2">
      <c r="A33" s="147">
        <v>3</v>
      </c>
      <c r="B33" s="119" t="s">
        <v>59</v>
      </c>
      <c r="C33" s="46" t="s">
        <v>63</v>
      </c>
      <c r="D33" s="147" t="s">
        <v>22</v>
      </c>
      <c r="E33" s="147">
        <v>2016</v>
      </c>
      <c r="F33" s="60">
        <v>17964.366999999998</v>
      </c>
      <c r="G33" s="60">
        <v>17335.271000000001</v>
      </c>
      <c r="H33" s="60">
        <f t="shared" ref="H33:H76" si="4">I33+J33+K33</f>
        <v>6025.1570000000002</v>
      </c>
      <c r="I33" s="60"/>
      <c r="J33" s="60">
        <v>6025.1570000000002</v>
      </c>
      <c r="K33" s="147"/>
      <c r="L33" s="60">
        <f t="shared" si="3"/>
        <v>0</v>
      </c>
      <c r="M33" s="60"/>
      <c r="N33" s="60"/>
      <c r="O33" s="60"/>
      <c r="P33" s="147" t="s">
        <v>25</v>
      </c>
      <c r="Q33" s="65"/>
      <c r="R33" s="65">
        <v>3.5</v>
      </c>
      <c r="S33" s="46" t="s">
        <v>27</v>
      </c>
      <c r="T33" s="10"/>
    </row>
    <row r="34" spans="1:21" s="4" customFormat="1" ht="74.25" customHeight="1" x14ac:dyDescent="0.2">
      <c r="A34" s="147">
        <v>2</v>
      </c>
      <c r="B34" s="119" t="s">
        <v>60</v>
      </c>
      <c r="C34" s="46" t="s">
        <v>63</v>
      </c>
      <c r="D34" s="147" t="s">
        <v>86</v>
      </c>
      <c r="E34" s="147">
        <v>2016</v>
      </c>
      <c r="F34" s="60">
        <v>16122.588</v>
      </c>
      <c r="G34" s="60">
        <v>15622.588</v>
      </c>
      <c r="H34" s="60">
        <f t="shared" si="4"/>
        <v>14000</v>
      </c>
      <c r="I34" s="60"/>
      <c r="J34" s="60">
        <v>14000</v>
      </c>
      <c r="K34" s="147"/>
      <c r="L34" s="60">
        <f t="shared" si="3"/>
        <v>6.4969999999999999</v>
      </c>
      <c r="M34" s="60"/>
      <c r="N34" s="60">
        <v>6.4969999999999999</v>
      </c>
      <c r="O34" s="60"/>
      <c r="P34" s="147" t="s">
        <v>25</v>
      </c>
      <c r="Q34" s="98">
        <v>3</v>
      </c>
      <c r="R34" s="65">
        <v>0.05</v>
      </c>
      <c r="S34" s="46" t="s">
        <v>161</v>
      </c>
      <c r="T34" s="10"/>
    </row>
    <row r="35" spans="1:21" s="4" customFormat="1" ht="72" customHeight="1" x14ac:dyDescent="0.2">
      <c r="A35" s="147">
        <v>3</v>
      </c>
      <c r="B35" s="119" t="s">
        <v>160</v>
      </c>
      <c r="C35" s="46" t="s">
        <v>63</v>
      </c>
      <c r="D35" s="147" t="s">
        <v>199</v>
      </c>
      <c r="E35" s="147">
        <v>2017</v>
      </c>
      <c r="F35" s="60">
        <v>76151.3</v>
      </c>
      <c r="G35" s="147">
        <v>76151.3</v>
      </c>
      <c r="H35" s="60">
        <f t="shared" si="4"/>
        <v>2440</v>
      </c>
      <c r="I35" s="60"/>
      <c r="J35" s="60">
        <v>2440</v>
      </c>
      <c r="K35" s="147"/>
      <c r="L35" s="60">
        <f t="shared" si="3"/>
        <v>0</v>
      </c>
      <c r="M35" s="60"/>
      <c r="N35" s="60"/>
      <c r="O35" s="60"/>
      <c r="P35" s="147" t="s">
        <v>25</v>
      </c>
      <c r="Q35" s="77"/>
      <c r="R35" s="77"/>
      <c r="S35" s="46" t="s">
        <v>161</v>
      </c>
      <c r="T35" s="10"/>
    </row>
    <row r="36" spans="1:21" s="4" customFormat="1" ht="84" customHeight="1" x14ac:dyDescent="0.2">
      <c r="A36" s="147">
        <v>4</v>
      </c>
      <c r="B36" s="119" t="s">
        <v>19</v>
      </c>
      <c r="C36" s="46" t="s">
        <v>63</v>
      </c>
      <c r="D36" s="147" t="s">
        <v>183</v>
      </c>
      <c r="E36" s="147">
        <v>2014</v>
      </c>
      <c r="F36" s="60">
        <v>9129.1010000000006</v>
      </c>
      <c r="G36" s="60">
        <v>3310.7109999999998</v>
      </c>
      <c r="H36" s="60">
        <f t="shared" si="4"/>
        <v>3310.7109999999998</v>
      </c>
      <c r="I36" s="60"/>
      <c r="J36" s="60">
        <v>3310.7109999999998</v>
      </c>
      <c r="K36" s="147"/>
      <c r="L36" s="60">
        <f t="shared" si="3"/>
        <v>0</v>
      </c>
      <c r="M36" s="60"/>
      <c r="N36" s="60"/>
      <c r="O36" s="60"/>
      <c r="P36" s="147" t="s">
        <v>25</v>
      </c>
      <c r="Q36" s="77">
        <v>76.3</v>
      </c>
      <c r="R36" s="65"/>
      <c r="S36" s="46" t="s">
        <v>212</v>
      </c>
      <c r="T36" s="10"/>
    </row>
    <row r="37" spans="1:21" s="4" customFormat="1" ht="114" hidden="1" customHeight="1" x14ac:dyDescent="0.2">
      <c r="A37" s="147">
        <v>5</v>
      </c>
      <c r="B37" s="51" t="s">
        <v>61</v>
      </c>
      <c r="C37" s="46" t="s">
        <v>63</v>
      </c>
      <c r="D37" s="147" t="s">
        <v>87</v>
      </c>
      <c r="E37" s="147">
        <v>2016</v>
      </c>
      <c r="F37" s="60">
        <v>7129.7510000000002</v>
      </c>
      <c r="G37" s="60">
        <v>5500</v>
      </c>
      <c r="H37" s="60">
        <f t="shared" si="4"/>
        <v>4700.0469999999996</v>
      </c>
      <c r="I37" s="60"/>
      <c r="J37" s="60">
        <v>4700.0469999999996</v>
      </c>
      <c r="K37" s="147"/>
      <c r="L37" s="60">
        <f t="shared" si="3"/>
        <v>4651.5129999999999</v>
      </c>
      <c r="M37" s="60"/>
      <c r="N37" s="60">
        <v>4651.5129999999999</v>
      </c>
      <c r="O37" s="60"/>
      <c r="P37" s="147" t="s">
        <v>25</v>
      </c>
      <c r="Q37" s="77">
        <f t="shared" ref="Q37:Q76" si="5">100-(G37/F37*100)</f>
        <v>22.858456066698537</v>
      </c>
      <c r="R37" s="65">
        <v>100</v>
      </c>
      <c r="S37" s="46" t="s">
        <v>30</v>
      </c>
      <c r="T37" s="10"/>
    </row>
    <row r="38" spans="1:21" s="4" customFormat="1" ht="98.25" hidden="1" customHeight="1" x14ac:dyDescent="0.2">
      <c r="A38" s="147">
        <v>6</v>
      </c>
      <c r="B38" s="51" t="s">
        <v>31</v>
      </c>
      <c r="C38" s="46" t="s">
        <v>63</v>
      </c>
      <c r="D38" s="147" t="s">
        <v>88</v>
      </c>
      <c r="E38" s="147">
        <v>2016</v>
      </c>
      <c r="F38" s="60">
        <v>2000</v>
      </c>
      <c r="G38" s="60">
        <v>2000</v>
      </c>
      <c r="H38" s="60">
        <f t="shared" si="4"/>
        <v>203</v>
      </c>
      <c r="I38" s="60"/>
      <c r="J38" s="60">
        <v>203</v>
      </c>
      <c r="K38" s="147"/>
      <c r="L38" s="60">
        <f t="shared" si="3"/>
        <v>200.64099999999999</v>
      </c>
      <c r="M38" s="60"/>
      <c r="N38" s="60">
        <v>200.64099999999999</v>
      </c>
      <c r="O38" s="60"/>
      <c r="P38" s="147" t="s">
        <v>25</v>
      </c>
      <c r="Q38" s="77">
        <f t="shared" si="5"/>
        <v>0</v>
      </c>
      <c r="R38" s="65">
        <v>100</v>
      </c>
      <c r="S38" s="46" t="s">
        <v>30</v>
      </c>
      <c r="T38" s="10"/>
    </row>
    <row r="39" spans="1:21" s="4" customFormat="1" ht="63" customHeight="1" x14ac:dyDescent="0.2">
      <c r="A39" s="147">
        <v>5</v>
      </c>
      <c r="B39" s="119" t="s">
        <v>162</v>
      </c>
      <c r="C39" s="46" t="s">
        <v>63</v>
      </c>
      <c r="D39" s="147" t="s">
        <v>188</v>
      </c>
      <c r="E39" s="147">
        <v>2017</v>
      </c>
      <c r="F39" s="60">
        <v>19419.5</v>
      </c>
      <c r="G39" s="60">
        <v>19419.5</v>
      </c>
      <c r="H39" s="60">
        <f t="shared" si="4"/>
        <v>2000</v>
      </c>
      <c r="I39" s="60"/>
      <c r="J39" s="60">
        <v>2000</v>
      </c>
      <c r="K39" s="147"/>
      <c r="L39" s="60">
        <f t="shared" si="3"/>
        <v>0</v>
      </c>
      <c r="M39" s="60"/>
      <c r="N39" s="60"/>
      <c r="O39" s="60"/>
      <c r="P39" s="147"/>
      <c r="Q39" s="77"/>
      <c r="R39" s="65"/>
      <c r="S39" s="46" t="s">
        <v>161</v>
      </c>
      <c r="T39" s="10"/>
    </row>
    <row r="40" spans="1:21" s="4" customFormat="1" ht="97.5" customHeight="1" x14ac:dyDescent="0.2">
      <c r="A40" s="147">
        <v>6</v>
      </c>
      <c r="B40" s="119" t="s">
        <v>170</v>
      </c>
      <c r="C40" s="46" t="s">
        <v>63</v>
      </c>
      <c r="D40" s="147" t="s">
        <v>200</v>
      </c>
      <c r="E40" s="147">
        <v>2015</v>
      </c>
      <c r="F40" s="60">
        <v>1417.127</v>
      </c>
      <c r="G40" s="60">
        <v>1382.8240000000001</v>
      </c>
      <c r="H40" s="60">
        <f t="shared" si="4"/>
        <v>1382.8240000000001</v>
      </c>
      <c r="I40" s="60"/>
      <c r="J40" s="60">
        <v>1382.8240000000001</v>
      </c>
      <c r="K40" s="147"/>
      <c r="L40" s="60">
        <f t="shared" si="3"/>
        <v>0</v>
      </c>
      <c r="M40" s="60"/>
      <c r="N40" s="60"/>
      <c r="O40" s="60"/>
      <c r="P40" s="147"/>
      <c r="Q40" s="77">
        <v>2.4</v>
      </c>
      <c r="R40" s="65"/>
      <c r="S40" s="46" t="s">
        <v>159</v>
      </c>
      <c r="T40" s="10"/>
    </row>
    <row r="41" spans="1:21" s="4" customFormat="1" ht="98.25" customHeight="1" x14ac:dyDescent="0.2">
      <c r="A41" s="147">
        <v>7</v>
      </c>
      <c r="B41" s="119" t="s">
        <v>163</v>
      </c>
      <c r="C41" s="46" t="s">
        <v>63</v>
      </c>
      <c r="D41" s="147" t="s">
        <v>190</v>
      </c>
      <c r="E41" s="147">
        <v>2017</v>
      </c>
      <c r="F41" s="60">
        <v>287200</v>
      </c>
      <c r="G41" s="60">
        <v>287200</v>
      </c>
      <c r="H41" s="60">
        <f t="shared" si="4"/>
        <v>500</v>
      </c>
      <c r="I41" s="60"/>
      <c r="J41" s="60">
        <v>500</v>
      </c>
      <c r="K41" s="147"/>
      <c r="L41" s="60">
        <f t="shared" si="3"/>
        <v>149.99760000000001</v>
      </c>
      <c r="M41" s="60"/>
      <c r="N41" s="60">
        <v>149.99760000000001</v>
      </c>
      <c r="O41" s="60"/>
      <c r="P41" s="147"/>
      <c r="Q41" s="77"/>
      <c r="R41" s="65">
        <v>0.05</v>
      </c>
      <c r="S41" s="46" t="s">
        <v>161</v>
      </c>
      <c r="T41" s="10"/>
    </row>
    <row r="42" spans="1:21" s="4" customFormat="1" ht="68.25" customHeight="1" x14ac:dyDescent="0.2">
      <c r="A42" s="147">
        <v>8</v>
      </c>
      <c r="B42" s="120" t="s">
        <v>164</v>
      </c>
      <c r="C42" s="46" t="s">
        <v>63</v>
      </c>
      <c r="D42" s="147" t="s">
        <v>187</v>
      </c>
      <c r="E42" s="147">
        <v>2017</v>
      </c>
      <c r="F42" s="60">
        <v>58374</v>
      </c>
      <c r="G42" s="60">
        <v>58374</v>
      </c>
      <c r="H42" s="60">
        <f t="shared" si="4"/>
        <v>600</v>
      </c>
      <c r="I42" s="60"/>
      <c r="J42" s="60">
        <v>600</v>
      </c>
      <c r="K42" s="147"/>
      <c r="L42" s="60">
        <f t="shared" si="3"/>
        <v>180</v>
      </c>
      <c r="M42" s="60"/>
      <c r="N42" s="60">
        <v>180</v>
      </c>
      <c r="O42" s="60"/>
      <c r="P42" s="147"/>
      <c r="Q42" s="77"/>
      <c r="R42" s="65">
        <v>30</v>
      </c>
      <c r="S42" s="46" t="s">
        <v>161</v>
      </c>
      <c r="T42" s="10"/>
    </row>
    <row r="43" spans="1:21" s="4" customFormat="1" ht="85.5" customHeight="1" x14ac:dyDescent="0.2">
      <c r="A43" s="147">
        <v>9</v>
      </c>
      <c r="B43" s="120" t="s">
        <v>165</v>
      </c>
      <c r="C43" s="46" t="s">
        <v>63</v>
      </c>
      <c r="D43" s="147" t="s">
        <v>186</v>
      </c>
      <c r="E43" s="147">
        <v>2017</v>
      </c>
      <c r="F43" s="60">
        <v>6400</v>
      </c>
      <c r="G43" s="60">
        <v>6400</v>
      </c>
      <c r="H43" s="60">
        <f t="shared" si="4"/>
        <v>200</v>
      </c>
      <c r="I43" s="60"/>
      <c r="J43" s="60">
        <v>200</v>
      </c>
      <c r="K43" s="147"/>
      <c r="L43" s="60">
        <f t="shared" si="3"/>
        <v>0</v>
      </c>
      <c r="M43" s="60"/>
      <c r="N43" s="60"/>
      <c r="O43" s="60"/>
      <c r="P43" s="147"/>
      <c r="Q43" s="77"/>
      <c r="R43" s="65"/>
      <c r="S43" s="46" t="s">
        <v>161</v>
      </c>
      <c r="T43" s="10"/>
    </row>
    <row r="44" spans="1:21" s="4" customFormat="1" ht="100.5" customHeight="1" x14ac:dyDescent="0.2">
      <c r="A44" s="147">
        <v>10</v>
      </c>
      <c r="B44" s="120" t="s">
        <v>166</v>
      </c>
      <c r="C44" s="46" t="s">
        <v>63</v>
      </c>
      <c r="D44" s="147" t="s">
        <v>195</v>
      </c>
      <c r="E44" s="147">
        <v>2017</v>
      </c>
      <c r="F44" s="60">
        <v>1000</v>
      </c>
      <c r="G44" s="60">
        <v>1000</v>
      </c>
      <c r="H44" s="60">
        <f t="shared" si="4"/>
        <v>1000</v>
      </c>
      <c r="I44" s="60"/>
      <c r="J44" s="60">
        <v>1000</v>
      </c>
      <c r="K44" s="147"/>
      <c r="L44" s="60">
        <f t="shared" si="3"/>
        <v>71.259299999999996</v>
      </c>
      <c r="M44" s="60"/>
      <c r="N44" s="60">
        <f>21.37779+49.88151</f>
        <v>71.259299999999996</v>
      </c>
      <c r="O44" s="60"/>
      <c r="P44" s="147"/>
      <c r="Q44" s="77"/>
      <c r="R44" s="65">
        <v>7.12</v>
      </c>
      <c r="S44" s="46" t="s">
        <v>159</v>
      </c>
      <c r="T44" s="10"/>
    </row>
    <row r="45" spans="1:21" s="4" customFormat="1" ht="85.5" customHeight="1" x14ac:dyDescent="0.2">
      <c r="A45" s="147">
        <v>11</v>
      </c>
      <c r="B45" s="120" t="s">
        <v>167</v>
      </c>
      <c r="C45" s="46" t="s">
        <v>63</v>
      </c>
      <c r="D45" s="147" t="s">
        <v>109</v>
      </c>
      <c r="E45" s="147">
        <v>2017</v>
      </c>
      <c r="F45" s="60">
        <v>13000</v>
      </c>
      <c r="G45" s="60">
        <v>13000</v>
      </c>
      <c r="H45" s="60">
        <f t="shared" si="4"/>
        <v>500</v>
      </c>
      <c r="I45" s="60"/>
      <c r="J45" s="60">
        <v>500</v>
      </c>
      <c r="K45" s="147"/>
      <c r="L45" s="60">
        <f t="shared" si="3"/>
        <v>0</v>
      </c>
      <c r="M45" s="60"/>
      <c r="N45" s="60"/>
      <c r="O45" s="60"/>
      <c r="P45" s="147"/>
      <c r="Q45" s="77"/>
      <c r="R45" s="65"/>
      <c r="S45" s="46" t="s">
        <v>161</v>
      </c>
      <c r="T45" s="10"/>
    </row>
    <row r="46" spans="1:21" s="4" customFormat="1" ht="98.25" hidden="1" customHeight="1" x14ac:dyDescent="0.2">
      <c r="A46" s="147">
        <v>7</v>
      </c>
      <c r="B46" s="51" t="s">
        <v>148</v>
      </c>
      <c r="C46" s="46" t="s">
        <v>63</v>
      </c>
      <c r="D46" s="147"/>
      <c r="E46" s="147"/>
      <c r="F46" s="60">
        <v>4900</v>
      </c>
      <c r="G46" s="60"/>
      <c r="H46" s="60">
        <f>J46</f>
        <v>140</v>
      </c>
      <c r="I46" s="60"/>
      <c r="J46" s="60">
        <v>140</v>
      </c>
      <c r="K46" s="147"/>
      <c r="L46" s="60">
        <f t="shared" si="3"/>
        <v>132.036</v>
      </c>
      <c r="M46" s="60"/>
      <c r="N46" s="60">
        <v>132.036</v>
      </c>
      <c r="O46" s="60"/>
      <c r="P46" s="147"/>
      <c r="Q46" s="77">
        <f t="shared" si="5"/>
        <v>100</v>
      </c>
      <c r="R46" s="65">
        <v>94.31</v>
      </c>
      <c r="S46" s="46"/>
      <c r="T46" s="10"/>
    </row>
    <row r="47" spans="1:21" s="4" customFormat="1" ht="100.5" customHeight="1" x14ac:dyDescent="0.35">
      <c r="A47" s="147">
        <v>12</v>
      </c>
      <c r="B47" s="124" t="s">
        <v>97</v>
      </c>
      <c r="C47" s="46" t="s">
        <v>63</v>
      </c>
      <c r="D47" s="147" t="s">
        <v>189</v>
      </c>
      <c r="E47" s="147">
        <v>2013</v>
      </c>
      <c r="F47" s="60">
        <v>4016</v>
      </c>
      <c r="G47" s="60">
        <v>2262.4029999999998</v>
      </c>
      <c r="H47" s="60">
        <f t="shared" si="4"/>
        <v>2262.4029999999998</v>
      </c>
      <c r="I47" s="60"/>
      <c r="J47" s="60">
        <v>2262.4029999999998</v>
      </c>
      <c r="K47" s="60"/>
      <c r="L47" s="60">
        <f t="shared" si="3"/>
        <v>0</v>
      </c>
      <c r="M47" s="60"/>
      <c r="N47" s="60"/>
      <c r="O47" s="60"/>
      <c r="P47" s="147"/>
      <c r="Q47" s="77">
        <f t="shared" si="5"/>
        <v>43.665263944223106</v>
      </c>
      <c r="R47" s="65"/>
      <c r="S47" s="46" t="s">
        <v>159</v>
      </c>
      <c r="T47" s="97"/>
      <c r="U47" s="7"/>
    </row>
    <row r="48" spans="1:21" ht="78.75" hidden="1" x14ac:dyDescent="0.35">
      <c r="A48" s="147">
        <v>9</v>
      </c>
      <c r="B48" s="51" t="s">
        <v>98</v>
      </c>
      <c r="C48" s="46" t="s">
        <v>63</v>
      </c>
      <c r="D48" s="147" t="s">
        <v>111</v>
      </c>
      <c r="E48" s="147">
        <v>2015</v>
      </c>
      <c r="F48" s="147">
        <v>611.11</v>
      </c>
      <c r="G48" s="65">
        <v>150</v>
      </c>
      <c r="H48" s="60">
        <f t="shared" si="4"/>
        <v>150</v>
      </c>
      <c r="I48" s="65"/>
      <c r="J48" s="65">
        <v>150</v>
      </c>
      <c r="K48" s="147"/>
      <c r="L48" s="60">
        <f t="shared" si="3"/>
        <v>0</v>
      </c>
      <c r="M48" s="60"/>
      <c r="N48" s="60"/>
      <c r="O48" s="60"/>
      <c r="P48" s="147"/>
      <c r="Q48" s="77">
        <f t="shared" si="5"/>
        <v>75.454500826365148</v>
      </c>
      <c r="R48" s="147">
        <v>75</v>
      </c>
      <c r="S48" s="147">
        <v>2016</v>
      </c>
      <c r="T48" s="97"/>
      <c r="U48" s="96"/>
    </row>
    <row r="49" spans="1:19" ht="99.75" hidden="1" customHeight="1" x14ac:dyDescent="0.25">
      <c r="A49" s="147">
        <v>10</v>
      </c>
      <c r="B49" s="51" t="s">
        <v>99</v>
      </c>
      <c r="C49" s="46" t="s">
        <v>63</v>
      </c>
      <c r="D49" s="147" t="s">
        <v>116</v>
      </c>
      <c r="E49" s="147">
        <v>2016</v>
      </c>
      <c r="F49" s="147">
        <v>2450.9059999999999</v>
      </c>
      <c r="G49" s="147">
        <v>2420.9059999999999</v>
      </c>
      <c r="H49" s="60">
        <f t="shared" si="4"/>
        <v>2420.9059999999999</v>
      </c>
      <c r="I49" s="147"/>
      <c r="J49" s="147">
        <v>2420.9059999999999</v>
      </c>
      <c r="K49" s="147"/>
      <c r="L49" s="60">
        <f t="shared" si="3"/>
        <v>2166.3186000000001</v>
      </c>
      <c r="M49" s="60"/>
      <c r="N49" s="60">
        <f>336.2256+1787.203+6.788+36.102</f>
        <v>2166.3186000000001</v>
      </c>
      <c r="O49" s="60"/>
      <c r="P49" s="147"/>
      <c r="Q49" s="77">
        <f t="shared" si="5"/>
        <v>1.2240371519756366</v>
      </c>
      <c r="R49" s="147">
        <v>95</v>
      </c>
      <c r="S49" s="147">
        <v>2017</v>
      </c>
    </row>
    <row r="50" spans="1:19" ht="112.5" hidden="1" customHeight="1" x14ac:dyDescent="0.25">
      <c r="A50" s="147">
        <v>11</v>
      </c>
      <c r="B50" s="51" t="s">
        <v>100</v>
      </c>
      <c r="C50" s="46" t="s">
        <v>63</v>
      </c>
      <c r="D50" s="147" t="s">
        <v>108</v>
      </c>
      <c r="E50" s="147">
        <v>2015</v>
      </c>
      <c r="F50" s="147">
        <v>3724.83</v>
      </c>
      <c r="G50" s="65">
        <v>800</v>
      </c>
      <c r="H50" s="60">
        <f t="shared" si="4"/>
        <v>1000</v>
      </c>
      <c r="I50" s="65"/>
      <c r="J50" s="65">
        <v>1000</v>
      </c>
      <c r="K50" s="147"/>
      <c r="L50" s="60">
        <f t="shared" si="3"/>
        <v>759.48892000000001</v>
      </c>
      <c r="M50" s="60"/>
      <c r="N50" s="60">
        <f>2.9324+14.77226+741.78426</f>
        <v>759.48892000000001</v>
      </c>
      <c r="O50" s="60"/>
      <c r="P50" s="147"/>
      <c r="Q50" s="77">
        <f t="shared" si="5"/>
        <v>78.522509752122915</v>
      </c>
      <c r="R50" s="147">
        <v>93.7</v>
      </c>
      <c r="S50" s="147">
        <v>2016</v>
      </c>
    </row>
    <row r="51" spans="1:19" ht="69.75" hidden="1" customHeight="1" x14ac:dyDescent="0.25">
      <c r="A51" s="147">
        <v>13</v>
      </c>
      <c r="B51" s="51" t="s">
        <v>101</v>
      </c>
      <c r="C51" s="46" t="s">
        <v>63</v>
      </c>
      <c r="D51" s="147" t="s">
        <v>109</v>
      </c>
      <c r="E51" s="147">
        <v>2010</v>
      </c>
      <c r="F51" s="147">
        <v>195.33199999999999</v>
      </c>
      <c r="G51" s="147">
        <v>181.614</v>
      </c>
      <c r="H51" s="60">
        <f t="shared" si="4"/>
        <v>181.614</v>
      </c>
      <c r="I51" s="147"/>
      <c r="J51" s="147">
        <v>181.614</v>
      </c>
      <c r="K51" s="147"/>
      <c r="L51" s="60">
        <f t="shared" si="3"/>
        <v>0</v>
      </c>
      <c r="M51" s="60"/>
      <c r="N51" s="60"/>
      <c r="O51" s="60"/>
      <c r="P51" s="147"/>
      <c r="Q51" s="77">
        <f t="shared" si="5"/>
        <v>7.0229148321831474</v>
      </c>
      <c r="R51" s="147">
        <v>7</v>
      </c>
      <c r="S51" s="147">
        <v>2016</v>
      </c>
    </row>
    <row r="52" spans="1:19" ht="72.75" customHeight="1" x14ac:dyDescent="0.25">
      <c r="A52" s="147">
        <v>13</v>
      </c>
      <c r="B52" s="119" t="s">
        <v>171</v>
      </c>
      <c r="C52" s="46" t="s">
        <v>63</v>
      </c>
      <c r="D52" s="147" t="s">
        <v>114</v>
      </c>
      <c r="E52" s="147">
        <v>2016</v>
      </c>
      <c r="F52" s="65">
        <v>6600</v>
      </c>
      <c r="G52" s="65">
        <v>6500</v>
      </c>
      <c r="H52" s="60">
        <f t="shared" si="4"/>
        <v>3000</v>
      </c>
      <c r="I52" s="65"/>
      <c r="J52" s="78">
        <v>3000</v>
      </c>
      <c r="K52" s="147"/>
      <c r="L52" s="60">
        <f t="shared" si="3"/>
        <v>0</v>
      </c>
      <c r="M52" s="60"/>
      <c r="N52" s="60"/>
      <c r="O52" s="60"/>
      <c r="P52" s="147"/>
      <c r="Q52" s="77">
        <f t="shared" si="5"/>
        <v>1.5151515151515156</v>
      </c>
      <c r="R52" s="147">
        <v>0</v>
      </c>
      <c r="S52" s="46" t="s">
        <v>161</v>
      </c>
    </row>
    <row r="53" spans="1:19" ht="110.25" customHeight="1" x14ac:dyDescent="0.25">
      <c r="A53" s="147">
        <v>14</v>
      </c>
      <c r="B53" s="125" t="s">
        <v>172</v>
      </c>
      <c r="C53" s="46" t="s">
        <v>63</v>
      </c>
      <c r="D53" s="147" t="s">
        <v>184</v>
      </c>
      <c r="E53" s="147">
        <v>2017</v>
      </c>
      <c r="F53" s="60">
        <v>1450</v>
      </c>
      <c r="G53" s="60">
        <v>1450</v>
      </c>
      <c r="H53" s="60">
        <f t="shared" si="4"/>
        <v>1450</v>
      </c>
      <c r="I53" s="147"/>
      <c r="J53" s="60">
        <v>1450</v>
      </c>
      <c r="K53" s="147"/>
      <c r="L53" s="60">
        <f t="shared" si="3"/>
        <v>0</v>
      </c>
      <c r="M53" s="60"/>
      <c r="N53" s="60"/>
      <c r="O53" s="60"/>
      <c r="P53" s="147"/>
      <c r="Q53" s="77">
        <f t="shared" si="5"/>
        <v>0</v>
      </c>
      <c r="R53" s="147"/>
      <c r="S53" s="147">
        <v>2017</v>
      </c>
    </row>
    <row r="54" spans="1:19" ht="108.75" customHeight="1" x14ac:dyDescent="0.25">
      <c r="A54" s="147">
        <v>15</v>
      </c>
      <c r="B54" s="125" t="s">
        <v>173</v>
      </c>
      <c r="C54" s="46" t="s">
        <v>63</v>
      </c>
      <c r="D54" s="147" t="s">
        <v>185</v>
      </c>
      <c r="E54" s="147">
        <v>2017</v>
      </c>
      <c r="F54" s="60">
        <v>1480</v>
      </c>
      <c r="G54" s="60">
        <v>1480</v>
      </c>
      <c r="H54" s="60">
        <f t="shared" si="4"/>
        <v>1480</v>
      </c>
      <c r="I54" s="147"/>
      <c r="J54" s="60">
        <v>1480</v>
      </c>
      <c r="K54" s="147"/>
      <c r="L54" s="60">
        <f t="shared" si="3"/>
        <v>0</v>
      </c>
      <c r="M54" s="60"/>
      <c r="N54" s="60"/>
      <c r="O54" s="60"/>
      <c r="P54" s="147"/>
      <c r="Q54" s="77">
        <f t="shared" si="5"/>
        <v>0</v>
      </c>
      <c r="R54" s="147"/>
      <c r="S54" s="147">
        <v>2017</v>
      </c>
    </row>
    <row r="55" spans="1:19" ht="87" customHeight="1" x14ac:dyDescent="0.25">
      <c r="A55" s="147">
        <v>16</v>
      </c>
      <c r="B55" s="120" t="s">
        <v>182</v>
      </c>
      <c r="C55" s="46" t="s">
        <v>63</v>
      </c>
      <c r="D55" s="147" t="s">
        <v>198</v>
      </c>
      <c r="E55" s="147">
        <v>2017</v>
      </c>
      <c r="F55" s="60">
        <v>7500</v>
      </c>
      <c r="G55" s="60">
        <v>7500</v>
      </c>
      <c r="H55" s="60">
        <f t="shared" si="4"/>
        <v>500</v>
      </c>
      <c r="I55" s="147"/>
      <c r="J55" s="60">
        <v>500</v>
      </c>
      <c r="K55" s="147"/>
      <c r="L55" s="60">
        <f t="shared" si="3"/>
        <v>149.99760000000001</v>
      </c>
      <c r="M55" s="60"/>
      <c r="N55" s="60">
        <f>149.9976</f>
        <v>149.99760000000001</v>
      </c>
      <c r="O55" s="60"/>
      <c r="P55" s="147"/>
      <c r="Q55" s="77"/>
      <c r="R55" s="147">
        <v>2</v>
      </c>
      <c r="S55" s="46" t="s">
        <v>161</v>
      </c>
    </row>
    <row r="56" spans="1:19" ht="103.5" customHeight="1" x14ac:dyDescent="0.25">
      <c r="A56" s="147">
        <v>17</v>
      </c>
      <c r="B56" s="127" t="s">
        <v>177</v>
      </c>
      <c r="C56" s="46" t="s">
        <v>63</v>
      </c>
      <c r="D56" s="147" t="s">
        <v>194</v>
      </c>
      <c r="E56" s="147">
        <v>2016</v>
      </c>
      <c r="F56" s="60">
        <v>13000</v>
      </c>
      <c r="G56" s="60">
        <v>13000</v>
      </c>
      <c r="H56" s="60">
        <f t="shared" si="4"/>
        <v>500</v>
      </c>
      <c r="I56" s="65"/>
      <c r="J56" s="60">
        <v>500</v>
      </c>
      <c r="K56" s="147"/>
      <c r="L56" s="60">
        <f t="shared" si="3"/>
        <v>0</v>
      </c>
      <c r="M56" s="60"/>
      <c r="N56" s="60"/>
      <c r="O56" s="60"/>
      <c r="P56" s="147"/>
      <c r="Q56" s="77">
        <f t="shared" si="5"/>
        <v>0</v>
      </c>
      <c r="R56" s="147">
        <v>0</v>
      </c>
      <c r="S56" s="46" t="s">
        <v>161</v>
      </c>
    </row>
    <row r="57" spans="1:19" ht="129.75" hidden="1" customHeight="1" x14ac:dyDescent="0.25">
      <c r="A57" s="147">
        <v>18</v>
      </c>
      <c r="B57" s="51" t="s">
        <v>105</v>
      </c>
      <c r="C57" s="46" t="s">
        <v>63</v>
      </c>
      <c r="D57" s="147" t="s">
        <v>110</v>
      </c>
      <c r="E57" s="147">
        <v>2012</v>
      </c>
      <c r="F57" s="60">
        <v>18711.026000000002</v>
      </c>
      <c r="G57" s="60">
        <v>5300</v>
      </c>
      <c r="H57" s="60">
        <f t="shared" si="4"/>
        <v>2300</v>
      </c>
      <c r="I57" s="65"/>
      <c r="J57" s="60">
        <v>2300</v>
      </c>
      <c r="K57" s="147"/>
      <c r="L57" s="60">
        <f t="shared" si="3"/>
        <v>0</v>
      </c>
      <c r="M57" s="60"/>
      <c r="N57" s="60"/>
      <c r="O57" s="60"/>
      <c r="P57" s="147"/>
      <c r="Q57" s="77">
        <f t="shared" si="5"/>
        <v>71.674455478817677</v>
      </c>
      <c r="R57" s="147">
        <v>74.5</v>
      </c>
      <c r="S57" s="147">
        <v>2017</v>
      </c>
    </row>
    <row r="58" spans="1:19" s="10" customFormat="1" ht="95.25" hidden="1" customHeight="1" x14ac:dyDescent="0.2">
      <c r="A58" s="147">
        <v>16</v>
      </c>
      <c r="B58" s="94" t="s">
        <v>134</v>
      </c>
      <c r="C58" s="46" t="s">
        <v>63</v>
      </c>
      <c r="D58" s="147" t="s">
        <v>109</v>
      </c>
      <c r="E58" s="147">
        <v>2016</v>
      </c>
      <c r="F58" s="60">
        <v>1500</v>
      </c>
      <c r="G58" s="60">
        <v>1500</v>
      </c>
      <c r="H58" s="60">
        <f t="shared" si="4"/>
        <v>200</v>
      </c>
      <c r="I58" s="65"/>
      <c r="J58" s="65">
        <v>200</v>
      </c>
      <c r="K58" s="147"/>
      <c r="L58" s="60">
        <f t="shared" si="3"/>
        <v>36.857999999999997</v>
      </c>
      <c r="M58" s="60"/>
      <c r="N58" s="60">
        <v>36.857999999999997</v>
      </c>
      <c r="O58" s="60"/>
      <c r="P58" s="147"/>
      <c r="Q58" s="77">
        <f t="shared" si="5"/>
        <v>0</v>
      </c>
      <c r="R58" s="147">
        <v>20</v>
      </c>
      <c r="S58" s="147">
        <v>2017</v>
      </c>
    </row>
    <row r="59" spans="1:19" s="10" customFormat="1" ht="84" customHeight="1" x14ac:dyDescent="0.2">
      <c r="A59" s="147">
        <v>18</v>
      </c>
      <c r="B59" s="121" t="s">
        <v>168</v>
      </c>
      <c r="C59" s="46" t="s">
        <v>63</v>
      </c>
      <c r="D59" s="147" t="s">
        <v>141</v>
      </c>
      <c r="E59" s="147">
        <v>2015</v>
      </c>
      <c r="F59" s="147">
        <v>3260.0120000000002</v>
      </c>
      <c r="G59" s="65">
        <f>J59</f>
        <v>1900</v>
      </c>
      <c r="H59" s="60">
        <f t="shared" si="4"/>
        <v>1900</v>
      </c>
      <c r="I59" s="65"/>
      <c r="J59" s="65">
        <v>1900</v>
      </c>
      <c r="K59" s="147"/>
      <c r="L59" s="60">
        <f t="shared" si="3"/>
        <v>12.26652</v>
      </c>
      <c r="M59" s="60"/>
      <c r="N59" s="60">
        <f>12.26652</f>
        <v>12.26652</v>
      </c>
      <c r="O59" s="60"/>
      <c r="P59" s="147"/>
      <c r="Q59" s="77">
        <f t="shared" si="5"/>
        <v>41.718005945990392</v>
      </c>
      <c r="R59" s="147">
        <v>42.3</v>
      </c>
      <c r="S59" s="147">
        <v>2017</v>
      </c>
    </row>
    <row r="60" spans="1:19" s="10" customFormat="1" ht="80.25" customHeight="1" x14ac:dyDescent="0.2">
      <c r="A60" s="147">
        <v>19</v>
      </c>
      <c r="B60" s="122" t="s">
        <v>127</v>
      </c>
      <c r="C60" s="46" t="s">
        <v>63</v>
      </c>
      <c r="D60" s="147" t="s">
        <v>138</v>
      </c>
      <c r="E60" s="147">
        <v>2017</v>
      </c>
      <c r="F60" s="60">
        <v>600</v>
      </c>
      <c r="G60" s="60">
        <v>600</v>
      </c>
      <c r="H60" s="60">
        <f t="shared" si="4"/>
        <v>600</v>
      </c>
      <c r="I60" s="65"/>
      <c r="J60" s="65">
        <v>600</v>
      </c>
      <c r="K60" s="147"/>
      <c r="L60" s="60">
        <f t="shared" si="3"/>
        <v>0</v>
      </c>
      <c r="M60" s="60"/>
      <c r="N60" s="60"/>
      <c r="O60" s="60"/>
      <c r="P60" s="147"/>
      <c r="Q60" s="77">
        <f t="shared" si="5"/>
        <v>0</v>
      </c>
      <c r="R60" s="147"/>
      <c r="S60" s="147">
        <v>2017</v>
      </c>
    </row>
    <row r="61" spans="1:19" s="10" customFormat="1" ht="81" customHeight="1" x14ac:dyDescent="0.2">
      <c r="A61" s="147">
        <v>20</v>
      </c>
      <c r="B61" s="122" t="s">
        <v>128</v>
      </c>
      <c r="C61" s="46" t="s">
        <v>63</v>
      </c>
      <c r="D61" s="147" t="s">
        <v>138</v>
      </c>
      <c r="E61" s="147">
        <v>2017</v>
      </c>
      <c r="F61" s="60">
        <v>600</v>
      </c>
      <c r="G61" s="60">
        <v>600</v>
      </c>
      <c r="H61" s="60">
        <f t="shared" si="4"/>
        <v>600</v>
      </c>
      <c r="I61" s="65"/>
      <c r="J61" s="65">
        <v>600</v>
      </c>
      <c r="K61" s="147"/>
      <c r="L61" s="60">
        <f t="shared" si="3"/>
        <v>0</v>
      </c>
      <c r="M61" s="60"/>
      <c r="N61" s="60"/>
      <c r="O61" s="60"/>
      <c r="P61" s="147"/>
      <c r="Q61" s="77">
        <f t="shared" si="5"/>
        <v>0</v>
      </c>
      <c r="R61" s="147"/>
      <c r="S61" s="147">
        <v>2017</v>
      </c>
    </row>
    <row r="62" spans="1:19" s="10" customFormat="1" ht="84.75" customHeight="1" x14ac:dyDescent="0.2">
      <c r="A62" s="147">
        <v>21</v>
      </c>
      <c r="B62" s="122" t="s">
        <v>129</v>
      </c>
      <c r="C62" s="46" t="s">
        <v>63</v>
      </c>
      <c r="D62" s="147" t="s">
        <v>138</v>
      </c>
      <c r="E62" s="147">
        <v>2017</v>
      </c>
      <c r="F62" s="60">
        <v>600</v>
      </c>
      <c r="G62" s="60">
        <v>600</v>
      </c>
      <c r="H62" s="60">
        <f t="shared" si="4"/>
        <v>600</v>
      </c>
      <c r="I62" s="65"/>
      <c r="J62" s="65">
        <v>600</v>
      </c>
      <c r="K62" s="147"/>
      <c r="L62" s="60">
        <f t="shared" si="3"/>
        <v>0</v>
      </c>
      <c r="M62" s="60"/>
      <c r="N62" s="60"/>
      <c r="O62" s="60"/>
      <c r="P62" s="147"/>
      <c r="Q62" s="77">
        <f t="shared" si="5"/>
        <v>0</v>
      </c>
      <c r="R62" s="147"/>
      <c r="S62" s="147">
        <v>2017</v>
      </c>
    </row>
    <row r="63" spans="1:19" s="10" customFormat="1" ht="87" customHeight="1" x14ac:dyDescent="0.2">
      <c r="A63" s="147">
        <v>22</v>
      </c>
      <c r="B63" s="122" t="s">
        <v>130</v>
      </c>
      <c r="C63" s="46" t="s">
        <v>63</v>
      </c>
      <c r="D63" s="147" t="s">
        <v>138</v>
      </c>
      <c r="E63" s="147">
        <v>2017</v>
      </c>
      <c r="F63" s="60">
        <v>600</v>
      </c>
      <c r="G63" s="60">
        <v>600</v>
      </c>
      <c r="H63" s="60">
        <f t="shared" si="4"/>
        <v>600</v>
      </c>
      <c r="I63" s="65"/>
      <c r="J63" s="65">
        <v>600</v>
      </c>
      <c r="K63" s="147"/>
      <c r="L63" s="60">
        <f t="shared" si="3"/>
        <v>0</v>
      </c>
      <c r="M63" s="60"/>
      <c r="N63" s="60"/>
      <c r="O63" s="60"/>
      <c r="P63" s="147"/>
      <c r="Q63" s="77">
        <f t="shared" si="5"/>
        <v>0</v>
      </c>
      <c r="R63" s="147"/>
      <c r="S63" s="147">
        <v>2017</v>
      </c>
    </row>
    <row r="64" spans="1:19" s="10" customFormat="1" ht="89.25" hidden="1" customHeight="1" x14ac:dyDescent="0.2">
      <c r="A64" s="147">
        <v>22</v>
      </c>
      <c r="B64" s="93" t="s">
        <v>131</v>
      </c>
      <c r="C64" s="46" t="s">
        <v>63</v>
      </c>
      <c r="D64" s="147" t="s">
        <v>138</v>
      </c>
      <c r="E64" s="147">
        <v>2015</v>
      </c>
      <c r="F64" s="60">
        <v>450</v>
      </c>
      <c r="G64" s="60">
        <v>450</v>
      </c>
      <c r="H64" s="60">
        <f t="shared" si="4"/>
        <v>450</v>
      </c>
      <c r="I64" s="65"/>
      <c r="J64" s="65">
        <v>450</v>
      </c>
      <c r="K64" s="147"/>
      <c r="L64" s="60">
        <f t="shared" si="3"/>
        <v>383.73420000000004</v>
      </c>
      <c r="M64" s="60"/>
      <c r="N64" s="60">
        <f>117.042+1.584+257.5092+7.599</f>
        <v>383.73420000000004</v>
      </c>
      <c r="O64" s="60"/>
      <c r="P64" s="147"/>
      <c r="Q64" s="77">
        <f t="shared" si="5"/>
        <v>0</v>
      </c>
      <c r="R64" s="147">
        <v>90</v>
      </c>
      <c r="S64" s="147">
        <v>2016</v>
      </c>
    </row>
    <row r="65" spans="1:21" s="10" customFormat="1" ht="83.25" customHeight="1" x14ac:dyDescent="0.2">
      <c r="A65" s="147">
        <v>23</v>
      </c>
      <c r="B65" s="122" t="s">
        <v>132</v>
      </c>
      <c r="C65" s="46" t="s">
        <v>63</v>
      </c>
      <c r="D65" s="147" t="s">
        <v>138</v>
      </c>
      <c r="E65" s="147">
        <v>2017</v>
      </c>
      <c r="F65" s="60">
        <v>500</v>
      </c>
      <c r="G65" s="60">
        <v>500</v>
      </c>
      <c r="H65" s="60">
        <f t="shared" si="4"/>
        <v>500</v>
      </c>
      <c r="I65" s="65"/>
      <c r="J65" s="65">
        <v>500</v>
      </c>
      <c r="K65" s="147"/>
      <c r="L65" s="60">
        <f t="shared" si="3"/>
        <v>0</v>
      </c>
      <c r="M65" s="60"/>
      <c r="N65" s="60"/>
      <c r="O65" s="60"/>
      <c r="P65" s="147"/>
      <c r="Q65" s="77">
        <f t="shared" si="5"/>
        <v>0</v>
      </c>
      <c r="R65" s="147"/>
      <c r="S65" s="147">
        <v>2017</v>
      </c>
    </row>
    <row r="66" spans="1:21" s="10" customFormat="1" ht="105.75" hidden="1" customHeight="1" x14ac:dyDescent="0.2">
      <c r="A66" s="147">
        <v>24</v>
      </c>
      <c r="B66" s="93" t="s">
        <v>150</v>
      </c>
      <c r="C66" s="46" t="s">
        <v>63</v>
      </c>
      <c r="D66" s="147" t="s">
        <v>109</v>
      </c>
      <c r="E66" s="147">
        <v>2016</v>
      </c>
      <c r="F66" s="60">
        <v>1800</v>
      </c>
      <c r="G66" s="60">
        <v>1800</v>
      </c>
      <c r="H66" s="60">
        <f t="shared" si="4"/>
        <v>200</v>
      </c>
      <c r="I66" s="65"/>
      <c r="J66" s="65">
        <v>200</v>
      </c>
      <c r="K66" s="147"/>
      <c r="L66" s="60">
        <f t="shared" si="3"/>
        <v>0</v>
      </c>
      <c r="M66" s="60"/>
      <c r="N66" s="60"/>
      <c r="O66" s="60"/>
      <c r="P66" s="147"/>
      <c r="Q66" s="77">
        <f t="shared" si="5"/>
        <v>0</v>
      </c>
      <c r="R66" s="147">
        <v>0</v>
      </c>
      <c r="S66" s="147">
        <v>2017</v>
      </c>
    </row>
    <row r="67" spans="1:21" s="10" customFormat="1" ht="170.25" customHeight="1" x14ac:dyDescent="0.2">
      <c r="A67" s="147">
        <v>24</v>
      </c>
      <c r="B67" s="126" t="s">
        <v>175</v>
      </c>
      <c r="C67" s="46" t="s">
        <v>63</v>
      </c>
      <c r="D67" s="147" t="s">
        <v>192</v>
      </c>
      <c r="E67" s="147">
        <v>2017</v>
      </c>
      <c r="F67" s="60">
        <v>1500</v>
      </c>
      <c r="G67" s="60">
        <v>1500</v>
      </c>
      <c r="H67" s="60">
        <f t="shared" si="4"/>
        <v>120</v>
      </c>
      <c r="I67" s="65"/>
      <c r="J67" s="65">
        <v>120</v>
      </c>
      <c r="K67" s="147"/>
      <c r="L67" s="60">
        <f t="shared" si="3"/>
        <v>0</v>
      </c>
      <c r="M67" s="60"/>
      <c r="N67" s="60"/>
      <c r="O67" s="60"/>
      <c r="P67" s="147"/>
      <c r="Q67" s="77">
        <f t="shared" si="5"/>
        <v>0</v>
      </c>
      <c r="R67" s="147"/>
      <c r="S67" s="46" t="s">
        <v>161</v>
      </c>
    </row>
    <row r="68" spans="1:21" s="10" customFormat="1" ht="178.5" customHeight="1" x14ac:dyDescent="0.2">
      <c r="A68" s="147">
        <v>25</v>
      </c>
      <c r="B68" s="126" t="s">
        <v>174</v>
      </c>
      <c r="C68" s="46" t="s">
        <v>63</v>
      </c>
      <c r="D68" s="147" t="s">
        <v>191</v>
      </c>
      <c r="E68" s="147">
        <v>2017</v>
      </c>
      <c r="F68" s="60">
        <v>3000</v>
      </c>
      <c r="G68" s="60">
        <v>3000</v>
      </c>
      <c r="H68" s="60">
        <f t="shared" si="4"/>
        <v>200</v>
      </c>
      <c r="I68" s="65"/>
      <c r="J68" s="65">
        <v>200</v>
      </c>
      <c r="K68" s="147"/>
      <c r="L68" s="60">
        <f t="shared" si="3"/>
        <v>0</v>
      </c>
      <c r="M68" s="60"/>
      <c r="N68" s="60"/>
      <c r="O68" s="60"/>
      <c r="P68" s="147"/>
      <c r="Q68" s="77">
        <f t="shared" si="5"/>
        <v>0</v>
      </c>
      <c r="R68" s="147"/>
      <c r="S68" s="46" t="s">
        <v>161</v>
      </c>
    </row>
    <row r="69" spans="1:21" s="10" customFormat="1" ht="139.5" customHeight="1" x14ac:dyDescent="0.2">
      <c r="A69" s="147">
        <v>26</v>
      </c>
      <c r="B69" s="126" t="s">
        <v>176</v>
      </c>
      <c r="C69" s="46" t="s">
        <v>63</v>
      </c>
      <c r="D69" s="147" t="s">
        <v>193</v>
      </c>
      <c r="E69" s="147">
        <v>2017</v>
      </c>
      <c r="F69" s="60">
        <v>1500</v>
      </c>
      <c r="G69" s="60">
        <v>1500</v>
      </c>
      <c r="H69" s="60">
        <f t="shared" si="4"/>
        <v>120</v>
      </c>
      <c r="I69" s="65"/>
      <c r="J69" s="65">
        <v>120</v>
      </c>
      <c r="K69" s="147"/>
      <c r="L69" s="60">
        <f t="shared" si="3"/>
        <v>0</v>
      </c>
      <c r="M69" s="60"/>
      <c r="N69" s="60"/>
      <c r="O69" s="60"/>
      <c r="P69" s="147"/>
      <c r="Q69" s="77">
        <f t="shared" si="5"/>
        <v>0</v>
      </c>
      <c r="R69" s="147"/>
      <c r="S69" s="46" t="s">
        <v>161</v>
      </c>
    </row>
    <row r="70" spans="1:21" s="10" customFormat="1" ht="116.25" hidden="1" customHeight="1" x14ac:dyDescent="0.2">
      <c r="A70" s="147">
        <v>27</v>
      </c>
      <c r="B70" s="93" t="s">
        <v>151</v>
      </c>
      <c r="C70" s="46" t="s">
        <v>63</v>
      </c>
      <c r="D70" s="147" t="s">
        <v>109</v>
      </c>
      <c r="E70" s="147">
        <v>2016</v>
      </c>
      <c r="F70" s="60">
        <v>3960.0369999999998</v>
      </c>
      <c r="G70" s="60">
        <f>F70</f>
        <v>3960.0369999999998</v>
      </c>
      <c r="H70" s="60">
        <f t="shared" si="4"/>
        <v>100</v>
      </c>
      <c r="I70" s="65"/>
      <c r="J70" s="65">
        <v>100</v>
      </c>
      <c r="K70" s="147"/>
      <c r="L70" s="60">
        <f t="shared" si="3"/>
        <v>0</v>
      </c>
      <c r="M70" s="60"/>
      <c r="N70" s="60"/>
      <c r="O70" s="60"/>
      <c r="P70" s="147"/>
      <c r="Q70" s="77">
        <f t="shared" si="5"/>
        <v>0</v>
      </c>
      <c r="R70" s="147">
        <v>0</v>
      </c>
      <c r="S70" s="147">
        <v>2017</v>
      </c>
    </row>
    <row r="71" spans="1:21" s="10" customFormat="1" ht="116.25" customHeight="1" x14ac:dyDescent="0.2">
      <c r="A71" s="147">
        <v>27</v>
      </c>
      <c r="B71" s="126" t="s">
        <v>180</v>
      </c>
      <c r="C71" s="46" t="s">
        <v>63</v>
      </c>
      <c r="D71" s="147" t="s">
        <v>197</v>
      </c>
      <c r="E71" s="147">
        <v>2017</v>
      </c>
      <c r="F71" s="60">
        <v>600</v>
      </c>
      <c r="G71" s="60">
        <v>600</v>
      </c>
      <c r="H71" s="60">
        <f t="shared" si="4"/>
        <v>400</v>
      </c>
      <c r="I71" s="65"/>
      <c r="J71" s="65">
        <v>400</v>
      </c>
      <c r="K71" s="147"/>
      <c r="L71" s="60">
        <f t="shared" si="3"/>
        <v>0</v>
      </c>
      <c r="M71" s="60"/>
      <c r="N71" s="60"/>
      <c r="O71" s="60"/>
      <c r="P71" s="147"/>
      <c r="Q71" s="77"/>
      <c r="R71" s="147"/>
      <c r="S71" s="46" t="s">
        <v>161</v>
      </c>
    </row>
    <row r="72" spans="1:21" s="10" customFormat="1" ht="92.25" customHeight="1" x14ac:dyDescent="0.2">
      <c r="A72" s="147">
        <v>28</v>
      </c>
      <c r="B72" s="122" t="s">
        <v>181</v>
      </c>
      <c r="C72" s="46" t="s">
        <v>63</v>
      </c>
      <c r="D72" s="147" t="s">
        <v>196</v>
      </c>
      <c r="E72" s="147">
        <v>2017</v>
      </c>
      <c r="F72" s="60">
        <v>54000</v>
      </c>
      <c r="G72" s="60">
        <v>54000</v>
      </c>
      <c r="H72" s="60">
        <f t="shared" si="4"/>
        <v>1000</v>
      </c>
      <c r="I72" s="65"/>
      <c r="J72" s="65">
        <v>1000</v>
      </c>
      <c r="K72" s="147"/>
      <c r="L72" s="60">
        <f t="shared" si="3"/>
        <v>0</v>
      </c>
      <c r="M72" s="60"/>
      <c r="N72" s="60"/>
      <c r="O72" s="60"/>
      <c r="P72" s="147"/>
      <c r="Q72" s="77"/>
      <c r="R72" s="147"/>
      <c r="S72" s="46" t="s">
        <v>161</v>
      </c>
    </row>
    <row r="73" spans="1:21" s="10" customFormat="1" ht="90" customHeight="1" x14ac:dyDescent="0.2">
      <c r="A73" s="147">
        <v>29</v>
      </c>
      <c r="B73" s="126" t="s">
        <v>179</v>
      </c>
      <c r="C73" s="46" t="s">
        <v>63</v>
      </c>
      <c r="D73" s="147" t="s">
        <v>109</v>
      </c>
      <c r="E73" s="147">
        <v>2017</v>
      </c>
      <c r="F73" s="60">
        <v>1500</v>
      </c>
      <c r="G73" s="60">
        <v>1500</v>
      </c>
      <c r="H73" s="60">
        <f t="shared" si="4"/>
        <v>150</v>
      </c>
      <c r="I73" s="65"/>
      <c r="J73" s="65">
        <v>150</v>
      </c>
      <c r="K73" s="147"/>
      <c r="L73" s="60">
        <f t="shared" si="3"/>
        <v>0</v>
      </c>
      <c r="M73" s="60"/>
      <c r="N73" s="60"/>
      <c r="O73" s="60"/>
      <c r="P73" s="147"/>
      <c r="Q73" s="77">
        <f t="shared" si="5"/>
        <v>0</v>
      </c>
      <c r="R73" s="147"/>
      <c r="S73" s="46" t="s">
        <v>161</v>
      </c>
    </row>
    <row r="74" spans="1:21" s="10" customFormat="1" ht="67.5" customHeight="1" x14ac:dyDescent="0.2">
      <c r="A74" s="147">
        <v>30</v>
      </c>
      <c r="B74" s="123" t="s">
        <v>135</v>
      </c>
      <c r="C74" s="46" t="s">
        <v>63</v>
      </c>
      <c r="D74" s="147" t="s">
        <v>109</v>
      </c>
      <c r="E74" s="147">
        <v>2017</v>
      </c>
      <c r="F74" s="60">
        <v>1800</v>
      </c>
      <c r="G74" s="60">
        <v>1800</v>
      </c>
      <c r="H74" s="60">
        <f t="shared" si="4"/>
        <v>200</v>
      </c>
      <c r="I74" s="65"/>
      <c r="J74" s="65">
        <v>200</v>
      </c>
      <c r="K74" s="147"/>
      <c r="L74" s="60">
        <f t="shared" si="3"/>
        <v>0</v>
      </c>
      <c r="M74" s="60"/>
      <c r="N74" s="60"/>
      <c r="O74" s="60"/>
      <c r="P74" s="147"/>
      <c r="Q74" s="77">
        <f t="shared" si="5"/>
        <v>0</v>
      </c>
      <c r="R74" s="147"/>
      <c r="S74" s="46" t="s">
        <v>161</v>
      </c>
    </row>
    <row r="75" spans="1:21" s="10" customFormat="1" ht="71.25" customHeight="1" x14ac:dyDescent="0.2">
      <c r="A75" s="147">
        <v>31</v>
      </c>
      <c r="B75" s="123" t="s">
        <v>136</v>
      </c>
      <c r="C75" s="46" t="s">
        <v>63</v>
      </c>
      <c r="D75" s="147" t="s">
        <v>109</v>
      </c>
      <c r="E75" s="147">
        <v>2017</v>
      </c>
      <c r="F75" s="60">
        <v>900</v>
      </c>
      <c r="G75" s="60">
        <v>900</v>
      </c>
      <c r="H75" s="60">
        <f t="shared" si="4"/>
        <v>200</v>
      </c>
      <c r="I75" s="65"/>
      <c r="J75" s="65">
        <v>200</v>
      </c>
      <c r="K75" s="147"/>
      <c r="L75" s="60">
        <f t="shared" si="3"/>
        <v>0</v>
      </c>
      <c r="M75" s="60"/>
      <c r="N75" s="60"/>
      <c r="O75" s="60"/>
      <c r="P75" s="147"/>
      <c r="Q75" s="77">
        <f t="shared" si="5"/>
        <v>0</v>
      </c>
      <c r="R75" s="147"/>
      <c r="S75" s="46" t="s">
        <v>161</v>
      </c>
    </row>
    <row r="76" spans="1:21" s="10" customFormat="1" ht="81" customHeight="1" x14ac:dyDescent="0.2">
      <c r="A76" s="147">
        <v>32</v>
      </c>
      <c r="B76" s="123" t="s">
        <v>178</v>
      </c>
      <c r="C76" s="46" t="s">
        <v>63</v>
      </c>
      <c r="D76" s="147" t="s">
        <v>109</v>
      </c>
      <c r="E76" s="147">
        <v>2017</v>
      </c>
      <c r="F76" s="60">
        <v>2400</v>
      </c>
      <c r="G76" s="60">
        <v>2400</v>
      </c>
      <c r="H76" s="60">
        <f t="shared" si="4"/>
        <v>200</v>
      </c>
      <c r="I76" s="65"/>
      <c r="J76" s="65">
        <v>200</v>
      </c>
      <c r="K76" s="147"/>
      <c r="L76" s="60">
        <f t="shared" si="3"/>
        <v>0</v>
      </c>
      <c r="M76" s="60"/>
      <c r="N76" s="60"/>
      <c r="O76" s="60"/>
      <c r="P76" s="147"/>
      <c r="Q76" s="77">
        <f t="shared" si="5"/>
        <v>0</v>
      </c>
      <c r="R76" s="147"/>
      <c r="S76" s="46" t="s">
        <v>161</v>
      </c>
    </row>
    <row r="77" spans="1:21" s="10" customFormat="1" ht="107.25" customHeight="1" x14ac:dyDescent="0.2">
      <c r="A77" s="82"/>
      <c r="B77" s="151"/>
      <c r="C77" s="82"/>
      <c r="D77" s="152"/>
      <c r="E77" s="152"/>
      <c r="F77" s="152"/>
      <c r="G77" s="152"/>
      <c r="H77" s="15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1:21" s="10" customFormat="1" ht="26.25" hidden="1" customHeight="1" x14ac:dyDescent="0.2">
      <c r="A78" s="187" t="s">
        <v>120</v>
      </c>
      <c r="B78" s="203"/>
      <c r="C78" s="203"/>
      <c r="D78" s="99"/>
      <c r="E78" s="99"/>
      <c r="F78" s="204" t="s">
        <v>121</v>
      </c>
      <c r="G78" s="205"/>
      <c r="H78" s="205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</row>
    <row r="79" spans="1:21" ht="70.5" customHeight="1" x14ac:dyDescent="0.35">
      <c r="B79" s="187" t="s">
        <v>207</v>
      </c>
      <c r="C79" s="188"/>
      <c r="D79" s="188"/>
      <c r="E79" s="188"/>
      <c r="F79" s="188"/>
      <c r="I79" s="189" t="s">
        <v>121</v>
      </c>
      <c r="J79" s="190"/>
      <c r="K79" s="190"/>
    </row>
    <row r="80" spans="1:21" s="10" customFormat="1" ht="36.75" customHeight="1" x14ac:dyDescent="0.25">
      <c r="A80" s="182" t="s">
        <v>142</v>
      </c>
      <c r="B80" s="183"/>
      <c r="C80" s="61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U80"/>
    </row>
    <row r="81" spans="1:21" s="10" customFormat="1" x14ac:dyDescent="0.25">
      <c r="A81" s="182" t="s">
        <v>152</v>
      </c>
      <c r="B81" s="183"/>
      <c r="C81" s="61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U81"/>
    </row>
  </sheetData>
  <mergeCells count="27">
    <mergeCell ref="A1:S1"/>
    <mergeCell ref="A2:A4"/>
    <mergeCell ref="B2:B4"/>
    <mergeCell ref="C2:C4"/>
    <mergeCell ref="D2:D4"/>
    <mergeCell ref="E2:E4"/>
    <mergeCell ref="F2:F4"/>
    <mergeCell ref="G2:G4"/>
    <mergeCell ref="H2:K2"/>
    <mergeCell ref="L2:O2"/>
    <mergeCell ref="P2:P4"/>
    <mergeCell ref="Q2:R3"/>
    <mergeCell ref="S2:S4"/>
    <mergeCell ref="H3:H4"/>
    <mergeCell ref="I3:K3"/>
    <mergeCell ref="L3:L4"/>
    <mergeCell ref="M3:O3"/>
    <mergeCell ref="B79:F79"/>
    <mergeCell ref="I79:K79"/>
    <mergeCell ref="A80:B80"/>
    <mergeCell ref="A81:B81"/>
    <mergeCell ref="A6:S6"/>
    <mergeCell ref="A18:S18"/>
    <mergeCell ref="A24:S24"/>
    <mergeCell ref="A30:S30"/>
    <mergeCell ref="A78:C78"/>
    <mergeCell ref="F78:H78"/>
  </mergeCells>
  <pageMargins left="0.31496062992125984" right="0.31496062992125984" top="0.35433070866141736" bottom="0.15748031496062992" header="0.31496062992125984" footer="0.31496062992125984"/>
  <pageSetup paperSize="9" scale="6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opLeftCell="A55" zoomScale="57" zoomScaleNormal="57" workbookViewId="0">
      <selection activeCell="R45" sqref="R45"/>
    </sheetView>
  </sheetViews>
  <sheetFormatPr defaultRowHeight="15.75" x14ac:dyDescent="0.25"/>
  <cols>
    <col min="1" max="1" width="4.42578125" style="61" customWidth="1"/>
    <col min="2" max="2" width="34.28515625" style="144" customWidth="1"/>
    <col min="3" max="3" width="22.5703125" style="61" customWidth="1"/>
    <col min="4" max="4" width="10.7109375" style="62" customWidth="1"/>
    <col min="5" max="5" width="9.140625" style="62"/>
    <col min="6" max="6" width="15.28515625" style="62" customWidth="1"/>
    <col min="7" max="7" width="15" style="62" customWidth="1"/>
    <col min="8" max="8" width="12.28515625" style="62" customWidth="1"/>
    <col min="9" max="9" width="10" style="62" customWidth="1"/>
    <col min="10" max="10" width="12.5703125" style="62" customWidth="1"/>
    <col min="11" max="11" width="10.42578125" style="62" customWidth="1"/>
    <col min="12" max="12" width="13.42578125" style="62" bestFit="1" customWidth="1"/>
    <col min="13" max="13" width="9.140625" style="62"/>
    <col min="14" max="14" width="13" style="62" customWidth="1"/>
    <col min="15" max="15" width="9.140625" style="62"/>
    <col min="16" max="16" width="11.85546875" style="62" hidden="1" customWidth="1"/>
    <col min="17" max="17" width="7.5703125" style="62" customWidth="1"/>
    <col min="18" max="18" width="8.28515625" style="62" customWidth="1"/>
    <col min="19" max="19" width="13.42578125" style="62" customWidth="1"/>
    <col min="20" max="20" width="9.140625" style="10"/>
  </cols>
  <sheetData>
    <row r="1" spans="1:20" x14ac:dyDescent="0.25">
      <c r="A1" s="191" t="s">
        <v>210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3"/>
    </row>
    <row r="2" spans="1:20" s="4" customFormat="1" ht="15" customHeight="1" x14ac:dyDescent="0.2">
      <c r="A2" s="185" t="s">
        <v>0</v>
      </c>
      <c r="B2" s="194" t="s">
        <v>1</v>
      </c>
      <c r="C2" s="185" t="s">
        <v>2</v>
      </c>
      <c r="D2" s="184" t="s">
        <v>3</v>
      </c>
      <c r="E2" s="184" t="s">
        <v>4</v>
      </c>
      <c r="F2" s="197" t="s">
        <v>17</v>
      </c>
      <c r="G2" s="184" t="s">
        <v>5</v>
      </c>
      <c r="H2" s="184" t="s">
        <v>156</v>
      </c>
      <c r="I2" s="184"/>
      <c r="J2" s="184"/>
      <c r="K2" s="184"/>
      <c r="L2" s="184" t="s">
        <v>12</v>
      </c>
      <c r="M2" s="184"/>
      <c r="N2" s="184"/>
      <c r="O2" s="184"/>
      <c r="P2" s="184" t="s">
        <v>13</v>
      </c>
      <c r="Q2" s="184" t="s">
        <v>15</v>
      </c>
      <c r="R2" s="184"/>
      <c r="S2" s="184" t="s">
        <v>16</v>
      </c>
      <c r="T2" s="10"/>
    </row>
    <row r="3" spans="1:20" s="4" customFormat="1" ht="45" customHeight="1" x14ac:dyDescent="0.2">
      <c r="A3" s="185"/>
      <c r="B3" s="195"/>
      <c r="C3" s="185"/>
      <c r="D3" s="184"/>
      <c r="E3" s="184"/>
      <c r="F3" s="198"/>
      <c r="G3" s="184"/>
      <c r="H3" s="184" t="s">
        <v>7</v>
      </c>
      <c r="I3" s="184" t="s">
        <v>8</v>
      </c>
      <c r="J3" s="184"/>
      <c r="K3" s="184"/>
      <c r="L3" s="184" t="s">
        <v>7</v>
      </c>
      <c r="M3" s="184" t="s">
        <v>8</v>
      </c>
      <c r="N3" s="184"/>
      <c r="O3" s="184"/>
      <c r="P3" s="184"/>
      <c r="Q3" s="184"/>
      <c r="R3" s="184"/>
      <c r="S3" s="184"/>
      <c r="T3" s="10"/>
    </row>
    <row r="4" spans="1:20" s="4" customFormat="1" ht="89.25" customHeight="1" x14ac:dyDescent="0.2">
      <c r="A4" s="185"/>
      <c r="B4" s="196"/>
      <c r="C4" s="185"/>
      <c r="D4" s="184"/>
      <c r="E4" s="184"/>
      <c r="F4" s="199"/>
      <c r="G4" s="184"/>
      <c r="H4" s="184"/>
      <c r="I4" s="143" t="s">
        <v>9</v>
      </c>
      <c r="J4" s="143" t="s">
        <v>10</v>
      </c>
      <c r="K4" s="143" t="s">
        <v>11</v>
      </c>
      <c r="L4" s="184"/>
      <c r="M4" s="143" t="s">
        <v>9</v>
      </c>
      <c r="N4" s="143" t="s">
        <v>10</v>
      </c>
      <c r="O4" s="143" t="s">
        <v>11</v>
      </c>
      <c r="P4" s="184"/>
      <c r="Q4" s="143" t="s">
        <v>201</v>
      </c>
      <c r="R4" s="143" t="s">
        <v>211</v>
      </c>
      <c r="S4" s="184"/>
      <c r="T4" s="10"/>
    </row>
    <row r="5" spans="1:20" s="4" customFormat="1" ht="15.75" customHeight="1" x14ac:dyDescent="0.2">
      <c r="A5" s="141">
        <v>1</v>
      </c>
      <c r="B5" s="44">
        <v>2</v>
      </c>
      <c r="C5" s="141">
        <v>3</v>
      </c>
      <c r="D5" s="143">
        <v>4</v>
      </c>
      <c r="E5" s="143">
        <v>5</v>
      </c>
      <c r="F5" s="143">
        <v>6</v>
      </c>
      <c r="G5" s="143">
        <v>7</v>
      </c>
      <c r="H5" s="143">
        <v>8</v>
      </c>
      <c r="I5" s="143">
        <v>9</v>
      </c>
      <c r="J5" s="143">
        <v>10</v>
      </c>
      <c r="K5" s="143">
        <v>11</v>
      </c>
      <c r="L5" s="143">
        <v>12</v>
      </c>
      <c r="M5" s="143">
        <v>13</v>
      </c>
      <c r="N5" s="143">
        <v>14</v>
      </c>
      <c r="O5" s="143">
        <v>15</v>
      </c>
      <c r="P5" s="143">
        <v>16</v>
      </c>
      <c r="Q5" s="143">
        <v>17</v>
      </c>
      <c r="R5" s="143">
        <v>18</v>
      </c>
      <c r="S5" s="143">
        <v>19</v>
      </c>
      <c r="T5" s="10"/>
    </row>
    <row r="6" spans="1:20" hidden="1" x14ac:dyDescent="0.25">
      <c r="A6" s="200" t="s">
        <v>32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2"/>
    </row>
    <row r="7" spans="1:20" ht="78.75" hidden="1" x14ac:dyDescent="0.25">
      <c r="A7" s="52">
        <v>1</v>
      </c>
      <c r="B7" s="142" t="s">
        <v>37</v>
      </c>
      <c r="C7" s="141" t="s">
        <v>20</v>
      </c>
      <c r="D7" s="143" t="s">
        <v>67</v>
      </c>
      <c r="E7" s="143">
        <v>2016</v>
      </c>
      <c r="F7" s="53">
        <v>66378.729000000007</v>
      </c>
      <c r="G7" s="54">
        <f>F7-533.0056</f>
        <v>65845.723400000003</v>
      </c>
      <c r="H7" s="54">
        <v>2000</v>
      </c>
      <c r="I7" s="54"/>
      <c r="J7" s="54">
        <f>H7</f>
        <v>2000</v>
      </c>
      <c r="K7" s="143"/>
      <c r="L7" s="143" t="s">
        <v>23</v>
      </c>
      <c r="M7" s="143" t="s">
        <v>23</v>
      </c>
      <c r="N7" s="143" t="s">
        <v>23</v>
      </c>
      <c r="O7" s="143" t="s">
        <v>23</v>
      </c>
      <c r="P7" s="143" t="s">
        <v>25</v>
      </c>
      <c r="Q7" s="55">
        <f>100-(G7/F7*100)</f>
        <v>0.80297650773036366</v>
      </c>
      <c r="R7" s="55">
        <f>Q7</f>
        <v>0.80297650773036366</v>
      </c>
      <c r="S7" s="45" t="s">
        <v>30</v>
      </c>
      <c r="T7" s="39"/>
    </row>
    <row r="8" spans="1:20" ht="63" hidden="1" x14ac:dyDescent="0.25">
      <c r="A8" s="52">
        <v>2</v>
      </c>
      <c r="B8" s="142" t="s">
        <v>38</v>
      </c>
      <c r="C8" s="46" t="s">
        <v>63</v>
      </c>
      <c r="D8" s="143" t="s">
        <v>68</v>
      </c>
      <c r="E8" s="143">
        <v>2015</v>
      </c>
      <c r="F8" s="53">
        <v>1382.6130000000001</v>
      </c>
      <c r="G8" s="54">
        <f>F8-1104.20412</f>
        <v>278.40887999999995</v>
      </c>
      <c r="H8" s="54">
        <v>230</v>
      </c>
      <c r="I8" s="54"/>
      <c r="J8" s="54">
        <f t="shared" ref="J8:J14" si="0">H8</f>
        <v>230</v>
      </c>
      <c r="K8" s="143"/>
      <c r="L8" s="143" t="s">
        <v>23</v>
      </c>
      <c r="M8" s="143" t="s">
        <v>23</v>
      </c>
      <c r="N8" s="143" t="s">
        <v>23</v>
      </c>
      <c r="O8" s="143" t="s">
        <v>23</v>
      </c>
      <c r="P8" s="143" t="s">
        <v>25</v>
      </c>
      <c r="Q8" s="55">
        <f t="shared" ref="Q8:Q17" si="1">100-(G8/F8*100)</f>
        <v>79.863571368126884</v>
      </c>
      <c r="R8" s="55">
        <f t="shared" ref="R8:R29" si="2">Q8</f>
        <v>79.863571368126884</v>
      </c>
      <c r="S8" s="45" t="s">
        <v>28</v>
      </c>
    </row>
    <row r="9" spans="1:20" ht="78.75" hidden="1" x14ac:dyDescent="0.25">
      <c r="A9" s="52">
        <v>3</v>
      </c>
      <c r="B9" s="142" t="s">
        <v>39</v>
      </c>
      <c r="C9" s="46" t="s">
        <v>63</v>
      </c>
      <c r="D9" s="143" t="s">
        <v>69</v>
      </c>
      <c r="E9" s="143">
        <v>2015</v>
      </c>
      <c r="F9" s="53">
        <v>7066.3590000000004</v>
      </c>
      <c r="G9" s="54">
        <f>F9-2606.746</f>
        <v>4459.6130000000003</v>
      </c>
      <c r="H9" s="54">
        <v>4957.3590000000004</v>
      </c>
      <c r="I9" s="54"/>
      <c r="J9" s="54">
        <f t="shared" si="0"/>
        <v>4957.3590000000004</v>
      </c>
      <c r="K9" s="143"/>
      <c r="L9" s="143" t="s">
        <v>23</v>
      </c>
      <c r="M9" s="143" t="s">
        <v>23</v>
      </c>
      <c r="N9" s="143" t="s">
        <v>23</v>
      </c>
      <c r="O9" s="143" t="s">
        <v>23</v>
      </c>
      <c r="P9" s="143" t="s">
        <v>25</v>
      </c>
      <c r="Q9" s="55">
        <f t="shared" si="1"/>
        <v>36.889521180568373</v>
      </c>
      <c r="R9" s="55">
        <f t="shared" si="2"/>
        <v>36.889521180568373</v>
      </c>
      <c r="S9" s="45" t="s">
        <v>28</v>
      </c>
    </row>
    <row r="10" spans="1:20" ht="63" hidden="1" x14ac:dyDescent="0.25">
      <c r="A10" s="52">
        <v>4</v>
      </c>
      <c r="B10" s="142" t="s">
        <v>40</v>
      </c>
      <c r="C10" s="46" t="s">
        <v>63</v>
      </c>
      <c r="D10" s="143" t="s">
        <v>70</v>
      </c>
      <c r="E10" s="143">
        <v>2016</v>
      </c>
      <c r="F10" s="53">
        <v>6182.03</v>
      </c>
      <c r="G10" s="54">
        <f>F10-171.81656</f>
        <v>6010.2134399999995</v>
      </c>
      <c r="H10" s="54">
        <v>1549.09</v>
      </c>
      <c r="I10" s="54"/>
      <c r="J10" s="54">
        <f t="shared" si="0"/>
        <v>1549.09</v>
      </c>
      <c r="K10" s="143"/>
      <c r="L10" s="143" t="s">
        <v>23</v>
      </c>
      <c r="M10" s="143" t="s">
        <v>23</v>
      </c>
      <c r="N10" s="143" t="s">
        <v>23</v>
      </c>
      <c r="O10" s="143" t="s">
        <v>23</v>
      </c>
      <c r="P10" s="143" t="s">
        <v>25</v>
      </c>
      <c r="Q10" s="55">
        <f t="shared" si="1"/>
        <v>2.7792902978471545</v>
      </c>
      <c r="R10" s="55">
        <f t="shared" si="2"/>
        <v>2.7792902978471545</v>
      </c>
      <c r="S10" s="45" t="s">
        <v>30</v>
      </c>
    </row>
    <row r="11" spans="1:20" ht="63" hidden="1" x14ac:dyDescent="0.25">
      <c r="A11" s="52">
        <v>5</v>
      </c>
      <c r="B11" s="142" t="s">
        <v>41</v>
      </c>
      <c r="C11" s="46" t="s">
        <v>63</v>
      </c>
      <c r="D11" s="143" t="s">
        <v>71</v>
      </c>
      <c r="E11" s="143">
        <v>2016</v>
      </c>
      <c r="F11" s="53">
        <v>3310.5230000000001</v>
      </c>
      <c r="G11" s="54">
        <f>F11-14.31181</f>
        <v>3296.21119</v>
      </c>
      <c r="H11" s="54">
        <v>2739.4989999999998</v>
      </c>
      <c r="I11" s="54"/>
      <c r="J11" s="54">
        <f t="shared" si="0"/>
        <v>2739.4989999999998</v>
      </c>
      <c r="K11" s="143"/>
      <c r="L11" s="143" t="s">
        <v>23</v>
      </c>
      <c r="M11" s="143" t="s">
        <v>23</v>
      </c>
      <c r="N11" s="143" t="s">
        <v>23</v>
      </c>
      <c r="O11" s="143" t="s">
        <v>23</v>
      </c>
      <c r="P11" s="143" t="s">
        <v>25</v>
      </c>
      <c r="Q11" s="55">
        <f t="shared" si="1"/>
        <v>0.43231265875512292</v>
      </c>
      <c r="R11" s="55">
        <f t="shared" si="2"/>
        <v>0.43231265875512292</v>
      </c>
      <c r="S11" s="45" t="s">
        <v>30</v>
      </c>
    </row>
    <row r="12" spans="1:20" ht="63" hidden="1" x14ac:dyDescent="0.25">
      <c r="A12" s="52">
        <v>6</v>
      </c>
      <c r="B12" s="142" t="s">
        <v>42</v>
      </c>
      <c r="C12" s="46" t="s">
        <v>63</v>
      </c>
      <c r="D12" s="143" t="s">
        <v>72</v>
      </c>
      <c r="E12" s="143">
        <v>2015</v>
      </c>
      <c r="F12" s="53">
        <v>3722.1509999999998</v>
      </c>
      <c r="G12" s="54">
        <f>F12-2796.74568</f>
        <v>925.40531999999985</v>
      </c>
      <c r="H12" s="54">
        <v>680</v>
      </c>
      <c r="I12" s="54"/>
      <c r="J12" s="54">
        <f t="shared" si="0"/>
        <v>680</v>
      </c>
      <c r="K12" s="143"/>
      <c r="L12" s="143" t="s">
        <v>23</v>
      </c>
      <c r="M12" s="143" t="s">
        <v>23</v>
      </c>
      <c r="N12" s="143" t="s">
        <v>23</v>
      </c>
      <c r="O12" s="143" t="s">
        <v>23</v>
      </c>
      <c r="P12" s="143" t="s">
        <v>25</v>
      </c>
      <c r="Q12" s="55">
        <f t="shared" si="1"/>
        <v>75.137888817514394</v>
      </c>
      <c r="R12" s="55">
        <f t="shared" si="2"/>
        <v>75.137888817514394</v>
      </c>
      <c r="S12" s="45" t="s">
        <v>28</v>
      </c>
    </row>
    <row r="13" spans="1:20" ht="63" hidden="1" x14ac:dyDescent="0.25">
      <c r="A13" s="52">
        <v>7</v>
      </c>
      <c r="B13" s="142" t="s">
        <v>43</v>
      </c>
      <c r="C13" s="46" t="s">
        <v>63</v>
      </c>
      <c r="D13" s="143" t="s">
        <v>73</v>
      </c>
      <c r="E13" s="143">
        <v>2015</v>
      </c>
      <c r="F13" s="53">
        <v>3041.8420000000001</v>
      </c>
      <c r="G13" s="54">
        <f>F13-1767.90618</f>
        <v>1273.9358200000001</v>
      </c>
      <c r="H13" s="54">
        <v>1256.277</v>
      </c>
      <c r="I13" s="54"/>
      <c r="J13" s="54">
        <f t="shared" si="0"/>
        <v>1256.277</v>
      </c>
      <c r="K13" s="143"/>
      <c r="L13" s="143" t="s">
        <v>23</v>
      </c>
      <c r="M13" s="143" t="s">
        <v>23</v>
      </c>
      <c r="N13" s="143" t="s">
        <v>23</v>
      </c>
      <c r="O13" s="143" t="s">
        <v>23</v>
      </c>
      <c r="P13" s="143" t="s">
        <v>25</v>
      </c>
      <c r="Q13" s="55">
        <f t="shared" si="1"/>
        <v>58.119592667863742</v>
      </c>
      <c r="R13" s="55">
        <f t="shared" si="2"/>
        <v>58.119592667863742</v>
      </c>
      <c r="S13" s="45" t="s">
        <v>28</v>
      </c>
    </row>
    <row r="14" spans="1:20" ht="63" hidden="1" x14ac:dyDescent="0.25">
      <c r="A14" s="52">
        <v>8</v>
      </c>
      <c r="B14" s="142" t="s">
        <v>44</v>
      </c>
      <c r="C14" s="46" t="s">
        <v>63</v>
      </c>
      <c r="D14" s="143" t="s">
        <v>74</v>
      </c>
      <c r="E14" s="143"/>
      <c r="F14" s="53">
        <v>20154.991000000002</v>
      </c>
      <c r="G14" s="54">
        <f>F14</f>
        <v>20154.991000000002</v>
      </c>
      <c r="H14" s="54">
        <v>400</v>
      </c>
      <c r="I14" s="54"/>
      <c r="J14" s="54">
        <f t="shared" si="0"/>
        <v>400</v>
      </c>
      <c r="K14" s="143"/>
      <c r="L14" s="143" t="s">
        <v>23</v>
      </c>
      <c r="M14" s="143" t="s">
        <v>23</v>
      </c>
      <c r="N14" s="143" t="s">
        <v>23</v>
      </c>
      <c r="O14" s="143" t="s">
        <v>23</v>
      </c>
      <c r="P14" s="143" t="s">
        <v>25</v>
      </c>
      <c r="Q14" s="55">
        <f t="shared" si="1"/>
        <v>0</v>
      </c>
      <c r="R14" s="55">
        <f t="shared" si="2"/>
        <v>0</v>
      </c>
      <c r="S14" s="45" t="s">
        <v>30</v>
      </c>
    </row>
    <row r="15" spans="1:20" ht="63" hidden="1" x14ac:dyDescent="0.25">
      <c r="A15" s="141">
        <v>9</v>
      </c>
      <c r="B15" s="44" t="s">
        <v>45</v>
      </c>
      <c r="C15" s="46" t="s">
        <v>63</v>
      </c>
      <c r="D15" s="143" t="s">
        <v>75</v>
      </c>
      <c r="E15" s="143">
        <v>2014</v>
      </c>
      <c r="F15" s="53">
        <v>790.62</v>
      </c>
      <c r="G15" s="54">
        <f>F15-445.05814</f>
        <v>345.56186000000002</v>
      </c>
      <c r="H15" s="54">
        <v>100</v>
      </c>
      <c r="I15" s="54"/>
      <c r="J15" s="54">
        <f>H15</f>
        <v>100</v>
      </c>
      <c r="K15" s="143"/>
      <c r="L15" s="143" t="s">
        <v>23</v>
      </c>
      <c r="M15" s="143" t="s">
        <v>23</v>
      </c>
      <c r="N15" s="143" t="s">
        <v>23</v>
      </c>
      <c r="O15" s="143" t="s">
        <v>23</v>
      </c>
      <c r="P15" s="143" t="s">
        <v>25</v>
      </c>
      <c r="Q15" s="55">
        <f t="shared" si="1"/>
        <v>56.292294654827849</v>
      </c>
      <c r="R15" s="55">
        <f t="shared" si="2"/>
        <v>56.292294654827849</v>
      </c>
      <c r="S15" s="45" t="s">
        <v>64</v>
      </c>
    </row>
    <row r="16" spans="1:20" ht="78.75" hidden="1" x14ac:dyDescent="0.25">
      <c r="A16" s="52">
        <v>10</v>
      </c>
      <c r="B16" s="142" t="s">
        <v>46</v>
      </c>
      <c r="C16" s="46" t="s">
        <v>63</v>
      </c>
      <c r="D16" s="143" t="s">
        <v>76</v>
      </c>
      <c r="E16" s="143"/>
      <c r="F16" s="53">
        <v>2500</v>
      </c>
      <c r="G16" s="54">
        <f>F16</f>
        <v>2500</v>
      </c>
      <c r="H16" s="54">
        <v>200</v>
      </c>
      <c r="I16" s="54"/>
      <c r="J16" s="54">
        <f>H16</f>
        <v>200</v>
      </c>
      <c r="K16" s="143"/>
      <c r="L16" s="143" t="s">
        <v>23</v>
      </c>
      <c r="M16" s="143" t="s">
        <v>23</v>
      </c>
      <c r="N16" s="143" t="s">
        <v>23</v>
      </c>
      <c r="O16" s="143" t="s">
        <v>23</v>
      </c>
      <c r="P16" s="143" t="s">
        <v>25</v>
      </c>
      <c r="Q16" s="55">
        <f t="shared" si="1"/>
        <v>0</v>
      </c>
      <c r="R16" s="55">
        <f t="shared" si="2"/>
        <v>0</v>
      </c>
      <c r="S16" s="45" t="s">
        <v>30</v>
      </c>
    </row>
    <row r="17" spans="1:20" ht="78.75" hidden="1" x14ac:dyDescent="0.25">
      <c r="A17" s="52">
        <v>11</v>
      </c>
      <c r="B17" s="142" t="s">
        <v>47</v>
      </c>
      <c r="C17" s="46" t="s">
        <v>63</v>
      </c>
      <c r="D17" s="143" t="s">
        <v>77</v>
      </c>
      <c r="E17" s="143">
        <v>2016</v>
      </c>
      <c r="F17" s="53">
        <v>1572.79</v>
      </c>
      <c r="G17" s="54">
        <f>F17</f>
        <v>1572.79</v>
      </c>
      <c r="H17" s="54">
        <v>1511.434</v>
      </c>
      <c r="I17" s="54"/>
      <c r="J17" s="54">
        <f>H17</f>
        <v>1511.434</v>
      </c>
      <c r="K17" s="143"/>
      <c r="L17" s="143" t="s">
        <v>23</v>
      </c>
      <c r="M17" s="143" t="s">
        <v>23</v>
      </c>
      <c r="N17" s="143" t="s">
        <v>23</v>
      </c>
      <c r="O17" s="143" t="s">
        <v>23</v>
      </c>
      <c r="P17" s="143" t="s">
        <v>25</v>
      </c>
      <c r="Q17" s="55">
        <f t="shared" si="1"/>
        <v>0</v>
      </c>
      <c r="R17" s="55">
        <f t="shared" si="2"/>
        <v>0</v>
      </c>
      <c r="S17" s="45" t="s">
        <v>27</v>
      </c>
    </row>
    <row r="18" spans="1:20" hidden="1" x14ac:dyDescent="0.25">
      <c r="A18" s="200" t="s">
        <v>33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2"/>
    </row>
    <row r="19" spans="1:20" ht="94.5" hidden="1" x14ac:dyDescent="0.25">
      <c r="A19" s="52">
        <v>12</v>
      </c>
      <c r="B19" s="142" t="s">
        <v>48</v>
      </c>
      <c r="C19" s="141" t="s">
        <v>20</v>
      </c>
      <c r="D19" s="143" t="s">
        <v>66</v>
      </c>
      <c r="E19" s="143">
        <v>2016</v>
      </c>
      <c r="F19" s="53">
        <v>6360.1819999999998</v>
      </c>
      <c r="G19" s="54">
        <f>F19-7.232</f>
        <v>6352.95</v>
      </c>
      <c r="H19" s="54">
        <v>6352.95</v>
      </c>
      <c r="I19" s="54"/>
      <c r="J19" s="54">
        <f>H19</f>
        <v>6352.95</v>
      </c>
      <c r="K19" s="143"/>
      <c r="L19" s="143" t="s">
        <v>23</v>
      </c>
      <c r="M19" s="143" t="s">
        <v>23</v>
      </c>
      <c r="N19" s="143" t="s">
        <v>23</v>
      </c>
      <c r="O19" s="143" t="s">
        <v>23</v>
      </c>
      <c r="P19" s="143" t="s">
        <v>25</v>
      </c>
      <c r="Q19" s="55">
        <f>100-(G19/F19*100)</f>
        <v>0.11370743793180793</v>
      </c>
      <c r="R19" s="55">
        <f t="shared" si="2"/>
        <v>0.11370743793180793</v>
      </c>
      <c r="S19" s="45" t="s">
        <v>28</v>
      </c>
    </row>
    <row r="20" spans="1:20" ht="110.25" hidden="1" x14ac:dyDescent="0.25">
      <c r="A20" s="52">
        <v>13</v>
      </c>
      <c r="B20" s="142" t="s">
        <v>49</v>
      </c>
      <c r="C20" s="46" t="s">
        <v>63</v>
      </c>
      <c r="D20" s="143"/>
      <c r="E20" s="143"/>
      <c r="F20" s="53">
        <v>2000</v>
      </c>
      <c r="G20" s="54">
        <f>F20</f>
        <v>2000</v>
      </c>
      <c r="H20" s="54">
        <v>2000</v>
      </c>
      <c r="I20" s="54"/>
      <c r="J20" s="54">
        <f>H20</f>
        <v>2000</v>
      </c>
      <c r="K20" s="143"/>
      <c r="L20" s="143" t="s">
        <v>23</v>
      </c>
      <c r="M20" s="143" t="s">
        <v>23</v>
      </c>
      <c r="N20" s="143" t="s">
        <v>23</v>
      </c>
      <c r="O20" s="143" t="s">
        <v>23</v>
      </c>
      <c r="P20" s="143" t="s">
        <v>25</v>
      </c>
      <c r="Q20" s="55">
        <f>100-(G20/F20*100)</f>
        <v>0</v>
      </c>
      <c r="R20" s="55">
        <f t="shared" si="2"/>
        <v>0</v>
      </c>
      <c r="S20" s="45" t="s">
        <v>30</v>
      </c>
    </row>
    <row r="21" spans="1:20" ht="110.25" hidden="1" x14ac:dyDescent="0.25">
      <c r="A21" s="52">
        <v>14</v>
      </c>
      <c r="B21" s="142" t="s">
        <v>50</v>
      </c>
      <c r="C21" s="46" t="s">
        <v>63</v>
      </c>
      <c r="D21" s="143" t="s">
        <v>78</v>
      </c>
      <c r="E21" s="143">
        <v>2016</v>
      </c>
      <c r="F21" s="53">
        <v>890.87199999999996</v>
      </c>
      <c r="G21" s="54">
        <f>F21</f>
        <v>890.87199999999996</v>
      </c>
      <c r="H21" s="54">
        <v>890.87199999999996</v>
      </c>
      <c r="I21" s="54"/>
      <c r="J21" s="54">
        <f>H21</f>
        <v>890.87199999999996</v>
      </c>
      <c r="K21" s="143"/>
      <c r="L21" s="143" t="s">
        <v>23</v>
      </c>
      <c r="M21" s="143" t="s">
        <v>23</v>
      </c>
      <c r="N21" s="143" t="s">
        <v>23</v>
      </c>
      <c r="O21" s="143" t="s">
        <v>23</v>
      </c>
      <c r="P21" s="143" t="s">
        <v>25</v>
      </c>
      <c r="Q21" s="55">
        <f>100-(G21/F21*100)</f>
        <v>0</v>
      </c>
      <c r="R21" s="55">
        <f t="shared" si="2"/>
        <v>0</v>
      </c>
      <c r="S21" s="45" t="s">
        <v>28</v>
      </c>
    </row>
    <row r="22" spans="1:20" ht="78.75" hidden="1" x14ac:dyDescent="0.25">
      <c r="A22" s="52">
        <v>15</v>
      </c>
      <c r="B22" s="142" t="s">
        <v>51</v>
      </c>
      <c r="C22" s="46" t="s">
        <v>63</v>
      </c>
      <c r="D22" s="143" t="s">
        <v>79</v>
      </c>
      <c r="E22" s="143"/>
      <c r="F22" s="53">
        <v>3514.2240000000002</v>
      </c>
      <c r="G22" s="54">
        <f>F22-112.974</f>
        <v>3401.25</v>
      </c>
      <c r="H22" s="54">
        <v>119.169</v>
      </c>
      <c r="I22" s="54"/>
      <c r="J22" s="54">
        <f>H22</f>
        <v>119.169</v>
      </c>
      <c r="K22" s="143"/>
      <c r="L22" s="143" t="s">
        <v>23</v>
      </c>
      <c r="M22" s="143" t="s">
        <v>23</v>
      </c>
      <c r="N22" s="143" t="s">
        <v>23</v>
      </c>
      <c r="O22" s="143" t="s">
        <v>23</v>
      </c>
      <c r="P22" s="143" t="s">
        <v>25</v>
      </c>
      <c r="Q22" s="55">
        <f>100-(G22/F22*100)</f>
        <v>3.2147637714613637</v>
      </c>
      <c r="R22" s="55">
        <f t="shared" si="2"/>
        <v>3.2147637714613637</v>
      </c>
      <c r="S22" s="45" t="s">
        <v>30</v>
      </c>
    </row>
    <row r="23" spans="1:20" s="38" customFormat="1" ht="78.75" hidden="1" x14ac:dyDescent="0.25">
      <c r="A23" s="56">
        <v>16</v>
      </c>
      <c r="B23" s="47" t="s">
        <v>52</v>
      </c>
      <c r="C23" s="48" t="s">
        <v>63</v>
      </c>
      <c r="D23" s="49" t="s">
        <v>80</v>
      </c>
      <c r="E23" s="49"/>
      <c r="F23" s="57">
        <v>17121.043000000001</v>
      </c>
      <c r="G23" s="58">
        <f>F23-281.30289</f>
        <v>16839.740110000002</v>
      </c>
      <c r="H23" s="58">
        <f>3763.944-2059.7891</f>
        <v>1704.1549</v>
      </c>
      <c r="I23" s="58"/>
      <c r="J23" s="58">
        <f>H23</f>
        <v>1704.1549</v>
      </c>
      <c r="K23" s="49"/>
      <c r="L23" s="49" t="s">
        <v>23</v>
      </c>
      <c r="M23" s="49" t="s">
        <v>23</v>
      </c>
      <c r="N23" s="49" t="s">
        <v>23</v>
      </c>
      <c r="O23" s="49" t="s">
        <v>23</v>
      </c>
      <c r="P23" s="49" t="s">
        <v>25</v>
      </c>
      <c r="Q23" s="59">
        <f>100-(G23/F23*100)</f>
        <v>1.6430242596785689</v>
      </c>
      <c r="R23" s="59">
        <f t="shared" si="2"/>
        <v>1.6430242596785689</v>
      </c>
      <c r="S23" s="50" t="s">
        <v>30</v>
      </c>
      <c r="T23" s="40"/>
    </row>
    <row r="24" spans="1:20" hidden="1" x14ac:dyDescent="0.25">
      <c r="A24" s="200" t="s">
        <v>34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2"/>
    </row>
    <row r="25" spans="1:20" ht="78.75" hidden="1" x14ac:dyDescent="0.25">
      <c r="A25" s="52">
        <v>17</v>
      </c>
      <c r="B25" s="142" t="s">
        <v>53</v>
      </c>
      <c r="C25" s="141" t="s">
        <v>20</v>
      </c>
      <c r="D25" s="143" t="s">
        <v>81</v>
      </c>
      <c r="E25" s="143"/>
      <c r="F25" s="53">
        <v>10050</v>
      </c>
      <c r="G25" s="54">
        <f>F25-199.99705</f>
        <v>9850.0029500000001</v>
      </c>
      <c r="H25" s="54">
        <v>290</v>
      </c>
      <c r="I25" s="54"/>
      <c r="J25" s="54">
        <f>H25</f>
        <v>290</v>
      </c>
      <c r="K25" s="143"/>
      <c r="L25" s="143" t="s">
        <v>23</v>
      </c>
      <c r="M25" s="143" t="s">
        <v>23</v>
      </c>
      <c r="N25" s="143" t="s">
        <v>23</v>
      </c>
      <c r="O25" s="143" t="s">
        <v>23</v>
      </c>
      <c r="P25" s="143" t="s">
        <v>25</v>
      </c>
      <c r="Q25" s="55">
        <f>100-(G25/F25*100)</f>
        <v>1.9900203980099462</v>
      </c>
      <c r="R25" s="55">
        <f t="shared" si="2"/>
        <v>1.9900203980099462</v>
      </c>
      <c r="S25" s="45" t="s">
        <v>30</v>
      </c>
    </row>
    <row r="26" spans="1:20" ht="78.75" hidden="1" x14ac:dyDescent="0.25">
      <c r="A26" s="52">
        <v>18</v>
      </c>
      <c r="B26" s="142" t="s">
        <v>54</v>
      </c>
      <c r="C26" s="46" t="s">
        <v>63</v>
      </c>
      <c r="D26" s="143" t="s">
        <v>82</v>
      </c>
      <c r="E26" s="143"/>
      <c r="F26" s="53">
        <v>25</v>
      </c>
      <c r="G26" s="54">
        <f>F26</f>
        <v>25</v>
      </c>
      <c r="H26" s="54">
        <v>25</v>
      </c>
      <c r="I26" s="54"/>
      <c r="J26" s="54">
        <f>H26</f>
        <v>25</v>
      </c>
      <c r="K26" s="143"/>
      <c r="L26" s="143" t="s">
        <v>23</v>
      </c>
      <c r="M26" s="143" t="s">
        <v>23</v>
      </c>
      <c r="N26" s="143" t="s">
        <v>23</v>
      </c>
      <c r="O26" s="143" t="s">
        <v>23</v>
      </c>
      <c r="P26" s="143" t="s">
        <v>25</v>
      </c>
      <c r="Q26" s="55">
        <f>100-(G26/F26*100)</f>
        <v>0</v>
      </c>
      <c r="R26" s="55">
        <f t="shared" si="2"/>
        <v>0</v>
      </c>
      <c r="S26" s="45" t="s">
        <v>30</v>
      </c>
    </row>
    <row r="27" spans="1:20" ht="173.25" hidden="1" x14ac:dyDescent="0.25">
      <c r="A27" s="52">
        <v>19</v>
      </c>
      <c r="B27" s="142" t="s">
        <v>55</v>
      </c>
      <c r="C27" s="46" t="s">
        <v>63</v>
      </c>
      <c r="D27" s="143" t="s">
        <v>83</v>
      </c>
      <c r="E27" s="143">
        <v>2015</v>
      </c>
      <c r="F27" s="53">
        <v>340</v>
      </c>
      <c r="G27" s="54">
        <f>F27</f>
        <v>340</v>
      </c>
      <c r="H27" s="54">
        <v>340</v>
      </c>
      <c r="I27" s="54"/>
      <c r="J27" s="54">
        <f>H27</f>
        <v>340</v>
      </c>
      <c r="K27" s="143"/>
      <c r="L27" s="143" t="s">
        <v>23</v>
      </c>
      <c r="M27" s="143" t="s">
        <v>23</v>
      </c>
      <c r="N27" s="143" t="s">
        <v>23</v>
      </c>
      <c r="O27" s="143" t="s">
        <v>23</v>
      </c>
      <c r="P27" s="143" t="s">
        <v>25</v>
      </c>
      <c r="Q27" s="55">
        <f>100-(G27/F27*100)</f>
        <v>0</v>
      </c>
      <c r="R27" s="55">
        <f t="shared" si="2"/>
        <v>0</v>
      </c>
      <c r="S27" s="45" t="s">
        <v>28</v>
      </c>
    </row>
    <row r="28" spans="1:20" ht="94.5" hidden="1" x14ac:dyDescent="0.25">
      <c r="A28" s="52">
        <v>20</v>
      </c>
      <c r="B28" s="142" t="s">
        <v>56</v>
      </c>
      <c r="C28" s="46" t="s">
        <v>63</v>
      </c>
      <c r="D28" s="143" t="s">
        <v>84</v>
      </c>
      <c r="E28" s="143">
        <v>2016</v>
      </c>
      <c r="F28" s="53">
        <v>1094.432</v>
      </c>
      <c r="G28" s="54">
        <f>F28</f>
        <v>1094.432</v>
      </c>
      <c r="H28" s="54">
        <v>1094.432</v>
      </c>
      <c r="I28" s="54"/>
      <c r="J28" s="54">
        <f>H28</f>
        <v>1094.432</v>
      </c>
      <c r="K28" s="143"/>
      <c r="L28" s="143" t="s">
        <v>23</v>
      </c>
      <c r="M28" s="143" t="s">
        <v>23</v>
      </c>
      <c r="N28" s="143" t="s">
        <v>23</v>
      </c>
      <c r="O28" s="143" t="s">
        <v>23</v>
      </c>
      <c r="P28" s="143" t="s">
        <v>25</v>
      </c>
      <c r="Q28" s="55">
        <f>100-(G28/F28*100)</f>
        <v>0</v>
      </c>
      <c r="R28" s="55">
        <f t="shared" si="2"/>
        <v>0</v>
      </c>
      <c r="S28" s="45" t="s">
        <v>30</v>
      </c>
    </row>
    <row r="29" spans="1:20" ht="110.25" hidden="1" x14ac:dyDescent="0.25">
      <c r="A29" s="52">
        <v>21</v>
      </c>
      <c r="B29" s="142" t="s">
        <v>57</v>
      </c>
      <c r="C29" s="46" t="s">
        <v>63</v>
      </c>
      <c r="D29" s="143" t="s">
        <v>85</v>
      </c>
      <c r="E29" s="143">
        <v>2016</v>
      </c>
      <c r="F29" s="53">
        <v>1450</v>
      </c>
      <c r="G29" s="54">
        <f>F29</f>
        <v>1450</v>
      </c>
      <c r="H29" s="54">
        <v>1450</v>
      </c>
      <c r="I29" s="54"/>
      <c r="J29" s="54">
        <f>H29</f>
        <v>1450</v>
      </c>
      <c r="K29" s="143"/>
      <c r="L29" s="143" t="s">
        <v>23</v>
      </c>
      <c r="M29" s="143" t="s">
        <v>23</v>
      </c>
      <c r="N29" s="143" t="s">
        <v>23</v>
      </c>
      <c r="O29" s="143" t="s">
        <v>23</v>
      </c>
      <c r="P29" s="143" t="s">
        <v>25</v>
      </c>
      <c r="Q29" s="55">
        <f>100-(G29/F29*100)</f>
        <v>0</v>
      </c>
      <c r="R29" s="55">
        <f t="shared" si="2"/>
        <v>0</v>
      </c>
      <c r="S29" s="45" t="s">
        <v>30</v>
      </c>
    </row>
    <row r="30" spans="1:20" hidden="1" x14ac:dyDescent="0.25">
      <c r="A30" s="200" t="s">
        <v>35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2"/>
    </row>
    <row r="31" spans="1:20" s="4" customFormat="1" ht="94.5" customHeight="1" x14ac:dyDescent="0.2">
      <c r="A31" s="141">
        <v>1</v>
      </c>
      <c r="B31" s="119" t="s">
        <v>169</v>
      </c>
      <c r="C31" s="141" t="s">
        <v>206</v>
      </c>
      <c r="D31" s="141" t="s">
        <v>21</v>
      </c>
      <c r="E31" s="141">
        <v>2015</v>
      </c>
      <c r="F31" s="60">
        <v>8537.357</v>
      </c>
      <c r="G31" s="60">
        <v>3353.703</v>
      </c>
      <c r="H31" s="60">
        <f>I31+J31+K31</f>
        <v>1800</v>
      </c>
      <c r="I31" s="60"/>
      <c r="J31" s="60">
        <v>1800</v>
      </c>
      <c r="K31" s="141"/>
      <c r="L31" s="60">
        <f t="shared" ref="L31:L76" si="3">M31+N31+O31</f>
        <v>0</v>
      </c>
      <c r="M31" s="60"/>
      <c r="N31" s="60"/>
      <c r="O31" s="60"/>
      <c r="P31" s="141" t="s">
        <v>25</v>
      </c>
      <c r="Q31" s="65">
        <v>74.099999999999994</v>
      </c>
      <c r="R31" s="65"/>
      <c r="S31" s="46" t="s">
        <v>161</v>
      </c>
      <c r="T31" s="10"/>
    </row>
    <row r="32" spans="1:20" s="4" customFormat="1" ht="72" hidden="1" customHeight="1" x14ac:dyDescent="0.2">
      <c r="A32" s="141">
        <v>2</v>
      </c>
      <c r="B32" s="123" t="s">
        <v>139</v>
      </c>
      <c r="C32" s="46" t="s">
        <v>63</v>
      </c>
      <c r="D32" s="141" t="s">
        <v>143</v>
      </c>
      <c r="E32" s="141">
        <v>2016</v>
      </c>
      <c r="F32" s="60">
        <v>4500</v>
      </c>
      <c r="G32" s="60">
        <v>4500</v>
      </c>
      <c r="H32" s="60">
        <f>I32+J32+K32</f>
        <v>275</v>
      </c>
      <c r="I32" s="60"/>
      <c r="J32" s="60">
        <v>275</v>
      </c>
      <c r="K32" s="141"/>
      <c r="L32" s="60">
        <f t="shared" si="3"/>
        <v>0</v>
      </c>
      <c r="M32" s="60"/>
      <c r="N32" s="60"/>
      <c r="O32" s="60"/>
      <c r="P32" s="141"/>
      <c r="Q32" s="98"/>
      <c r="R32" s="98">
        <v>0</v>
      </c>
      <c r="S32" s="46" t="s">
        <v>30</v>
      </c>
      <c r="T32" s="10"/>
    </row>
    <row r="33" spans="1:21" s="4" customFormat="1" ht="69" hidden="1" customHeight="1" x14ac:dyDescent="0.2">
      <c r="A33" s="141">
        <v>3</v>
      </c>
      <c r="B33" s="119" t="s">
        <v>59</v>
      </c>
      <c r="C33" s="46" t="s">
        <v>63</v>
      </c>
      <c r="D33" s="141" t="s">
        <v>22</v>
      </c>
      <c r="E33" s="141">
        <v>2016</v>
      </c>
      <c r="F33" s="60">
        <v>17964.366999999998</v>
      </c>
      <c r="G33" s="60">
        <v>17335.271000000001</v>
      </c>
      <c r="H33" s="60">
        <f t="shared" ref="H33:H76" si="4">I33+J33+K33</f>
        <v>6025.1570000000002</v>
      </c>
      <c r="I33" s="60"/>
      <c r="J33" s="60">
        <v>6025.1570000000002</v>
      </c>
      <c r="K33" s="141"/>
      <c r="L33" s="60">
        <f t="shared" si="3"/>
        <v>0</v>
      </c>
      <c r="M33" s="60"/>
      <c r="N33" s="60"/>
      <c r="O33" s="60"/>
      <c r="P33" s="141" t="s">
        <v>25</v>
      </c>
      <c r="Q33" s="65"/>
      <c r="R33" s="65">
        <v>3.5</v>
      </c>
      <c r="S33" s="46" t="s">
        <v>27</v>
      </c>
      <c r="T33" s="10"/>
    </row>
    <row r="34" spans="1:21" s="4" customFormat="1" ht="74.25" customHeight="1" x14ac:dyDescent="0.2">
      <c r="A34" s="141">
        <v>2</v>
      </c>
      <c r="B34" s="119" t="s">
        <v>60</v>
      </c>
      <c r="C34" s="46" t="s">
        <v>63</v>
      </c>
      <c r="D34" s="141" t="s">
        <v>86</v>
      </c>
      <c r="E34" s="141">
        <v>2016</v>
      </c>
      <c r="F34" s="60">
        <v>16122.588</v>
      </c>
      <c r="G34" s="60">
        <v>15622.588</v>
      </c>
      <c r="H34" s="60">
        <f t="shared" si="4"/>
        <v>14000</v>
      </c>
      <c r="I34" s="60"/>
      <c r="J34" s="60">
        <v>14000</v>
      </c>
      <c r="K34" s="141"/>
      <c r="L34" s="60">
        <f t="shared" si="3"/>
        <v>6.4969999999999999</v>
      </c>
      <c r="M34" s="60"/>
      <c r="N34" s="60">
        <v>6.4969999999999999</v>
      </c>
      <c r="O34" s="60"/>
      <c r="P34" s="141" t="s">
        <v>25</v>
      </c>
      <c r="Q34" s="98">
        <v>3</v>
      </c>
      <c r="R34" s="65">
        <v>0.05</v>
      </c>
      <c r="S34" s="46" t="s">
        <v>161</v>
      </c>
      <c r="T34" s="10"/>
    </row>
    <row r="35" spans="1:21" s="4" customFormat="1" ht="72" customHeight="1" x14ac:dyDescent="0.2">
      <c r="A35" s="141">
        <v>3</v>
      </c>
      <c r="B35" s="119" t="s">
        <v>160</v>
      </c>
      <c r="C35" s="46" t="s">
        <v>63</v>
      </c>
      <c r="D35" s="141" t="s">
        <v>199</v>
      </c>
      <c r="E35" s="141">
        <v>2017</v>
      </c>
      <c r="F35" s="60">
        <v>76151.3</v>
      </c>
      <c r="G35" s="141">
        <v>76151.3</v>
      </c>
      <c r="H35" s="60">
        <f t="shared" si="4"/>
        <v>2440</v>
      </c>
      <c r="I35" s="60"/>
      <c r="J35" s="60">
        <v>2440</v>
      </c>
      <c r="K35" s="141"/>
      <c r="L35" s="60">
        <f t="shared" si="3"/>
        <v>0</v>
      </c>
      <c r="M35" s="60"/>
      <c r="N35" s="60"/>
      <c r="O35" s="60"/>
      <c r="P35" s="141" t="s">
        <v>25</v>
      </c>
      <c r="Q35" s="77"/>
      <c r="R35" s="77"/>
      <c r="S35" s="46" t="s">
        <v>161</v>
      </c>
      <c r="T35" s="10"/>
    </row>
    <row r="36" spans="1:21" s="4" customFormat="1" ht="84" customHeight="1" x14ac:dyDescent="0.2">
      <c r="A36" s="141">
        <v>4</v>
      </c>
      <c r="B36" s="119" t="s">
        <v>19</v>
      </c>
      <c r="C36" s="46" t="s">
        <v>63</v>
      </c>
      <c r="D36" s="141" t="s">
        <v>183</v>
      </c>
      <c r="E36" s="141">
        <v>2014</v>
      </c>
      <c r="F36" s="60">
        <v>9129.1010000000006</v>
      </c>
      <c r="G36" s="60">
        <v>3310.7109999999998</v>
      </c>
      <c r="H36" s="60">
        <f t="shared" si="4"/>
        <v>3310.7109999999998</v>
      </c>
      <c r="I36" s="60"/>
      <c r="J36" s="60">
        <v>3310.7109999999998</v>
      </c>
      <c r="K36" s="141"/>
      <c r="L36" s="60">
        <f t="shared" si="3"/>
        <v>0</v>
      </c>
      <c r="M36" s="60"/>
      <c r="N36" s="60"/>
      <c r="O36" s="60"/>
      <c r="P36" s="141" t="s">
        <v>25</v>
      </c>
      <c r="Q36" s="77">
        <v>76.3</v>
      </c>
      <c r="R36" s="65"/>
      <c r="S36" s="46" t="s">
        <v>212</v>
      </c>
      <c r="T36" s="10"/>
    </row>
    <row r="37" spans="1:21" s="4" customFormat="1" ht="114" hidden="1" customHeight="1" x14ac:dyDescent="0.2">
      <c r="A37" s="141">
        <v>5</v>
      </c>
      <c r="B37" s="51" t="s">
        <v>61</v>
      </c>
      <c r="C37" s="46" t="s">
        <v>63</v>
      </c>
      <c r="D37" s="141" t="s">
        <v>87</v>
      </c>
      <c r="E37" s="141">
        <v>2016</v>
      </c>
      <c r="F37" s="60">
        <v>7129.7510000000002</v>
      </c>
      <c r="G37" s="60">
        <v>5500</v>
      </c>
      <c r="H37" s="60">
        <f t="shared" si="4"/>
        <v>4700.0469999999996</v>
      </c>
      <c r="I37" s="60"/>
      <c r="J37" s="60">
        <v>4700.0469999999996</v>
      </c>
      <c r="K37" s="141"/>
      <c r="L37" s="60">
        <f t="shared" si="3"/>
        <v>4651.5129999999999</v>
      </c>
      <c r="M37" s="60"/>
      <c r="N37" s="60">
        <v>4651.5129999999999</v>
      </c>
      <c r="O37" s="60"/>
      <c r="P37" s="141" t="s">
        <v>25</v>
      </c>
      <c r="Q37" s="77">
        <f t="shared" ref="Q37:Q76" si="5">100-(G37/F37*100)</f>
        <v>22.858456066698537</v>
      </c>
      <c r="R37" s="65">
        <v>100</v>
      </c>
      <c r="S37" s="46" t="s">
        <v>30</v>
      </c>
      <c r="T37" s="10"/>
    </row>
    <row r="38" spans="1:21" s="4" customFormat="1" ht="98.25" hidden="1" customHeight="1" x14ac:dyDescent="0.2">
      <c r="A38" s="141">
        <v>6</v>
      </c>
      <c r="B38" s="51" t="s">
        <v>31</v>
      </c>
      <c r="C38" s="46" t="s">
        <v>63</v>
      </c>
      <c r="D38" s="141" t="s">
        <v>88</v>
      </c>
      <c r="E38" s="141">
        <v>2016</v>
      </c>
      <c r="F38" s="60">
        <v>2000</v>
      </c>
      <c r="G38" s="60">
        <v>2000</v>
      </c>
      <c r="H38" s="60">
        <f t="shared" si="4"/>
        <v>203</v>
      </c>
      <c r="I38" s="60"/>
      <c r="J38" s="60">
        <v>203</v>
      </c>
      <c r="K38" s="141"/>
      <c r="L38" s="60">
        <f t="shared" si="3"/>
        <v>200.64099999999999</v>
      </c>
      <c r="M38" s="60"/>
      <c r="N38" s="60">
        <v>200.64099999999999</v>
      </c>
      <c r="O38" s="60"/>
      <c r="P38" s="141" t="s">
        <v>25</v>
      </c>
      <c r="Q38" s="77">
        <f t="shared" si="5"/>
        <v>0</v>
      </c>
      <c r="R38" s="65">
        <v>100</v>
      </c>
      <c r="S38" s="46" t="s">
        <v>30</v>
      </c>
      <c r="T38" s="10"/>
    </row>
    <row r="39" spans="1:21" s="4" customFormat="1" ht="63" customHeight="1" x14ac:dyDescent="0.2">
      <c r="A39" s="141">
        <v>5</v>
      </c>
      <c r="B39" s="119" t="s">
        <v>162</v>
      </c>
      <c r="C39" s="46" t="s">
        <v>63</v>
      </c>
      <c r="D39" s="141" t="s">
        <v>188</v>
      </c>
      <c r="E39" s="141">
        <v>2017</v>
      </c>
      <c r="F39" s="60">
        <v>19419.5</v>
      </c>
      <c r="G39" s="60">
        <v>19419.5</v>
      </c>
      <c r="H39" s="60">
        <f t="shared" si="4"/>
        <v>2000</v>
      </c>
      <c r="I39" s="60"/>
      <c r="J39" s="60">
        <v>2000</v>
      </c>
      <c r="K39" s="141"/>
      <c r="L39" s="60">
        <f t="shared" si="3"/>
        <v>0</v>
      </c>
      <c r="M39" s="60"/>
      <c r="N39" s="60"/>
      <c r="O39" s="60"/>
      <c r="P39" s="141"/>
      <c r="Q39" s="77"/>
      <c r="R39" s="65"/>
      <c r="S39" s="46" t="s">
        <v>161</v>
      </c>
      <c r="T39" s="10"/>
    </row>
    <row r="40" spans="1:21" s="4" customFormat="1" ht="97.5" customHeight="1" x14ac:dyDescent="0.2">
      <c r="A40" s="141">
        <v>6</v>
      </c>
      <c r="B40" s="119" t="s">
        <v>170</v>
      </c>
      <c r="C40" s="46" t="s">
        <v>63</v>
      </c>
      <c r="D40" s="141" t="s">
        <v>200</v>
      </c>
      <c r="E40" s="141">
        <v>2015</v>
      </c>
      <c r="F40" s="60">
        <v>1417.127</v>
      </c>
      <c r="G40" s="60">
        <v>1382.8240000000001</v>
      </c>
      <c r="H40" s="60">
        <f t="shared" si="4"/>
        <v>1382.8240000000001</v>
      </c>
      <c r="I40" s="60"/>
      <c r="J40" s="60">
        <v>1382.8240000000001</v>
      </c>
      <c r="K40" s="141"/>
      <c r="L40" s="60">
        <f t="shared" si="3"/>
        <v>0</v>
      </c>
      <c r="M40" s="60"/>
      <c r="N40" s="60"/>
      <c r="O40" s="60"/>
      <c r="P40" s="141"/>
      <c r="Q40" s="77">
        <v>2.4</v>
      </c>
      <c r="R40" s="65"/>
      <c r="S40" s="46" t="s">
        <v>159</v>
      </c>
      <c r="T40" s="10"/>
    </row>
    <row r="41" spans="1:21" s="4" customFormat="1" ht="98.25" customHeight="1" x14ac:dyDescent="0.2">
      <c r="A41" s="141">
        <v>7</v>
      </c>
      <c r="B41" s="119" t="s">
        <v>163</v>
      </c>
      <c r="C41" s="46" t="s">
        <v>63</v>
      </c>
      <c r="D41" s="141" t="s">
        <v>190</v>
      </c>
      <c r="E41" s="141">
        <v>2017</v>
      </c>
      <c r="F41" s="60">
        <v>287200</v>
      </c>
      <c r="G41" s="60">
        <v>287200</v>
      </c>
      <c r="H41" s="60">
        <f t="shared" si="4"/>
        <v>500</v>
      </c>
      <c r="I41" s="60"/>
      <c r="J41" s="60">
        <v>500</v>
      </c>
      <c r="K41" s="141"/>
      <c r="L41" s="60">
        <f t="shared" si="3"/>
        <v>0</v>
      </c>
      <c r="M41" s="60"/>
      <c r="N41" s="60"/>
      <c r="O41" s="60"/>
      <c r="P41" s="141"/>
      <c r="Q41" s="77"/>
      <c r="R41" s="65"/>
      <c r="S41" s="46" t="s">
        <v>161</v>
      </c>
      <c r="T41" s="10"/>
    </row>
    <row r="42" spans="1:21" s="4" customFormat="1" ht="68.25" customHeight="1" x14ac:dyDescent="0.2">
      <c r="A42" s="141">
        <v>8</v>
      </c>
      <c r="B42" s="120" t="s">
        <v>164</v>
      </c>
      <c r="C42" s="46" t="s">
        <v>63</v>
      </c>
      <c r="D42" s="141" t="s">
        <v>187</v>
      </c>
      <c r="E42" s="141">
        <v>2017</v>
      </c>
      <c r="F42" s="60">
        <v>58374</v>
      </c>
      <c r="G42" s="60">
        <v>58374</v>
      </c>
      <c r="H42" s="60">
        <f t="shared" si="4"/>
        <v>600</v>
      </c>
      <c r="I42" s="60"/>
      <c r="J42" s="60">
        <v>600</v>
      </c>
      <c r="K42" s="141"/>
      <c r="L42" s="60">
        <f t="shared" si="3"/>
        <v>180</v>
      </c>
      <c r="M42" s="60"/>
      <c r="N42" s="60">
        <v>180</v>
      </c>
      <c r="O42" s="60"/>
      <c r="P42" s="141"/>
      <c r="Q42" s="77"/>
      <c r="R42" s="65">
        <v>30</v>
      </c>
      <c r="S42" s="46" t="s">
        <v>161</v>
      </c>
      <c r="T42" s="10"/>
    </row>
    <row r="43" spans="1:21" s="4" customFormat="1" ht="85.5" customHeight="1" x14ac:dyDescent="0.2">
      <c r="A43" s="141">
        <v>9</v>
      </c>
      <c r="B43" s="120" t="s">
        <v>165</v>
      </c>
      <c r="C43" s="46" t="s">
        <v>63</v>
      </c>
      <c r="D43" s="141" t="s">
        <v>186</v>
      </c>
      <c r="E43" s="141">
        <v>2017</v>
      </c>
      <c r="F43" s="60">
        <v>6400</v>
      </c>
      <c r="G43" s="60">
        <v>6400</v>
      </c>
      <c r="H43" s="60">
        <f t="shared" si="4"/>
        <v>200</v>
      </c>
      <c r="I43" s="60"/>
      <c r="J43" s="60">
        <v>200</v>
      </c>
      <c r="K43" s="141"/>
      <c r="L43" s="60">
        <f t="shared" si="3"/>
        <v>0</v>
      </c>
      <c r="M43" s="60"/>
      <c r="N43" s="60"/>
      <c r="O43" s="60"/>
      <c r="P43" s="141"/>
      <c r="Q43" s="77"/>
      <c r="R43" s="65"/>
      <c r="S43" s="46" t="s">
        <v>161</v>
      </c>
      <c r="T43" s="10"/>
    </row>
    <row r="44" spans="1:21" s="4" customFormat="1" ht="100.5" customHeight="1" x14ac:dyDescent="0.2">
      <c r="A44" s="141">
        <v>10</v>
      </c>
      <c r="B44" s="120" t="s">
        <v>166</v>
      </c>
      <c r="C44" s="46" t="s">
        <v>63</v>
      </c>
      <c r="D44" s="141" t="s">
        <v>195</v>
      </c>
      <c r="E44" s="141">
        <v>2017</v>
      </c>
      <c r="F44" s="60">
        <v>1000</v>
      </c>
      <c r="G44" s="60">
        <v>1000</v>
      </c>
      <c r="H44" s="60">
        <f t="shared" si="4"/>
        <v>1000</v>
      </c>
      <c r="I44" s="60"/>
      <c r="J44" s="60">
        <v>1000</v>
      </c>
      <c r="K44" s="141"/>
      <c r="L44" s="60">
        <f t="shared" si="3"/>
        <v>21.377790000000001</v>
      </c>
      <c r="M44" s="60"/>
      <c r="N44" s="60">
        <v>21.377790000000001</v>
      </c>
      <c r="O44" s="60"/>
      <c r="P44" s="141"/>
      <c r="Q44" s="77"/>
      <c r="R44" s="65">
        <v>2.14</v>
      </c>
      <c r="S44" s="46" t="s">
        <v>159</v>
      </c>
      <c r="T44" s="10"/>
    </row>
    <row r="45" spans="1:21" s="4" customFormat="1" ht="85.5" customHeight="1" x14ac:dyDescent="0.2">
      <c r="A45" s="141">
        <v>11</v>
      </c>
      <c r="B45" s="120" t="s">
        <v>167</v>
      </c>
      <c r="C45" s="46" t="s">
        <v>63</v>
      </c>
      <c r="D45" s="141" t="s">
        <v>109</v>
      </c>
      <c r="E45" s="141">
        <v>2017</v>
      </c>
      <c r="F45" s="60">
        <v>13000</v>
      </c>
      <c r="G45" s="60">
        <v>13000</v>
      </c>
      <c r="H45" s="60">
        <f t="shared" si="4"/>
        <v>500</v>
      </c>
      <c r="I45" s="60"/>
      <c r="J45" s="60">
        <v>500</v>
      </c>
      <c r="K45" s="141"/>
      <c r="L45" s="60">
        <f t="shared" si="3"/>
        <v>0</v>
      </c>
      <c r="M45" s="60"/>
      <c r="N45" s="60"/>
      <c r="O45" s="60"/>
      <c r="P45" s="141"/>
      <c r="Q45" s="77"/>
      <c r="R45" s="65"/>
      <c r="S45" s="46" t="s">
        <v>161</v>
      </c>
      <c r="T45" s="10"/>
    </row>
    <row r="46" spans="1:21" s="4" customFormat="1" ht="98.25" hidden="1" customHeight="1" x14ac:dyDescent="0.2">
      <c r="A46" s="141">
        <v>7</v>
      </c>
      <c r="B46" s="51" t="s">
        <v>148</v>
      </c>
      <c r="C46" s="46" t="s">
        <v>63</v>
      </c>
      <c r="D46" s="141"/>
      <c r="E46" s="141"/>
      <c r="F46" s="60">
        <v>4900</v>
      </c>
      <c r="G46" s="60"/>
      <c r="H46" s="60">
        <f>J46</f>
        <v>140</v>
      </c>
      <c r="I46" s="60"/>
      <c r="J46" s="60">
        <v>140</v>
      </c>
      <c r="K46" s="141"/>
      <c r="L46" s="60">
        <f t="shared" si="3"/>
        <v>132.036</v>
      </c>
      <c r="M46" s="60"/>
      <c r="N46" s="60">
        <v>132.036</v>
      </c>
      <c r="O46" s="60"/>
      <c r="P46" s="141"/>
      <c r="Q46" s="77">
        <f t="shared" si="5"/>
        <v>100</v>
      </c>
      <c r="R46" s="65">
        <v>94.31</v>
      </c>
      <c r="S46" s="46"/>
      <c r="T46" s="10"/>
    </row>
    <row r="47" spans="1:21" s="4" customFormat="1" ht="100.5" customHeight="1" x14ac:dyDescent="0.35">
      <c r="A47" s="141">
        <v>12</v>
      </c>
      <c r="B47" s="124" t="s">
        <v>97</v>
      </c>
      <c r="C47" s="46" t="s">
        <v>63</v>
      </c>
      <c r="D47" s="141" t="s">
        <v>189</v>
      </c>
      <c r="E47" s="141">
        <v>2013</v>
      </c>
      <c r="F47" s="60">
        <v>4016</v>
      </c>
      <c r="G47" s="60">
        <v>2262.4029999999998</v>
      </c>
      <c r="H47" s="60">
        <f t="shared" si="4"/>
        <v>2262.4029999999998</v>
      </c>
      <c r="I47" s="60"/>
      <c r="J47" s="60">
        <v>2262.4029999999998</v>
      </c>
      <c r="K47" s="60"/>
      <c r="L47" s="60">
        <f t="shared" si="3"/>
        <v>0</v>
      </c>
      <c r="M47" s="60"/>
      <c r="N47" s="60"/>
      <c r="O47" s="60"/>
      <c r="P47" s="141"/>
      <c r="Q47" s="77">
        <f t="shared" si="5"/>
        <v>43.665263944223106</v>
      </c>
      <c r="R47" s="65"/>
      <c r="S47" s="46" t="s">
        <v>159</v>
      </c>
      <c r="T47" s="97"/>
      <c r="U47" s="7"/>
    </row>
    <row r="48" spans="1:21" ht="78.75" hidden="1" x14ac:dyDescent="0.35">
      <c r="A48" s="141">
        <v>9</v>
      </c>
      <c r="B48" s="51" t="s">
        <v>98</v>
      </c>
      <c r="C48" s="46" t="s">
        <v>63</v>
      </c>
      <c r="D48" s="141" t="s">
        <v>111</v>
      </c>
      <c r="E48" s="141">
        <v>2015</v>
      </c>
      <c r="F48" s="141">
        <v>611.11</v>
      </c>
      <c r="G48" s="65">
        <v>150</v>
      </c>
      <c r="H48" s="60">
        <f t="shared" si="4"/>
        <v>150</v>
      </c>
      <c r="I48" s="65"/>
      <c r="J48" s="65">
        <v>150</v>
      </c>
      <c r="K48" s="141"/>
      <c r="L48" s="60">
        <f t="shared" si="3"/>
        <v>0</v>
      </c>
      <c r="M48" s="60"/>
      <c r="N48" s="60"/>
      <c r="O48" s="60"/>
      <c r="P48" s="141"/>
      <c r="Q48" s="77">
        <f t="shared" si="5"/>
        <v>75.454500826365148</v>
      </c>
      <c r="R48" s="141">
        <v>75</v>
      </c>
      <c r="S48" s="141">
        <v>2016</v>
      </c>
      <c r="T48" s="97"/>
      <c r="U48" s="96"/>
    </row>
    <row r="49" spans="1:19" ht="99.75" hidden="1" customHeight="1" x14ac:dyDescent="0.25">
      <c r="A49" s="141">
        <v>10</v>
      </c>
      <c r="B49" s="51" t="s">
        <v>99</v>
      </c>
      <c r="C49" s="46" t="s">
        <v>63</v>
      </c>
      <c r="D49" s="141" t="s">
        <v>116</v>
      </c>
      <c r="E49" s="141">
        <v>2016</v>
      </c>
      <c r="F49" s="141">
        <v>2450.9059999999999</v>
      </c>
      <c r="G49" s="141">
        <v>2420.9059999999999</v>
      </c>
      <c r="H49" s="60">
        <f t="shared" si="4"/>
        <v>2420.9059999999999</v>
      </c>
      <c r="I49" s="141"/>
      <c r="J49" s="141">
        <v>2420.9059999999999</v>
      </c>
      <c r="K49" s="141"/>
      <c r="L49" s="60">
        <f t="shared" si="3"/>
        <v>2166.3186000000001</v>
      </c>
      <c r="M49" s="60"/>
      <c r="N49" s="60">
        <f>336.2256+1787.203+6.788+36.102</f>
        <v>2166.3186000000001</v>
      </c>
      <c r="O49" s="60"/>
      <c r="P49" s="141"/>
      <c r="Q49" s="77">
        <f t="shared" si="5"/>
        <v>1.2240371519756366</v>
      </c>
      <c r="R49" s="141">
        <v>95</v>
      </c>
      <c r="S49" s="141">
        <v>2017</v>
      </c>
    </row>
    <row r="50" spans="1:19" ht="112.5" hidden="1" customHeight="1" x14ac:dyDescent="0.25">
      <c r="A50" s="141">
        <v>11</v>
      </c>
      <c r="B50" s="51" t="s">
        <v>100</v>
      </c>
      <c r="C50" s="46" t="s">
        <v>63</v>
      </c>
      <c r="D50" s="141" t="s">
        <v>108</v>
      </c>
      <c r="E50" s="141">
        <v>2015</v>
      </c>
      <c r="F50" s="141">
        <v>3724.83</v>
      </c>
      <c r="G50" s="65">
        <v>800</v>
      </c>
      <c r="H50" s="60">
        <f t="shared" si="4"/>
        <v>1000</v>
      </c>
      <c r="I50" s="65"/>
      <c r="J50" s="65">
        <v>1000</v>
      </c>
      <c r="K50" s="141"/>
      <c r="L50" s="60">
        <f t="shared" si="3"/>
        <v>759.48892000000001</v>
      </c>
      <c r="M50" s="60"/>
      <c r="N50" s="60">
        <f>2.9324+14.77226+741.78426</f>
        <v>759.48892000000001</v>
      </c>
      <c r="O50" s="60"/>
      <c r="P50" s="141"/>
      <c r="Q50" s="77">
        <f t="shared" si="5"/>
        <v>78.522509752122915</v>
      </c>
      <c r="R50" s="141">
        <v>93.7</v>
      </c>
      <c r="S50" s="141">
        <v>2016</v>
      </c>
    </row>
    <row r="51" spans="1:19" ht="69.75" hidden="1" customHeight="1" x14ac:dyDescent="0.25">
      <c r="A51" s="141">
        <v>13</v>
      </c>
      <c r="B51" s="51" t="s">
        <v>101</v>
      </c>
      <c r="C51" s="46" t="s">
        <v>63</v>
      </c>
      <c r="D51" s="141" t="s">
        <v>109</v>
      </c>
      <c r="E51" s="141">
        <v>2010</v>
      </c>
      <c r="F51" s="141">
        <v>195.33199999999999</v>
      </c>
      <c r="G51" s="141">
        <v>181.614</v>
      </c>
      <c r="H51" s="60">
        <f t="shared" si="4"/>
        <v>181.614</v>
      </c>
      <c r="I51" s="141"/>
      <c r="J51" s="141">
        <v>181.614</v>
      </c>
      <c r="K51" s="141"/>
      <c r="L51" s="60">
        <f t="shared" si="3"/>
        <v>0</v>
      </c>
      <c r="M51" s="60"/>
      <c r="N51" s="60"/>
      <c r="O51" s="60"/>
      <c r="P51" s="141"/>
      <c r="Q51" s="77">
        <f t="shared" si="5"/>
        <v>7.0229148321831474</v>
      </c>
      <c r="R51" s="141">
        <v>7</v>
      </c>
      <c r="S51" s="141">
        <v>2016</v>
      </c>
    </row>
    <row r="52" spans="1:19" ht="72.75" customHeight="1" x14ac:dyDescent="0.25">
      <c r="A52" s="141">
        <v>13</v>
      </c>
      <c r="B52" s="119" t="s">
        <v>171</v>
      </c>
      <c r="C52" s="46" t="s">
        <v>63</v>
      </c>
      <c r="D52" s="141" t="s">
        <v>114</v>
      </c>
      <c r="E52" s="141">
        <v>2016</v>
      </c>
      <c r="F52" s="65">
        <v>6600</v>
      </c>
      <c r="G52" s="65">
        <v>6500</v>
      </c>
      <c r="H52" s="60">
        <f t="shared" si="4"/>
        <v>3000</v>
      </c>
      <c r="I52" s="65"/>
      <c r="J52" s="78">
        <v>3000</v>
      </c>
      <c r="K52" s="141"/>
      <c r="L52" s="60">
        <f t="shared" si="3"/>
        <v>0</v>
      </c>
      <c r="M52" s="60"/>
      <c r="N52" s="60"/>
      <c r="O52" s="60"/>
      <c r="P52" s="141"/>
      <c r="Q52" s="77">
        <f t="shared" si="5"/>
        <v>1.5151515151515156</v>
      </c>
      <c r="R52" s="141">
        <v>0</v>
      </c>
      <c r="S52" s="46" t="s">
        <v>161</v>
      </c>
    </row>
    <row r="53" spans="1:19" ht="110.25" customHeight="1" x14ac:dyDescent="0.25">
      <c r="A53" s="141">
        <v>14</v>
      </c>
      <c r="B53" s="125" t="s">
        <v>172</v>
      </c>
      <c r="C53" s="46" t="s">
        <v>63</v>
      </c>
      <c r="D53" s="141" t="s">
        <v>184</v>
      </c>
      <c r="E53" s="141">
        <v>2017</v>
      </c>
      <c r="F53" s="60">
        <v>1450</v>
      </c>
      <c r="G53" s="60">
        <v>1450</v>
      </c>
      <c r="H53" s="60">
        <f t="shared" si="4"/>
        <v>1450</v>
      </c>
      <c r="I53" s="141"/>
      <c r="J53" s="60">
        <v>1450</v>
      </c>
      <c r="K53" s="141"/>
      <c r="L53" s="60">
        <f t="shared" si="3"/>
        <v>0</v>
      </c>
      <c r="M53" s="60"/>
      <c r="N53" s="60"/>
      <c r="O53" s="60"/>
      <c r="P53" s="141"/>
      <c r="Q53" s="77">
        <f t="shared" si="5"/>
        <v>0</v>
      </c>
      <c r="R53" s="141"/>
      <c r="S53" s="141">
        <v>2017</v>
      </c>
    </row>
    <row r="54" spans="1:19" ht="108.75" customHeight="1" x14ac:dyDescent="0.25">
      <c r="A54" s="141">
        <v>15</v>
      </c>
      <c r="B54" s="125" t="s">
        <v>173</v>
      </c>
      <c r="C54" s="46" t="s">
        <v>63</v>
      </c>
      <c r="D54" s="141" t="s">
        <v>185</v>
      </c>
      <c r="E54" s="141">
        <v>2017</v>
      </c>
      <c r="F54" s="60">
        <v>1480</v>
      </c>
      <c r="G54" s="60">
        <v>1480</v>
      </c>
      <c r="H54" s="60">
        <f t="shared" si="4"/>
        <v>1480</v>
      </c>
      <c r="I54" s="141"/>
      <c r="J54" s="60">
        <v>1480</v>
      </c>
      <c r="K54" s="141"/>
      <c r="L54" s="60">
        <f t="shared" si="3"/>
        <v>0</v>
      </c>
      <c r="M54" s="60"/>
      <c r="N54" s="60"/>
      <c r="O54" s="60"/>
      <c r="P54" s="141"/>
      <c r="Q54" s="77">
        <f t="shared" si="5"/>
        <v>0</v>
      </c>
      <c r="R54" s="141"/>
      <c r="S54" s="141">
        <v>2017</v>
      </c>
    </row>
    <row r="55" spans="1:19" ht="87" customHeight="1" x14ac:dyDescent="0.25">
      <c r="A55" s="141">
        <v>16</v>
      </c>
      <c r="B55" s="120" t="s">
        <v>182</v>
      </c>
      <c r="C55" s="46" t="s">
        <v>63</v>
      </c>
      <c r="D55" s="141" t="s">
        <v>198</v>
      </c>
      <c r="E55" s="141">
        <v>2017</v>
      </c>
      <c r="F55" s="60">
        <v>7500</v>
      </c>
      <c r="G55" s="60">
        <v>7500</v>
      </c>
      <c r="H55" s="60">
        <f t="shared" si="4"/>
        <v>500</v>
      </c>
      <c r="I55" s="141"/>
      <c r="J55" s="60">
        <v>500</v>
      </c>
      <c r="K55" s="141"/>
      <c r="L55" s="60">
        <f t="shared" si="3"/>
        <v>0</v>
      </c>
      <c r="M55" s="60"/>
      <c r="N55" s="60"/>
      <c r="O55" s="60"/>
      <c r="P55" s="141"/>
      <c r="Q55" s="77"/>
      <c r="R55" s="141"/>
      <c r="S55" s="46" t="s">
        <v>161</v>
      </c>
    </row>
    <row r="56" spans="1:19" ht="103.5" customHeight="1" x14ac:dyDescent="0.25">
      <c r="A56" s="141">
        <v>17</v>
      </c>
      <c r="B56" s="127" t="s">
        <v>177</v>
      </c>
      <c r="C56" s="46" t="s">
        <v>63</v>
      </c>
      <c r="D56" s="141" t="s">
        <v>194</v>
      </c>
      <c r="E56" s="141">
        <v>2016</v>
      </c>
      <c r="F56" s="60">
        <v>13000</v>
      </c>
      <c r="G56" s="60">
        <v>13000</v>
      </c>
      <c r="H56" s="60">
        <f t="shared" si="4"/>
        <v>500</v>
      </c>
      <c r="I56" s="65"/>
      <c r="J56" s="60">
        <v>500</v>
      </c>
      <c r="K56" s="141"/>
      <c r="L56" s="60">
        <f t="shared" si="3"/>
        <v>0</v>
      </c>
      <c r="M56" s="60"/>
      <c r="N56" s="60"/>
      <c r="O56" s="60"/>
      <c r="P56" s="141"/>
      <c r="Q56" s="77">
        <f t="shared" si="5"/>
        <v>0</v>
      </c>
      <c r="R56" s="141">
        <v>0</v>
      </c>
      <c r="S56" s="46" t="s">
        <v>161</v>
      </c>
    </row>
    <row r="57" spans="1:19" ht="129.75" hidden="1" customHeight="1" x14ac:dyDescent="0.25">
      <c r="A57" s="141">
        <v>18</v>
      </c>
      <c r="B57" s="51" t="s">
        <v>105</v>
      </c>
      <c r="C57" s="46" t="s">
        <v>63</v>
      </c>
      <c r="D57" s="141" t="s">
        <v>110</v>
      </c>
      <c r="E57" s="141">
        <v>2012</v>
      </c>
      <c r="F57" s="60">
        <v>18711.026000000002</v>
      </c>
      <c r="G57" s="60">
        <v>5300</v>
      </c>
      <c r="H57" s="60">
        <f t="shared" si="4"/>
        <v>2300</v>
      </c>
      <c r="I57" s="65"/>
      <c r="J57" s="60">
        <v>2300</v>
      </c>
      <c r="K57" s="141"/>
      <c r="L57" s="60">
        <f t="shared" si="3"/>
        <v>0</v>
      </c>
      <c r="M57" s="60"/>
      <c r="N57" s="60"/>
      <c r="O57" s="60"/>
      <c r="P57" s="141"/>
      <c r="Q57" s="77">
        <f t="shared" si="5"/>
        <v>71.674455478817677</v>
      </c>
      <c r="R57" s="141">
        <v>74.5</v>
      </c>
      <c r="S57" s="141">
        <v>2017</v>
      </c>
    </row>
    <row r="58" spans="1:19" s="10" customFormat="1" ht="95.25" hidden="1" customHeight="1" x14ac:dyDescent="0.2">
      <c r="A58" s="141">
        <v>16</v>
      </c>
      <c r="B58" s="94" t="s">
        <v>134</v>
      </c>
      <c r="C58" s="46" t="s">
        <v>63</v>
      </c>
      <c r="D58" s="141" t="s">
        <v>109</v>
      </c>
      <c r="E58" s="141">
        <v>2016</v>
      </c>
      <c r="F58" s="60">
        <v>1500</v>
      </c>
      <c r="G58" s="60">
        <v>1500</v>
      </c>
      <c r="H58" s="60">
        <f t="shared" si="4"/>
        <v>200</v>
      </c>
      <c r="I58" s="65"/>
      <c r="J58" s="65">
        <v>200</v>
      </c>
      <c r="K58" s="141"/>
      <c r="L58" s="60">
        <f t="shared" si="3"/>
        <v>36.857999999999997</v>
      </c>
      <c r="M58" s="60"/>
      <c r="N58" s="60">
        <v>36.857999999999997</v>
      </c>
      <c r="O58" s="60"/>
      <c r="P58" s="141"/>
      <c r="Q58" s="77">
        <f t="shared" si="5"/>
        <v>0</v>
      </c>
      <c r="R58" s="141">
        <v>20</v>
      </c>
      <c r="S58" s="141">
        <v>2017</v>
      </c>
    </row>
    <row r="59" spans="1:19" s="10" customFormat="1" ht="84" customHeight="1" x14ac:dyDescent="0.2">
      <c r="A59" s="141">
        <v>18</v>
      </c>
      <c r="B59" s="121" t="s">
        <v>168</v>
      </c>
      <c r="C59" s="46" t="s">
        <v>63</v>
      </c>
      <c r="D59" s="141" t="s">
        <v>141</v>
      </c>
      <c r="E59" s="141">
        <v>2015</v>
      </c>
      <c r="F59" s="141">
        <v>3260.0120000000002</v>
      </c>
      <c r="G59" s="65">
        <f>J59</f>
        <v>1900</v>
      </c>
      <c r="H59" s="60">
        <f t="shared" si="4"/>
        <v>1900</v>
      </c>
      <c r="I59" s="65"/>
      <c r="J59" s="65">
        <v>1900</v>
      </c>
      <c r="K59" s="141"/>
      <c r="L59" s="60">
        <f t="shared" si="3"/>
        <v>0</v>
      </c>
      <c r="M59" s="60"/>
      <c r="N59" s="60"/>
      <c r="O59" s="60"/>
      <c r="P59" s="141"/>
      <c r="Q59" s="77">
        <f t="shared" si="5"/>
        <v>41.718005945990392</v>
      </c>
      <c r="R59" s="141"/>
      <c r="S59" s="141">
        <v>2017</v>
      </c>
    </row>
    <row r="60" spans="1:19" s="10" customFormat="1" ht="80.25" customHeight="1" x14ac:dyDescent="0.2">
      <c r="A60" s="141">
        <v>19</v>
      </c>
      <c r="B60" s="122" t="s">
        <v>127</v>
      </c>
      <c r="C60" s="46" t="s">
        <v>63</v>
      </c>
      <c r="D60" s="141" t="s">
        <v>138</v>
      </c>
      <c r="E60" s="141">
        <v>2017</v>
      </c>
      <c r="F60" s="60">
        <v>600</v>
      </c>
      <c r="G60" s="60">
        <v>600</v>
      </c>
      <c r="H60" s="60">
        <f t="shared" si="4"/>
        <v>600</v>
      </c>
      <c r="I60" s="65"/>
      <c r="J60" s="65">
        <v>600</v>
      </c>
      <c r="K60" s="141"/>
      <c r="L60" s="60">
        <f t="shared" si="3"/>
        <v>0</v>
      </c>
      <c r="M60" s="60"/>
      <c r="N60" s="60"/>
      <c r="O60" s="60"/>
      <c r="P60" s="141"/>
      <c r="Q60" s="77">
        <f t="shared" si="5"/>
        <v>0</v>
      </c>
      <c r="R60" s="141"/>
      <c r="S60" s="141">
        <v>2017</v>
      </c>
    </row>
    <row r="61" spans="1:19" s="10" customFormat="1" ht="81" customHeight="1" x14ac:dyDescent="0.2">
      <c r="A61" s="141">
        <v>20</v>
      </c>
      <c r="B61" s="122" t="s">
        <v>128</v>
      </c>
      <c r="C61" s="46" t="s">
        <v>63</v>
      </c>
      <c r="D61" s="141" t="s">
        <v>138</v>
      </c>
      <c r="E61" s="141">
        <v>2017</v>
      </c>
      <c r="F61" s="60">
        <v>600</v>
      </c>
      <c r="G61" s="60">
        <v>600</v>
      </c>
      <c r="H61" s="60">
        <f t="shared" si="4"/>
        <v>600</v>
      </c>
      <c r="I61" s="65"/>
      <c r="J61" s="65">
        <v>600</v>
      </c>
      <c r="K61" s="141"/>
      <c r="L61" s="60">
        <f t="shared" si="3"/>
        <v>0</v>
      </c>
      <c r="M61" s="60"/>
      <c r="N61" s="60"/>
      <c r="O61" s="60"/>
      <c r="P61" s="141"/>
      <c r="Q61" s="77">
        <f t="shared" si="5"/>
        <v>0</v>
      </c>
      <c r="R61" s="141"/>
      <c r="S61" s="141">
        <v>2017</v>
      </c>
    </row>
    <row r="62" spans="1:19" s="10" customFormat="1" ht="84.75" customHeight="1" x14ac:dyDescent="0.2">
      <c r="A62" s="141">
        <v>21</v>
      </c>
      <c r="B62" s="122" t="s">
        <v>129</v>
      </c>
      <c r="C62" s="46" t="s">
        <v>63</v>
      </c>
      <c r="D62" s="141" t="s">
        <v>138</v>
      </c>
      <c r="E62" s="141">
        <v>2017</v>
      </c>
      <c r="F62" s="60">
        <v>600</v>
      </c>
      <c r="G62" s="60">
        <v>600</v>
      </c>
      <c r="H62" s="60">
        <f t="shared" si="4"/>
        <v>600</v>
      </c>
      <c r="I62" s="65"/>
      <c r="J62" s="65">
        <v>600</v>
      </c>
      <c r="K62" s="141"/>
      <c r="L62" s="60">
        <f t="shared" si="3"/>
        <v>0</v>
      </c>
      <c r="M62" s="60"/>
      <c r="N62" s="60"/>
      <c r="O62" s="60"/>
      <c r="P62" s="141"/>
      <c r="Q62" s="77">
        <f t="shared" si="5"/>
        <v>0</v>
      </c>
      <c r="R62" s="141"/>
      <c r="S62" s="141">
        <v>2017</v>
      </c>
    </row>
    <row r="63" spans="1:19" s="10" customFormat="1" ht="87" customHeight="1" x14ac:dyDescent="0.2">
      <c r="A63" s="141">
        <v>22</v>
      </c>
      <c r="B63" s="122" t="s">
        <v>130</v>
      </c>
      <c r="C63" s="46" t="s">
        <v>63</v>
      </c>
      <c r="D63" s="141" t="s">
        <v>138</v>
      </c>
      <c r="E63" s="141">
        <v>2017</v>
      </c>
      <c r="F63" s="60">
        <v>600</v>
      </c>
      <c r="G63" s="60">
        <v>600</v>
      </c>
      <c r="H63" s="60">
        <f t="shared" si="4"/>
        <v>600</v>
      </c>
      <c r="I63" s="65"/>
      <c r="J63" s="65">
        <v>600</v>
      </c>
      <c r="K63" s="141"/>
      <c r="L63" s="60">
        <f t="shared" si="3"/>
        <v>0</v>
      </c>
      <c r="M63" s="60"/>
      <c r="N63" s="60"/>
      <c r="O63" s="60"/>
      <c r="P63" s="141"/>
      <c r="Q63" s="77">
        <f t="shared" si="5"/>
        <v>0</v>
      </c>
      <c r="R63" s="141"/>
      <c r="S63" s="141">
        <v>2017</v>
      </c>
    </row>
    <row r="64" spans="1:19" s="10" customFormat="1" ht="89.25" hidden="1" customHeight="1" x14ac:dyDescent="0.2">
      <c r="A64" s="141">
        <v>22</v>
      </c>
      <c r="B64" s="93" t="s">
        <v>131</v>
      </c>
      <c r="C64" s="46" t="s">
        <v>63</v>
      </c>
      <c r="D64" s="141" t="s">
        <v>138</v>
      </c>
      <c r="E64" s="141">
        <v>2015</v>
      </c>
      <c r="F64" s="60">
        <v>450</v>
      </c>
      <c r="G64" s="60">
        <v>450</v>
      </c>
      <c r="H64" s="60">
        <f t="shared" si="4"/>
        <v>450</v>
      </c>
      <c r="I64" s="65"/>
      <c r="J64" s="65">
        <v>450</v>
      </c>
      <c r="K64" s="141"/>
      <c r="L64" s="60">
        <f t="shared" si="3"/>
        <v>383.73420000000004</v>
      </c>
      <c r="M64" s="60"/>
      <c r="N64" s="60">
        <f>117.042+1.584+257.5092+7.599</f>
        <v>383.73420000000004</v>
      </c>
      <c r="O64" s="60"/>
      <c r="P64" s="141"/>
      <c r="Q64" s="77">
        <f t="shared" si="5"/>
        <v>0</v>
      </c>
      <c r="R64" s="141">
        <v>90</v>
      </c>
      <c r="S64" s="141">
        <v>2016</v>
      </c>
    </row>
    <row r="65" spans="1:21" s="10" customFormat="1" ht="83.25" customHeight="1" x14ac:dyDescent="0.2">
      <c r="A65" s="141">
        <v>23</v>
      </c>
      <c r="B65" s="122" t="s">
        <v>132</v>
      </c>
      <c r="C65" s="46" t="s">
        <v>63</v>
      </c>
      <c r="D65" s="141" t="s">
        <v>138</v>
      </c>
      <c r="E65" s="141">
        <v>2017</v>
      </c>
      <c r="F65" s="60">
        <v>500</v>
      </c>
      <c r="G65" s="60">
        <v>500</v>
      </c>
      <c r="H65" s="60">
        <f t="shared" si="4"/>
        <v>500</v>
      </c>
      <c r="I65" s="65"/>
      <c r="J65" s="65">
        <v>500</v>
      </c>
      <c r="K65" s="141"/>
      <c r="L65" s="60">
        <f t="shared" si="3"/>
        <v>0</v>
      </c>
      <c r="M65" s="60"/>
      <c r="N65" s="60"/>
      <c r="O65" s="60"/>
      <c r="P65" s="141"/>
      <c r="Q65" s="77">
        <f t="shared" si="5"/>
        <v>0</v>
      </c>
      <c r="R65" s="141"/>
      <c r="S65" s="141">
        <v>2017</v>
      </c>
    </row>
    <row r="66" spans="1:21" s="10" customFormat="1" ht="105.75" hidden="1" customHeight="1" x14ac:dyDescent="0.2">
      <c r="A66" s="141">
        <v>24</v>
      </c>
      <c r="B66" s="93" t="s">
        <v>150</v>
      </c>
      <c r="C66" s="46" t="s">
        <v>63</v>
      </c>
      <c r="D66" s="141" t="s">
        <v>109</v>
      </c>
      <c r="E66" s="141">
        <v>2016</v>
      </c>
      <c r="F66" s="60">
        <v>1800</v>
      </c>
      <c r="G66" s="60">
        <v>1800</v>
      </c>
      <c r="H66" s="60">
        <f t="shared" si="4"/>
        <v>200</v>
      </c>
      <c r="I66" s="65"/>
      <c r="J66" s="65">
        <v>200</v>
      </c>
      <c r="K66" s="141"/>
      <c r="L66" s="60">
        <f t="shared" si="3"/>
        <v>0</v>
      </c>
      <c r="M66" s="60"/>
      <c r="N66" s="60"/>
      <c r="O66" s="60"/>
      <c r="P66" s="141"/>
      <c r="Q66" s="77">
        <f t="shared" si="5"/>
        <v>0</v>
      </c>
      <c r="R66" s="141">
        <v>0</v>
      </c>
      <c r="S66" s="141">
        <v>2017</v>
      </c>
    </row>
    <row r="67" spans="1:21" s="10" customFormat="1" ht="170.25" customHeight="1" x14ac:dyDescent="0.2">
      <c r="A67" s="141">
        <v>24</v>
      </c>
      <c r="B67" s="126" t="s">
        <v>175</v>
      </c>
      <c r="C67" s="46" t="s">
        <v>63</v>
      </c>
      <c r="D67" s="141" t="s">
        <v>192</v>
      </c>
      <c r="E67" s="141">
        <v>2017</v>
      </c>
      <c r="F67" s="60">
        <v>1500</v>
      </c>
      <c r="G67" s="60">
        <v>1500</v>
      </c>
      <c r="H67" s="60">
        <f t="shared" si="4"/>
        <v>120</v>
      </c>
      <c r="I67" s="65"/>
      <c r="J67" s="65">
        <v>120</v>
      </c>
      <c r="K67" s="141"/>
      <c r="L67" s="60">
        <f t="shared" si="3"/>
        <v>0</v>
      </c>
      <c r="M67" s="60"/>
      <c r="N67" s="60"/>
      <c r="O67" s="60"/>
      <c r="P67" s="141"/>
      <c r="Q67" s="77">
        <f t="shared" si="5"/>
        <v>0</v>
      </c>
      <c r="R67" s="141"/>
      <c r="S67" s="46" t="s">
        <v>161</v>
      </c>
    </row>
    <row r="68" spans="1:21" s="10" customFormat="1" ht="178.5" customHeight="1" x14ac:dyDescent="0.2">
      <c r="A68" s="141">
        <v>25</v>
      </c>
      <c r="B68" s="126" t="s">
        <v>174</v>
      </c>
      <c r="C68" s="46" t="s">
        <v>63</v>
      </c>
      <c r="D68" s="141" t="s">
        <v>191</v>
      </c>
      <c r="E68" s="141">
        <v>2017</v>
      </c>
      <c r="F68" s="60">
        <v>3000</v>
      </c>
      <c r="G68" s="60">
        <v>3000</v>
      </c>
      <c r="H68" s="60">
        <f t="shared" si="4"/>
        <v>200</v>
      </c>
      <c r="I68" s="65"/>
      <c r="J68" s="65">
        <v>200</v>
      </c>
      <c r="K68" s="141"/>
      <c r="L68" s="60">
        <f t="shared" si="3"/>
        <v>0</v>
      </c>
      <c r="M68" s="60"/>
      <c r="N68" s="60"/>
      <c r="O68" s="60"/>
      <c r="P68" s="141"/>
      <c r="Q68" s="77">
        <f t="shared" si="5"/>
        <v>0</v>
      </c>
      <c r="R68" s="141"/>
      <c r="S68" s="46" t="s">
        <v>161</v>
      </c>
    </row>
    <row r="69" spans="1:21" s="10" customFormat="1" ht="139.5" customHeight="1" x14ac:dyDescent="0.2">
      <c r="A69" s="141">
        <v>26</v>
      </c>
      <c r="B69" s="126" t="s">
        <v>176</v>
      </c>
      <c r="C69" s="46" t="s">
        <v>63</v>
      </c>
      <c r="D69" s="141" t="s">
        <v>193</v>
      </c>
      <c r="E69" s="141">
        <v>2017</v>
      </c>
      <c r="F69" s="60">
        <v>1500</v>
      </c>
      <c r="G69" s="60">
        <v>1500</v>
      </c>
      <c r="H69" s="60">
        <f t="shared" si="4"/>
        <v>120</v>
      </c>
      <c r="I69" s="65"/>
      <c r="J69" s="65">
        <v>120</v>
      </c>
      <c r="K69" s="141"/>
      <c r="L69" s="60">
        <f t="shared" si="3"/>
        <v>0</v>
      </c>
      <c r="M69" s="60"/>
      <c r="N69" s="60"/>
      <c r="O69" s="60"/>
      <c r="P69" s="141"/>
      <c r="Q69" s="77">
        <f t="shared" si="5"/>
        <v>0</v>
      </c>
      <c r="R69" s="141"/>
      <c r="S69" s="46" t="s">
        <v>161</v>
      </c>
    </row>
    <row r="70" spans="1:21" s="10" customFormat="1" ht="116.25" hidden="1" customHeight="1" x14ac:dyDescent="0.2">
      <c r="A70" s="141">
        <v>27</v>
      </c>
      <c r="B70" s="93" t="s">
        <v>151</v>
      </c>
      <c r="C70" s="46" t="s">
        <v>63</v>
      </c>
      <c r="D70" s="141" t="s">
        <v>109</v>
      </c>
      <c r="E70" s="141">
        <v>2016</v>
      </c>
      <c r="F70" s="60">
        <v>3960.0369999999998</v>
      </c>
      <c r="G70" s="60">
        <f>F70</f>
        <v>3960.0369999999998</v>
      </c>
      <c r="H70" s="60">
        <f t="shared" si="4"/>
        <v>100</v>
      </c>
      <c r="I70" s="65"/>
      <c r="J70" s="65">
        <v>100</v>
      </c>
      <c r="K70" s="141"/>
      <c r="L70" s="60">
        <f t="shared" si="3"/>
        <v>0</v>
      </c>
      <c r="M70" s="60"/>
      <c r="N70" s="60"/>
      <c r="O70" s="60"/>
      <c r="P70" s="141"/>
      <c r="Q70" s="77">
        <f t="shared" si="5"/>
        <v>0</v>
      </c>
      <c r="R70" s="141">
        <v>0</v>
      </c>
      <c r="S70" s="141">
        <v>2017</v>
      </c>
    </row>
    <row r="71" spans="1:21" s="10" customFormat="1" ht="116.25" customHeight="1" x14ac:dyDescent="0.2">
      <c r="A71" s="141">
        <v>27</v>
      </c>
      <c r="B71" s="126" t="s">
        <v>180</v>
      </c>
      <c r="C71" s="46" t="s">
        <v>63</v>
      </c>
      <c r="D71" s="141" t="s">
        <v>197</v>
      </c>
      <c r="E71" s="141">
        <v>2017</v>
      </c>
      <c r="F71" s="60">
        <v>600</v>
      </c>
      <c r="G71" s="60">
        <v>600</v>
      </c>
      <c r="H71" s="60">
        <f t="shared" si="4"/>
        <v>400</v>
      </c>
      <c r="I71" s="65"/>
      <c r="J71" s="65">
        <v>400</v>
      </c>
      <c r="K71" s="141"/>
      <c r="L71" s="60">
        <f t="shared" si="3"/>
        <v>0</v>
      </c>
      <c r="M71" s="60"/>
      <c r="N71" s="60"/>
      <c r="O71" s="60"/>
      <c r="P71" s="141"/>
      <c r="Q71" s="77"/>
      <c r="R71" s="141"/>
      <c r="S71" s="46" t="s">
        <v>161</v>
      </c>
    </row>
    <row r="72" spans="1:21" s="10" customFormat="1" ht="92.25" customHeight="1" x14ac:dyDescent="0.2">
      <c r="A72" s="141">
        <v>28</v>
      </c>
      <c r="B72" s="122" t="s">
        <v>181</v>
      </c>
      <c r="C72" s="46" t="s">
        <v>63</v>
      </c>
      <c r="D72" s="141" t="s">
        <v>196</v>
      </c>
      <c r="E72" s="141">
        <v>2017</v>
      </c>
      <c r="F72" s="60">
        <v>54000</v>
      </c>
      <c r="G72" s="60">
        <v>54000</v>
      </c>
      <c r="H72" s="60">
        <f t="shared" si="4"/>
        <v>1000</v>
      </c>
      <c r="I72" s="65"/>
      <c r="J72" s="65">
        <v>1000</v>
      </c>
      <c r="K72" s="141"/>
      <c r="L72" s="60">
        <f t="shared" si="3"/>
        <v>0</v>
      </c>
      <c r="M72" s="60"/>
      <c r="N72" s="60"/>
      <c r="O72" s="60"/>
      <c r="P72" s="141"/>
      <c r="Q72" s="77"/>
      <c r="R72" s="141"/>
      <c r="S72" s="46" t="s">
        <v>161</v>
      </c>
    </row>
    <row r="73" spans="1:21" s="10" customFormat="1" ht="90" customHeight="1" x14ac:dyDescent="0.2">
      <c r="A73" s="141">
        <v>29</v>
      </c>
      <c r="B73" s="126" t="s">
        <v>179</v>
      </c>
      <c r="C73" s="46" t="s">
        <v>63</v>
      </c>
      <c r="D73" s="141" t="s">
        <v>109</v>
      </c>
      <c r="E73" s="141">
        <v>2017</v>
      </c>
      <c r="F73" s="60">
        <v>1500</v>
      </c>
      <c r="G73" s="60">
        <v>1500</v>
      </c>
      <c r="H73" s="60">
        <f t="shared" si="4"/>
        <v>150</v>
      </c>
      <c r="I73" s="65"/>
      <c r="J73" s="65">
        <v>150</v>
      </c>
      <c r="K73" s="141"/>
      <c r="L73" s="60">
        <f t="shared" si="3"/>
        <v>0</v>
      </c>
      <c r="M73" s="60"/>
      <c r="N73" s="60"/>
      <c r="O73" s="60"/>
      <c r="P73" s="141"/>
      <c r="Q73" s="77">
        <f t="shared" si="5"/>
        <v>0</v>
      </c>
      <c r="R73" s="141"/>
      <c r="S73" s="46" t="s">
        <v>161</v>
      </c>
    </row>
    <row r="74" spans="1:21" s="10" customFormat="1" ht="67.5" customHeight="1" x14ac:dyDescent="0.2">
      <c r="A74" s="141">
        <v>30</v>
      </c>
      <c r="B74" s="123" t="s">
        <v>135</v>
      </c>
      <c r="C74" s="46" t="s">
        <v>63</v>
      </c>
      <c r="D74" s="141" t="s">
        <v>109</v>
      </c>
      <c r="E74" s="141">
        <v>2017</v>
      </c>
      <c r="F74" s="60">
        <v>1800</v>
      </c>
      <c r="G74" s="60">
        <v>1800</v>
      </c>
      <c r="H74" s="60">
        <f t="shared" si="4"/>
        <v>200</v>
      </c>
      <c r="I74" s="65"/>
      <c r="J74" s="65">
        <v>200</v>
      </c>
      <c r="K74" s="141"/>
      <c r="L74" s="60">
        <f t="shared" si="3"/>
        <v>0</v>
      </c>
      <c r="M74" s="60"/>
      <c r="N74" s="60"/>
      <c r="O74" s="60"/>
      <c r="P74" s="141"/>
      <c r="Q74" s="77">
        <f t="shared" si="5"/>
        <v>0</v>
      </c>
      <c r="R74" s="141"/>
      <c r="S74" s="46" t="s">
        <v>161</v>
      </c>
    </row>
    <row r="75" spans="1:21" s="10" customFormat="1" ht="71.25" customHeight="1" x14ac:dyDescent="0.2">
      <c r="A75" s="141">
        <v>31</v>
      </c>
      <c r="B75" s="123" t="s">
        <v>136</v>
      </c>
      <c r="C75" s="46" t="s">
        <v>63</v>
      </c>
      <c r="D75" s="141" t="s">
        <v>109</v>
      </c>
      <c r="E75" s="141">
        <v>2017</v>
      </c>
      <c r="F75" s="60">
        <v>900</v>
      </c>
      <c r="G75" s="60">
        <v>900</v>
      </c>
      <c r="H75" s="60">
        <f t="shared" si="4"/>
        <v>200</v>
      </c>
      <c r="I75" s="65"/>
      <c r="J75" s="65">
        <v>200</v>
      </c>
      <c r="K75" s="141"/>
      <c r="L75" s="60">
        <f t="shared" si="3"/>
        <v>0</v>
      </c>
      <c r="M75" s="60"/>
      <c r="N75" s="60"/>
      <c r="O75" s="60"/>
      <c r="P75" s="141"/>
      <c r="Q75" s="77">
        <f t="shared" si="5"/>
        <v>0</v>
      </c>
      <c r="R75" s="141"/>
      <c r="S75" s="46" t="s">
        <v>161</v>
      </c>
    </row>
    <row r="76" spans="1:21" s="10" customFormat="1" ht="81" customHeight="1" x14ac:dyDescent="0.2">
      <c r="A76" s="141">
        <v>32</v>
      </c>
      <c r="B76" s="123" t="s">
        <v>178</v>
      </c>
      <c r="C76" s="46" t="s">
        <v>63</v>
      </c>
      <c r="D76" s="141" t="s">
        <v>109</v>
      </c>
      <c r="E76" s="141">
        <v>2017</v>
      </c>
      <c r="F76" s="60">
        <v>2400</v>
      </c>
      <c r="G76" s="60">
        <v>2400</v>
      </c>
      <c r="H76" s="60">
        <f t="shared" si="4"/>
        <v>200</v>
      </c>
      <c r="I76" s="65"/>
      <c r="J76" s="65">
        <v>200</v>
      </c>
      <c r="K76" s="141"/>
      <c r="L76" s="60">
        <f t="shared" si="3"/>
        <v>0</v>
      </c>
      <c r="M76" s="60"/>
      <c r="N76" s="60"/>
      <c r="O76" s="60"/>
      <c r="P76" s="141"/>
      <c r="Q76" s="77">
        <f t="shared" si="5"/>
        <v>0</v>
      </c>
      <c r="R76" s="141"/>
      <c r="S76" s="46" t="s">
        <v>161</v>
      </c>
    </row>
    <row r="77" spans="1:21" s="10" customFormat="1" ht="107.25" customHeight="1" x14ac:dyDescent="0.2">
      <c r="A77" s="82"/>
      <c r="B77" s="145"/>
      <c r="C77" s="82"/>
      <c r="D77" s="146"/>
      <c r="E77" s="146"/>
      <c r="F77" s="146"/>
      <c r="G77" s="146"/>
      <c r="H77" s="146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1:21" s="10" customFormat="1" ht="26.25" hidden="1" customHeight="1" x14ac:dyDescent="0.2">
      <c r="A78" s="187" t="s">
        <v>120</v>
      </c>
      <c r="B78" s="203"/>
      <c r="C78" s="203"/>
      <c r="D78" s="99"/>
      <c r="E78" s="99"/>
      <c r="F78" s="204" t="s">
        <v>121</v>
      </c>
      <c r="G78" s="205"/>
      <c r="H78" s="205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</row>
    <row r="79" spans="1:21" ht="70.5" customHeight="1" x14ac:dyDescent="0.35">
      <c r="B79" s="187" t="s">
        <v>207</v>
      </c>
      <c r="C79" s="188"/>
      <c r="D79" s="188"/>
      <c r="E79" s="188"/>
      <c r="F79" s="188"/>
      <c r="I79" s="189" t="s">
        <v>121</v>
      </c>
      <c r="J79" s="190"/>
      <c r="K79" s="190"/>
    </row>
    <row r="80" spans="1:21" s="10" customFormat="1" ht="36.75" customHeight="1" x14ac:dyDescent="0.25">
      <c r="A80" s="182" t="s">
        <v>142</v>
      </c>
      <c r="B80" s="183"/>
      <c r="C80" s="61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U80"/>
    </row>
    <row r="81" spans="1:21" s="10" customFormat="1" x14ac:dyDescent="0.25">
      <c r="A81" s="182" t="s">
        <v>152</v>
      </c>
      <c r="B81" s="183"/>
      <c r="C81" s="61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U81"/>
    </row>
  </sheetData>
  <mergeCells count="27">
    <mergeCell ref="M3:O3"/>
    <mergeCell ref="B79:F79"/>
    <mergeCell ref="I79:K79"/>
    <mergeCell ref="A80:B80"/>
    <mergeCell ref="A81:B81"/>
    <mergeCell ref="A6:S6"/>
    <mergeCell ref="A18:S18"/>
    <mergeCell ref="A24:S24"/>
    <mergeCell ref="A30:S30"/>
    <mergeCell ref="A78:C78"/>
    <mergeCell ref="F78:H78"/>
    <mergeCell ref="A1:S1"/>
    <mergeCell ref="A2:A4"/>
    <mergeCell ref="B2:B4"/>
    <mergeCell ref="C2:C4"/>
    <mergeCell ref="D2:D4"/>
    <mergeCell ref="E2:E4"/>
    <mergeCell ref="F2:F4"/>
    <mergeCell ref="G2:G4"/>
    <mergeCell ref="H2:K2"/>
    <mergeCell ref="L2:O2"/>
    <mergeCell ref="P2:P4"/>
    <mergeCell ref="Q2:R3"/>
    <mergeCell ref="S2:S4"/>
    <mergeCell ref="H3:H4"/>
    <mergeCell ref="I3:K3"/>
    <mergeCell ref="L3:L4"/>
  </mergeCells>
  <pageMargins left="0.31496062992125984" right="0.31496062992125984" top="0.35433070866141736" bottom="0.15748031496062992" header="0.31496062992125984" footer="0.31496062992125984"/>
  <pageSetup paperSize="9" scale="60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zoomScale="57" zoomScaleNormal="57" workbookViewId="0">
      <selection activeCell="A2" sqref="A2:A4"/>
    </sheetView>
  </sheetViews>
  <sheetFormatPr defaultRowHeight="15.75" x14ac:dyDescent="0.25"/>
  <cols>
    <col min="1" max="1" width="4.42578125" style="61" customWidth="1"/>
    <col min="2" max="2" width="34.28515625" style="135" customWidth="1"/>
    <col min="3" max="3" width="22.5703125" style="61" customWidth="1"/>
    <col min="4" max="4" width="10.7109375" style="62" customWidth="1"/>
    <col min="5" max="5" width="9.140625" style="62"/>
    <col min="6" max="6" width="15.28515625" style="62" customWidth="1"/>
    <col min="7" max="7" width="15" style="62" customWidth="1"/>
    <col min="8" max="8" width="12.28515625" style="62" customWidth="1"/>
    <col min="9" max="9" width="10" style="62" customWidth="1"/>
    <col min="10" max="10" width="12.5703125" style="62" customWidth="1"/>
    <col min="11" max="11" width="10.42578125" style="62" customWidth="1"/>
    <col min="12" max="12" width="13.42578125" style="62" bestFit="1" customWidth="1"/>
    <col min="13" max="13" width="9.140625" style="62"/>
    <col min="14" max="14" width="13" style="62" customWidth="1"/>
    <col min="15" max="15" width="9.140625" style="62"/>
    <col min="16" max="16" width="11.85546875" style="62" hidden="1" customWidth="1"/>
    <col min="17" max="17" width="7.5703125" style="62" customWidth="1"/>
    <col min="18" max="18" width="8.28515625" style="62" customWidth="1"/>
    <col min="19" max="19" width="13.42578125" style="62" customWidth="1"/>
    <col min="20" max="20" width="9.140625" style="10"/>
  </cols>
  <sheetData>
    <row r="1" spans="1:20" x14ac:dyDescent="0.25">
      <c r="A1" s="191" t="s">
        <v>209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3"/>
    </row>
    <row r="2" spans="1:20" s="4" customFormat="1" ht="15" customHeight="1" x14ac:dyDescent="0.2">
      <c r="A2" s="185" t="s">
        <v>0</v>
      </c>
      <c r="B2" s="194" t="s">
        <v>1</v>
      </c>
      <c r="C2" s="185" t="s">
        <v>2</v>
      </c>
      <c r="D2" s="184" t="s">
        <v>3</v>
      </c>
      <c r="E2" s="184" t="s">
        <v>4</v>
      </c>
      <c r="F2" s="197" t="s">
        <v>17</v>
      </c>
      <c r="G2" s="184" t="s">
        <v>5</v>
      </c>
      <c r="H2" s="184" t="s">
        <v>156</v>
      </c>
      <c r="I2" s="184"/>
      <c r="J2" s="184"/>
      <c r="K2" s="184"/>
      <c r="L2" s="184" t="s">
        <v>12</v>
      </c>
      <c r="M2" s="184"/>
      <c r="N2" s="184"/>
      <c r="O2" s="184"/>
      <c r="P2" s="184" t="s">
        <v>13</v>
      </c>
      <c r="Q2" s="184" t="s">
        <v>15</v>
      </c>
      <c r="R2" s="184"/>
      <c r="S2" s="184" t="s">
        <v>16</v>
      </c>
      <c r="T2" s="10"/>
    </row>
    <row r="3" spans="1:20" s="4" customFormat="1" ht="45" customHeight="1" x14ac:dyDescent="0.2">
      <c r="A3" s="185"/>
      <c r="B3" s="195"/>
      <c r="C3" s="185"/>
      <c r="D3" s="184"/>
      <c r="E3" s="184"/>
      <c r="F3" s="198"/>
      <c r="G3" s="184"/>
      <c r="H3" s="184" t="s">
        <v>7</v>
      </c>
      <c r="I3" s="184" t="s">
        <v>8</v>
      </c>
      <c r="J3" s="184"/>
      <c r="K3" s="184"/>
      <c r="L3" s="184" t="s">
        <v>7</v>
      </c>
      <c r="M3" s="184" t="s">
        <v>8</v>
      </c>
      <c r="N3" s="184"/>
      <c r="O3" s="184"/>
      <c r="P3" s="184"/>
      <c r="Q3" s="184"/>
      <c r="R3" s="184"/>
      <c r="S3" s="184"/>
      <c r="T3" s="10"/>
    </row>
    <row r="4" spans="1:20" s="4" customFormat="1" ht="89.25" customHeight="1" x14ac:dyDescent="0.2">
      <c r="A4" s="185"/>
      <c r="B4" s="196"/>
      <c r="C4" s="185"/>
      <c r="D4" s="184"/>
      <c r="E4" s="184"/>
      <c r="F4" s="199"/>
      <c r="G4" s="184"/>
      <c r="H4" s="184"/>
      <c r="I4" s="136" t="s">
        <v>9</v>
      </c>
      <c r="J4" s="136" t="s">
        <v>10</v>
      </c>
      <c r="K4" s="136" t="s">
        <v>11</v>
      </c>
      <c r="L4" s="184"/>
      <c r="M4" s="136" t="s">
        <v>9</v>
      </c>
      <c r="N4" s="136" t="s">
        <v>10</v>
      </c>
      <c r="O4" s="136" t="s">
        <v>11</v>
      </c>
      <c r="P4" s="184"/>
      <c r="Q4" s="136" t="s">
        <v>201</v>
      </c>
      <c r="R4" s="136" t="s">
        <v>208</v>
      </c>
      <c r="S4" s="184"/>
      <c r="T4" s="10"/>
    </row>
    <row r="5" spans="1:20" s="4" customFormat="1" ht="15.75" customHeight="1" x14ac:dyDescent="0.2">
      <c r="A5" s="137">
        <v>1</v>
      </c>
      <c r="B5" s="44">
        <v>2</v>
      </c>
      <c r="C5" s="137">
        <v>3</v>
      </c>
      <c r="D5" s="136">
        <v>4</v>
      </c>
      <c r="E5" s="136">
        <v>5</v>
      </c>
      <c r="F5" s="136">
        <v>6</v>
      </c>
      <c r="G5" s="136">
        <v>7</v>
      </c>
      <c r="H5" s="136">
        <v>8</v>
      </c>
      <c r="I5" s="136">
        <v>9</v>
      </c>
      <c r="J5" s="136">
        <v>10</v>
      </c>
      <c r="K5" s="136">
        <v>11</v>
      </c>
      <c r="L5" s="136">
        <v>12</v>
      </c>
      <c r="M5" s="136">
        <v>13</v>
      </c>
      <c r="N5" s="136">
        <v>14</v>
      </c>
      <c r="O5" s="136">
        <v>15</v>
      </c>
      <c r="P5" s="136">
        <v>16</v>
      </c>
      <c r="Q5" s="136">
        <v>17</v>
      </c>
      <c r="R5" s="136">
        <v>18</v>
      </c>
      <c r="S5" s="136">
        <v>19</v>
      </c>
      <c r="T5" s="10"/>
    </row>
    <row r="6" spans="1:20" hidden="1" x14ac:dyDescent="0.25">
      <c r="A6" s="200" t="s">
        <v>32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2"/>
    </row>
    <row r="7" spans="1:20" ht="78.75" hidden="1" x14ac:dyDescent="0.25">
      <c r="A7" s="52">
        <v>1</v>
      </c>
      <c r="B7" s="138" t="s">
        <v>37</v>
      </c>
      <c r="C7" s="137" t="s">
        <v>20</v>
      </c>
      <c r="D7" s="136" t="s">
        <v>67</v>
      </c>
      <c r="E7" s="136">
        <v>2016</v>
      </c>
      <c r="F7" s="53">
        <v>66378.729000000007</v>
      </c>
      <c r="G7" s="54">
        <f>F7-533.0056</f>
        <v>65845.723400000003</v>
      </c>
      <c r="H7" s="54">
        <v>2000</v>
      </c>
      <c r="I7" s="54"/>
      <c r="J7" s="54">
        <f>H7</f>
        <v>2000</v>
      </c>
      <c r="K7" s="136"/>
      <c r="L7" s="136" t="s">
        <v>23</v>
      </c>
      <c r="M7" s="136" t="s">
        <v>23</v>
      </c>
      <c r="N7" s="136" t="s">
        <v>23</v>
      </c>
      <c r="O7" s="136" t="s">
        <v>23</v>
      </c>
      <c r="P7" s="136" t="s">
        <v>25</v>
      </c>
      <c r="Q7" s="55">
        <f>100-(G7/F7*100)</f>
        <v>0.80297650773036366</v>
      </c>
      <c r="R7" s="55">
        <f>Q7</f>
        <v>0.80297650773036366</v>
      </c>
      <c r="S7" s="45" t="s">
        <v>30</v>
      </c>
      <c r="T7" s="39"/>
    </row>
    <row r="8" spans="1:20" ht="63" hidden="1" x14ac:dyDescent="0.25">
      <c r="A8" s="52">
        <v>2</v>
      </c>
      <c r="B8" s="138" t="s">
        <v>38</v>
      </c>
      <c r="C8" s="46" t="s">
        <v>63</v>
      </c>
      <c r="D8" s="136" t="s">
        <v>68</v>
      </c>
      <c r="E8" s="136">
        <v>2015</v>
      </c>
      <c r="F8" s="53">
        <v>1382.6130000000001</v>
      </c>
      <c r="G8" s="54">
        <f>F8-1104.20412</f>
        <v>278.40887999999995</v>
      </c>
      <c r="H8" s="54">
        <v>230</v>
      </c>
      <c r="I8" s="54"/>
      <c r="J8" s="54">
        <f t="shared" ref="J8:J14" si="0">H8</f>
        <v>230</v>
      </c>
      <c r="K8" s="136"/>
      <c r="L8" s="136" t="s">
        <v>23</v>
      </c>
      <c r="M8" s="136" t="s">
        <v>23</v>
      </c>
      <c r="N8" s="136" t="s">
        <v>23</v>
      </c>
      <c r="O8" s="136" t="s">
        <v>23</v>
      </c>
      <c r="P8" s="136" t="s">
        <v>25</v>
      </c>
      <c r="Q8" s="55">
        <f t="shared" ref="Q8:Q17" si="1">100-(G8/F8*100)</f>
        <v>79.863571368126884</v>
      </c>
      <c r="R8" s="55">
        <f t="shared" ref="R8:R29" si="2">Q8</f>
        <v>79.863571368126884</v>
      </c>
      <c r="S8" s="45" t="s">
        <v>28</v>
      </c>
    </row>
    <row r="9" spans="1:20" ht="78.75" hidden="1" x14ac:dyDescent="0.25">
      <c r="A9" s="52">
        <v>3</v>
      </c>
      <c r="B9" s="138" t="s">
        <v>39</v>
      </c>
      <c r="C9" s="46" t="s">
        <v>63</v>
      </c>
      <c r="D9" s="136" t="s">
        <v>69</v>
      </c>
      <c r="E9" s="136">
        <v>2015</v>
      </c>
      <c r="F9" s="53">
        <v>7066.3590000000004</v>
      </c>
      <c r="G9" s="54">
        <f>F9-2606.746</f>
        <v>4459.6130000000003</v>
      </c>
      <c r="H9" s="54">
        <v>4957.3590000000004</v>
      </c>
      <c r="I9" s="54"/>
      <c r="J9" s="54">
        <f t="shared" si="0"/>
        <v>4957.3590000000004</v>
      </c>
      <c r="K9" s="136"/>
      <c r="L9" s="136" t="s">
        <v>23</v>
      </c>
      <c r="M9" s="136" t="s">
        <v>23</v>
      </c>
      <c r="N9" s="136" t="s">
        <v>23</v>
      </c>
      <c r="O9" s="136" t="s">
        <v>23</v>
      </c>
      <c r="P9" s="136" t="s">
        <v>25</v>
      </c>
      <c r="Q9" s="55">
        <f t="shared" si="1"/>
        <v>36.889521180568373</v>
      </c>
      <c r="R9" s="55">
        <f t="shared" si="2"/>
        <v>36.889521180568373</v>
      </c>
      <c r="S9" s="45" t="s">
        <v>28</v>
      </c>
    </row>
    <row r="10" spans="1:20" ht="63" hidden="1" x14ac:dyDescent="0.25">
      <c r="A10" s="52">
        <v>4</v>
      </c>
      <c r="B10" s="138" t="s">
        <v>40</v>
      </c>
      <c r="C10" s="46" t="s">
        <v>63</v>
      </c>
      <c r="D10" s="136" t="s">
        <v>70</v>
      </c>
      <c r="E10" s="136">
        <v>2016</v>
      </c>
      <c r="F10" s="53">
        <v>6182.03</v>
      </c>
      <c r="G10" s="54">
        <f>F10-171.81656</f>
        <v>6010.2134399999995</v>
      </c>
      <c r="H10" s="54">
        <v>1549.09</v>
      </c>
      <c r="I10" s="54"/>
      <c r="J10" s="54">
        <f t="shared" si="0"/>
        <v>1549.09</v>
      </c>
      <c r="K10" s="136"/>
      <c r="L10" s="136" t="s">
        <v>23</v>
      </c>
      <c r="M10" s="136" t="s">
        <v>23</v>
      </c>
      <c r="N10" s="136" t="s">
        <v>23</v>
      </c>
      <c r="O10" s="136" t="s">
        <v>23</v>
      </c>
      <c r="P10" s="136" t="s">
        <v>25</v>
      </c>
      <c r="Q10" s="55">
        <f t="shared" si="1"/>
        <v>2.7792902978471545</v>
      </c>
      <c r="R10" s="55">
        <f t="shared" si="2"/>
        <v>2.7792902978471545</v>
      </c>
      <c r="S10" s="45" t="s">
        <v>30</v>
      </c>
    </row>
    <row r="11" spans="1:20" ht="63" hidden="1" x14ac:dyDescent="0.25">
      <c r="A11" s="52">
        <v>5</v>
      </c>
      <c r="B11" s="138" t="s">
        <v>41</v>
      </c>
      <c r="C11" s="46" t="s">
        <v>63</v>
      </c>
      <c r="D11" s="136" t="s">
        <v>71</v>
      </c>
      <c r="E11" s="136">
        <v>2016</v>
      </c>
      <c r="F11" s="53">
        <v>3310.5230000000001</v>
      </c>
      <c r="G11" s="54">
        <f>F11-14.31181</f>
        <v>3296.21119</v>
      </c>
      <c r="H11" s="54">
        <v>2739.4989999999998</v>
      </c>
      <c r="I11" s="54"/>
      <c r="J11" s="54">
        <f t="shared" si="0"/>
        <v>2739.4989999999998</v>
      </c>
      <c r="K11" s="136"/>
      <c r="L11" s="136" t="s">
        <v>23</v>
      </c>
      <c r="M11" s="136" t="s">
        <v>23</v>
      </c>
      <c r="N11" s="136" t="s">
        <v>23</v>
      </c>
      <c r="O11" s="136" t="s">
        <v>23</v>
      </c>
      <c r="P11" s="136" t="s">
        <v>25</v>
      </c>
      <c r="Q11" s="55">
        <f t="shared" si="1"/>
        <v>0.43231265875512292</v>
      </c>
      <c r="R11" s="55">
        <f t="shared" si="2"/>
        <v>0.43231265875512292</v>
      </c>
      <c r="S11" s="45" t="s">
        <v>30</v>
      </c>
    </row>
    <row r="12" spans="1:20" ht="63" hidden="1" x14ac:dyDescent="0.25">
      <c r="A12" s="52">
        <v>6</v>
      </c>
      <c r="B12" s="138" t="s">
        <v>42</v>
      </c>
      <c r="C12" s="46" t="s">
        <v>63</v>
      </c>
      <c r="D12" s="136" t="s">
        <v>72</v>
      </c>
      <c r="E12" s="136">
        <v>2015</v>
      </c>
      <c r="F12" s="53">
        <v>3722.1509999999998</v>
      </c>
      <c r="G12" s="54">
        <f>F12-2796.74568</f>
        <v>925.40531999999985</v>
      </c>
      <c r="H12" s="54">
        <v>680</v>
      </c>
      <c r="I12" s="54"/>
      <c r="J12" s="54">
        <f t="shared" si="0"/>
        <v>680</v>
      </c>
      <c r="K12" s="136"/>
      <c r="L12" s="136" t="s">
        <v>23</v>
      </c>
      <c r="M12" s="136" t="s">
        <v>23</v>
      </c>
      <c r="N12" s="136" t="s">
        <v>23</v>
      </c>
      <c r="O12" s="136" t="s">
        <v>23</v>
      </c>
      <c r="P12" s="136" t="s">
        <v>25</v>
      </c>
      <c r="Q12" s="55">
        <f t="shared" si="1"/>
        <v>75.137888817514394</v>
      </c>
      <c r="R12" s="55">
        <f t="shared" si="2"/>
        <v>75.137888817514394</v>
      </c>
      <c r="S12" s="45" t="s">
        <v>28</v>
      </c>
    </row>
    <row r="13" spans="1:20" ht="63" hidden="1" x14ac:dyDescent="0.25">
      <c r="A13" s="52">
        <v>7</v>
      </c>
      <c r="B13" s="138" t="s">
        <v>43</v>
      </c>
      <c r="C13" s="46" t="s">
        <v>63</v>
      </c>
      <c r="D13" s="136" t="s">
        <v>73</v>
      </c>
      <c r="E13" s="136">
        <v>2015</v>
      </c>
      <c r="F13" s="53">
        <v>3041.8420000000001</v>
      </c>
      <c r="G13" s="54">
        <f>F13-1767.90618</f>
        <v>1273.9358200000001</v>
      </c>
      <c r="H13" s="54">
        <v>1256.277</v>
      </c>
      <c r="I13" s="54"/>
      <c r="J13" s="54">
        <f t="shared" si="0"/>
        <v>1256.277</v>
      </c>
      <c r="K13" s="136"/>
      <c r="L13" s="136" t="s">
        <v>23</v>
      </c>
      <c r="M13" s="136" t="s">
        <v>23</v>
      </c>
      <c r="N13" s="136" t="s">
        <v>23</v>
      </c>
      <c r="O13" s="136" t="s">
        <v>23</v>
      </c>
      <c r="P13" s="136" t="s">
        <v>25</v>
      </c>
      <c r="Q13" s="55">
        <f t="shared" si="1"/>
        <v>58.119592667863742</v>
      </c>
      <c r="R13" s="55">
        <f t="shared" si="2"/>
        <v>58.119592667863742</v>
      </c>
      <c r="S13" s="45" t="s">
        <v>28</v>
      </c>
    </row>
    <row r="14" spans="1:20" ht="63" hidden="1" x14ac:dyDescent="0.25">
      <c r="A14" s="52">
        <v>8</v>
      </c>
      <c r="B14" s="138" t="s">
        <v>44</v>
      </c>
      <c r="C14" s="46" t="s">
        <v>63</v>
      </c>
      <c r="D14" s="136" t="s">
        <v>74</v>
      </c>
      <c r="E14" s="136"/>
      <c r="F14" s="53">
        <v>20154.991000000002</v>
      </c>
      <c r="G14" s="54">
        <f>F14</f>
        <v>20154.991000000002</v>
      </c>
      <c r="H14" s="54">
        <v>400</v>
      </c>
      <c r="I14" s="54"/>
      <c r="J14" s="54">
        <f t="shared" si="0"/>
        <v>400</v>
      </c>
      <c r="K14" s="136"/>
      <c r="L14" s="136" t="s">
        <v>23</v>
      </c>
      <c r="M14" s="136" t="s">
        <v>23</v>
      </c>
      <c r="N14" s="136" t="s">
        <v>23</v>
      </c>
      <c r="O14" s="136" t="s">
        <v>23</v>
      </c>
      <c r="P14" s="136" t="s">
        <v>25</v>
      </c>
      <c r="Q14" s="55">
        <f t="shared" si="1"/>
        <v>0</v>
      </c>
      <c r="R14" s="55">
        <f t="shared" si="2"/>
        <v>0</v>
      </c>
      <c r="S14" s="45" t="s">
        <v>30</v>
      </c>
    </row>
    <row r="15" spans="1:20" ht="63" hidden="1" x14ac:dyDescent="0.25">
      <c r="A15" s="137">
        <v>9</v>
      </c>
      <c r="B15" s="44" t="s">
        <v>45</v>
      </c>
      <c r="C15" s="46" t="s">
        <v>63</v>
      </c>
      <c r="D15" s="136" t="s">
        <v>75</v>
      </c>
      <c r="E15" s="136">
        <v>2014</v>
      </c>
      <c r="F15" s="53">
        <v>790.62</v>
      </c>
      <c r="G15" s="54">
        <f>F15-445.05814</f>
        <v>345.56186000000002</v>
      </c>
      <c r="H15" s="54">
        <v>100</v>
      </c>
      <c r="I15" s="54"/>
      <c r="J15" s="54">
        <f>H15</f>
        <v>100</v>
      </c>
      <c r="K15" s="136"/>
      <c r="L15" s="136" t="s">
        <v>23</v>
      </c>
      <c r="M15" s="136" t="s">
        <v>23</v>
      </c>
      <c r="N15" s="136" t="s">
        <v>23</v>
      </c>
      <c r="O15" s="136" t="s">
        <v>23</v>
      </c>
      <c r="P15" s="136" t="s">
        <v>25</v>
      </c>
      <c r="Q15" s="55">
        <f t="shared" si="1"/>
        <v>56.292294654827849</v>
      </c>
      <c r="R15" s="55">
        <f t="shared" si="2"/>
        <v>56.292294654827849</v>
      </c>
      <c r="S15" s="45" t="s">
        <v>64</v>
      </c>
    </row>
    <row r="16" spans="1:20" ht="78.75" hidden="1" x14ac:dyDescent="0.25">
      <c r="A16" s="52">
        <v>10</v>
      </c>
      <c r="B16" s="138" t="s">
        <v>46</v>
      </c>
      <c r="C16" s="46" t="s">
        <v>63</v>
      </c>
      <c r="D16" s="136" t="s">
        <v>76</v>
      </c>
      <c r="E16" s="136"/>
      <c r="F16" s="53">
        <v>2500</v>
      </c>
      <c r="G16" s="54">
        <f>F16</f>
        <v>2500</v>
      </c>
      <c r="H16" s="54">
        <v>200</v>
      </c>
      <c r="I16" s="54"/>
      <c r="J16" s="54">
        <f>H16</f>
        <v>200</v>
      </c>
      <c r="K16" s="136"/>
      <c r="L16" s="136" t="s">
        <v>23</v>
      </c>
      <c r="M16" s="136" t="s">
        <v>23</v>
      </c>
      <c r="N16" s="136" t="s">
        <v>23</v>
      </c>
      <c r="O16" s="136" t="s">
        <v>23</v>
      </c>
      <c r="P16" s="136" t="s">
        <v>25</v>
      </c>
      <c r="Q16" s="55">
        <f t="shared" si="1"/>
        <v>0</v>
      </c>
      <c r="R16" s="55">
        <f t="shared" si="2"/>
        <v>0</v>
      </c>
      <c r="S16" s="45" t="s">
        <v>30</v>
      </c>
    </row>
    <row r="17" spans="1:20" ht="78.75" hidden="1" x14ac:dyDescent="0.25">
      <c r="A17" s="52">
        <v>11</v>
      </c>
      <c r="B17" s="138" t="s">
        <v>47</v>
      </c>
      <c r="C17" s="46" t="s">
        <v>63</v>
      </c>
      <c r="D17" s="136" t="s">
        <v>77</v>
      </c>
      <c r="E17" s="136">
        <v>2016</v>
      </c>
      <c r="F17" s="53">
        <v>1572.79</v>
      </c>
      <c r="G17" s="54">
        <f>F17</f>
        <v>1572.79</v>
      </c>
      <c r="H17" s="54">
        <v>1511.434</v>
      </c>
      <c r="I17" s="54"/>
      <c r="J17" s="54">
        <f>H17</f>
        <v>1511.434</v>
      </c>
      <c r="K17" s="136"/>
      <c r="L17" s="136" t="s">
        <v>23</v>
      </c>
      <c r="M17" s="136" t="s">
        <v>23</v>
      </c>
      <c r="N17" s="136" t="s">
        <v>23</v>
      </c>
      <c r="O17" s="136" t="s">
        <v>23</v>
      </c>
      <c r="P17" s="136" t="s">
        <v>25</v>
      </c>
      <c r="Q17" s="55">
        <f t="shared" si="1"/>
        <v>0</v>
      </c>
      <c r="R17" s="55">
        <f t="shared" si="2"/>
        <v>0</v>
      </c>
      <c r="S17" s="45" t="s">
        <v>27</v>
      </c>
    </row>
    <row r="18" spans="1:20" hidden="1" x14ac:dyDescent="0.25">
      <c r="A18" s="200" t="s">
        <v>33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2"/>
    </row>
    <row r="19" spans="1:20" ht="94.5" hidden="1" x14ac:dyDescent="0.25">
      <c r="A19" s="52">
        <v>12</v>
      </c>
      <c r="B19" s="138" t="s">
        <v>48</v>
      </c>
      <c r="C19" s="137" t="s">
        <v>20</v>
      </c>
      <c r="D19" s="136" t="s">
        <v>66</v>
      </c>
      <c r="E19" s="136">
        <v>2016</v>
      </c>
      <c r="F19" s="53">
        <v>6360.1819999999998</v>
      </c>
      <c r="G19" s="54">
        <f>F19-7.232</f>
        <v>6352.95</v>
      </c>
      <c r="H19" s="54">
        <v>6352.95</v>
      </c>
      <c r="I19" s="54"/>
      <c r="J19" s="54">
        <f>H19</f>
        <v>6352.95</v>
      </c>
      <c r="K19" s="136"/>
      <c r="L19" s="136" t="s">
        <v>23</v>
      </c>
      <c r="M19" s="136" t="s">
        <v>23</v>
      </c>
      <c r="N19" s="136" t="s">
        <v>23</v>
      </c>
      <c r="O19" s="136" t="s">
        <v>23</v>
      </c>
      <c r="P19" s="136" t="s">
        <v>25</v>
      </c>
      <c r="Q19" s="55">
        <f>100-(G19/F19*100)</f>
        <v>0.11370743793180793</v>
      </c>
      <c r="R19" s="55">
        <f t="shared" si="2"/>
        <v>0.11370743793180793</v>
      </c>
      <c r="S19" s="45" t="s">
        <v>28</v>
      </c>
    </row>
    <row r="20" spans="1:20" ht="110.25" hidden="1" x14ac:dyDescent="0.25">
      <c r="A20" s="52">
        <v>13</v>
      </c>
      <c r="B20" s="138" t="s">
        <v>49</v>
      </c>
      <c r="C20" s="46" t="s">
        <v>63</v>
      </c>
      <c r="D20" s="136"/>
      <c r="E20" s="136"/>
      <c r="F20" s="53">
        <v>2000</v>
      </c>
      <c r="G20" s="54">
        <f>F20</f>
        <v>2000</v>
      </c>
      <c r="H20" s="54">
        <v>2000</v>
      </c>
      <c r="I20" s="54"/>
      <c r="J20" s="54">
        <f>H20</f>
        <v>2000</v>
      </c>
      <c r="K20" s="136"/>
      <c r="L20" s="136" t="s">
        <v>23</v>
      </c>
      <c r="M20" s="136" t="s">
        <v>23</v>
      </c>
      <c r="N20" s="136" t="s">
        <v>23</v>
      </c>
      <c r="O20" s="136" t="s">
        <v>23</v>
      </c>
      <c r="P20" s="136" t="s">
        <v>25</v>
      </c>
      <c r="Q20" s="55">
        <f>100-(G20/F20*100)</f>
        <v>0</v>
      </c>
      <c r="R20" s="55">
        <f t="shared" si="2"/>
        <v>0</v>
      </c>
      <c r="S20" s="45" t="s">
        <v>30</v>
      </c>
    </row>
    <row r="21" spans="1:20" ht="110.25" hidden="1" x14ac:dyDescent="0.25">
      <c r="A21" s="52">
        <v>14</v>
      </c>
      <c r="B21" s="138" t="s">
        <v>50</v>
      </c>
      <c r="C21" s="46" t="s">
        <v>63</v>
      </c>
      <c r="D21" s="136" t="s">
        <v>78</v>
      </c>
      <c r="E21" s="136">
        <v>2016</v>
      </c>
      <c r="F21" s="53">
        <v>890.87199999999996</v>
      </c>
      <c r="G21" s="54">
        <f>F21</f>
        <v>890.87199999999996</v>
      </c>
      <c r="H21" s="54">
        <v>890.87199999999996</v>
      </c>
      <c r="I21" s="54"/>
      <c r="J21" s="54">
        <f>H21</f>
        <v>890.87199999999996</v>
      </c>
      <c r="K21" s="136"/>
      <c r="L21" s="136" t="s">
        <v>23</v>
      </c>
      <c r="M21" s="136" t="s">
        <v>23</v>
      </c>
      <c r="N21" s="136" t="s">
        <v>23</v>
      </c>
      <c r="O21" s="136" t="s">
        <v>23</v>
      </c>
      <c r="P21" s="136" t="s">
        <v>25</v>
      </c>
      <c r="Q21" s="55">
        <f>100-(G21/F21*100)</f>
        <v>0</v>
      </c>
      <c r="R21" s="55">
        <f t="shared" si="2"/>
        <v>0</v>
      </c>
      <c r="S21" s="45" t="s">
        <v>28</v>
      </c>
    </row>
    <row r="22" spans="1:20" ht="78.75" hidden="1" x14ac:dyDescent="0.25">
      <c r="A22" s="52">
        <v>15</v>
      </c>
      <c r="B22" s="138" t="s">
        <v>51</v>
      </c>
      <c r="C22" s="46" t="s">
        <v>63</v>
      </c>
      <c r="D22" s="136" t="s">
        <v>79</v>
      </c>
      <c r="E22" s="136"/>
      <c r="F22" s="53">
        <v>3514.2240000000002</v>
      </c>
      <c r="G22" s="54">
        <f>F22-112.974</f>
        <v>3401.25</v>
      </c>
      <c r="H22" s="54">
        <v>119.169</v>
      </c>
      <c r="I22" s="54"/>
      <c r="J22" s="54">
        <f>H22</f>
        <v>119.169</v>
      </c>
      <c r="K22" s="136"/>
      <c r="L22" s="136" t="s">
        <v>23</v>
      </c>
      <c r="M22" s="136" t="s">
        <v>23</v>
      </c>
      <c r="N22" s="136" t="s">
        <v>23</v>
      </c>
      <c r="O22" s="136" t="s">
        <v>23</v>
      </c>
      <c r="P22" s="136" t="s">
        <v>25</v>
      </c>
      <c r="Q22" s="55">
        <f>100-(G22/F22*100)</f>
        <v>3.2147637714613637</v>
      </c>
      <c r="R22" s="55">
        <f t="shared" si="2"/>
        <v>3.2147637714613637</v>
      </c>
      <c r="S22" s="45" t="s">
        <v>30</v>
      </c>
    </row>
    <row r="23" spans="1:20" s="38" customFormat="1" ht="78.75" hidden="1" x14ac:dyDescent="0.25">
      <c r="A23" s="56">
        <v>16</v>
      </c>
      <c r="B23" s="47" t="s">
        <v>52</v>
      </c>
      <c r="C23" s="48" t="s">
        <v>63</v>
      </c>
      <c r="D23" s="49" t="s">
        <v>80</v>
      </c>
      <c r="E23" s="49"/>
      <c r="F23" s="57">
        <v>17121.043000000001</v>
      </c>
      <c r="G23" s="58">
        <f>F23-281.30289</f>
        <v>16839.740110000002</v>
      </c>
      <c r="H23" s="58">
        <f>3763.944-2059.7891</f>
        <v>1704.1549</v>
      </c>
      <c r="I23" s="58"/>
      <c r="J23" s="58">
        <f>H23</f>
        <v>1704.1549</v>
      </c>
      <c r="K23" s="49"/>
      <c r="L23" s="49" t="s">
        <v>23</v>
      </c>
      <c r="M23" s="49" t="s">
        <v>23</v>
      </c>
      <c r="N23" s="49" t="s">
        <v>23</v>
      </c>
      <c r="O23" s="49" t="s">
        <v>23</v>
      </c>
      <c r="P23" s="49" t="s">
        <v>25</v>
      </c>
      <c r="Q23" s="59">
        <f>100-(G23/F23*100)</f>
        <v>1.6430242596785689</v>
      </c>
      <c r="R23" s="59">
        <f t="shared" si="2"/>
        <v>1.6430242596785689</v>
      </c>
      <c r="S23" s="50" t="s">
        <v>30</v>
      </c>
      <c r="T23" s="40"/>
    </row>
    <row r="24" spans="1:20" hidden="1" x14ac:dyDescent="0.25">
      <c r="A24" s="200" t="s">
        <v>34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2"/>
    </row>
    <row r="25" spans="1:20" ht="78.75" hidden="1" x14ac:dyDescent="0.25">
      <c r="A25" s="52">
        <v>17</v>
      </c>
      <c r="B25" s="138" t="s">
        <v>53</v>
      </c>
      <c r="C25" s="137" t="s">
        <v>20</v>
      </c>
      <c r="D25" s="136" t="s">
        <v>81</v>
      </c>
      <c r="E25" s="136"/>
      <c r="F25" s="53">
        <v>10050</v>
      </c>
      <c r="G25" s="54">
        <f>F25-199.99705</f>
        <v>9850.0029500000001</v>
      </c>
      <c r="H25" s="54">
        <v>290</v>
      </c>
      <c r="I25" s="54"/>
      <c r="J25" s="54">
        <f>H25</f>
        <v>290</v>
      </c>
      <c r="K25" s="136"/>
      <c r="L25" s="136" t="s">
        <v>23</v>
      </c>
      <c r="M25" s="136" t="s">
        <v>23</v>
      </c>
      <c r="N25" s="136" t="s">
        <v>23</v>
      </c>
      <c r="O25" s="136" t="s">
        <v>23</v>
      </c>
      <c r="P25" s="136" t="s">
        <v>25</v>
      </c>
      <c r="Q25" s="55">
        <f>100-(G25/F25*100)</f>
        <v>1.9900203980099462</v>
      </c>
      <c r="R25" s="55">
        <f t="shared" si="2"/>
        <v>1.9900203980099462</v>
      </c>
      <c r="S25" s="45" t="s">
        <v>30</v>
      </c>
    </row>
    <row r="26" spans="1:20" ht="78.75" hidden="1" x14ac:dyDescent="0.25">
      <c r="A26" s="52">
        <v>18</v>
      </c>
      <c r="B26" s="138" t="s">
        <v>54</v>
      </c>
      <c r="C26" s="46" t="s">
        <v>63</v>
      </c>
      <c r="D26" s="136" t="s">
        <v>82</v>
      </c>
      <c r="E26" s="136"/>
      <c r="F26" s="53">
        <v>25</v>
      </c>
      <c r="G26" s="54">
        <f>F26</f>
        <v>25</v>
      </c>
      <c r="H26" s="54">
        <v>25</v>
      </c>
      <c r="I26" s="54"/>
      <c r="J26" s="54">
        <f>H26</f>
        <v>25</v>
      </c>
      <c r="K26" s="136"/>
      <c r="L26" s="136" t="s">
        <v>23</v>
      </c>
      <c r="M26" s="136" t="s">
        <v>23</v>
      </c>
      <c r="N26" s="136" t="s">
        <v>23</v>
      </c>
      <c r="O26" s="136" t="s">
        <v>23</v>
      </c>
      <c r="P26" s="136" t="s">
        <v>25</v>
      </c>
      <c r="Q26" s="55">
        <f>100-(G26/F26*100)</f>
        <v>0</v>
      </c>
      <c r="R26" s="55">
        <f t="shared" si="2"/>
        <v>0</v>
      </c>
      <c r="S26" s="45" t="s">
        <v>30</v>
      </c>
    </row>
    <row r="27" spans="1:20" ht="173.25" hidden="1" x14ac:dyDescent="0.25">
      <c r="A27" s="52">
        <v>19</v>
      </c>
      <c r="B27" s="138" t="s">
        <v>55</v>
      </c>
      <c r="C27" s="46" t="s">
        <v>63</v>
      </c>
      <c r="D27" s="136" t="s">
        <v>83</v>
      </c>
      <c r="E27" s="136">
        <v>2015</v>
      </c>
      <c r="F27" s="53">
        <v>340</v>
      </c>
      <c r="G27" s="54">
        <f>F27</f>
        <v>340</v>
      </c>
      <c r="H27" s="54">
        <v>340</v>
      </c>
      <c r="I27" s="54"/>
      <c r="J27" s="54">
        <f>H27</f>
        <v>340</v>
      </c>
      <c r="K27" s="136"/>
      <c r="L27" s="136" t="s">
        <v>23</v>
      </c>
      <c r="M27" s="136" t="s">
        <v>23</v>
      </c>
      <c r="N27" s="136" t="s">
        <v>23</v>
      </c>
      <c r="O27" s="136" t="s">
        <v>23</v>
      </c>
      <c r="P27" s="136" t="s">
        <v>25</v>
      </c>
      <c r="Q27" s="55">
        <f>100-(G27/F27*100)</f>
        <v>0</v>
      </c>
      <c r="R27" s="55">
        <f t="shared" si="2"/>
        <v>0</v>
      </c>
      <c r="S27" s="45" t="s">
        <v>28</v>
      </c>
    </row>
    <row r="28" spans="1:20" ht="94.5" hidden="1" x14ac:dyDescent="0.25">
      <c r="A28" s="52">
        <v>20</v>
      </c>
      <c r="B28" s="138" t="s">
        <v>56</v>
      </c>
      <c r="C28" s="46" t="s">
        <v>63</v>
      </c>
      <c r="D28" s="136" t="s">
        <v>84</v>
      </c>
      <c r="E28" s="136">
        <v>2016</v>
      </c>
      <c r="F28" s="53">
        <v>1094.432</v>
      </c>
      <c r="G28" s="54">
        <f>F28</f>
        <v>1094.432</v>
      </c>
      <c r="H28" s="54">
        <v>1094.432</v>
      </c>
      <c r="I28" s="54"/>
      <c r="J28" s="54">
        <f>H28</f>
        <v>1094.432</v>
      </c>
      <c r="K28" s="136"/>
      <c r="L28" s="136" t="s">
        <v>23</v>
      </c>
      <c r="M28" s="136" t="s">
        <v>23</v>
      </c>
      <c r="N28" s="136" t="s">
        <v>23</v>
      </c>
      <c r="O28" s="136" t="s">
        <v>23</v>
      </c>
      <c r="P28" s="136" t="s">
        <v>25</v>
      </c>
      <c r="Q28" s="55">
        <f>100-(G28/F28*100)</f>
        <v>0</v>
      </c>
      <c r="R28" s="55">
        <f t="shared" si="2"/>
        <v>0</v>
      </c>
      <c r="S28" s="45" t="s">
        <v>30</v>
      </c>
    </row>
    <row r="29" spans="1:20" ht="110.25" hidden="1" x14ac:dyDescent="0.25">
      <c r="A29" s="52">
        <v>21</v>
      </c>
      <c r="B29" s="138" t="s">
        <v>57</v>
      </c>
      <c r="C29" s="46" t="s">
        <v>63</v>
      </c>
      <c r="D29" s="136" t="s">
        <v>85</v>
      </c>
      <c r="E29" s="136">
        <v>2016</v>
      </c>
      <c r="F29" s="53">
        <v>1450</v>
      </c>
      <c r="G29" s="54">
        <f>F29</f>
        <v>1450</v>
      </c>
      <c r="H29" s="54">
        <v>1450</v>
      </c>
      <c r="I29" s="54"/>
      <c r="J29" s="54">
        <f>H29</f>
        <v>1450</v>
      </c>
      <c r="K29" s="136"/>
      <c r="L29" s="136" t="s">
        <v>23</v>
      </c>
      <c r="M29" s="136" t="s">
        <v>23</v>
      </c>
      <c r="N29" s="136" t="s">
        <v>23</v>
      </c>
      <c r="O29" s="136" t="s">
        <v>23</v>
      </c>
      <c r="P29" s="136" t="s">
        <v>25</v>
      </c>
      <c r="Q29" s="55">
        <f>100-(G29/F29*100)</f>
        <v>0</v>
      </c>
      <c r="R29" s="55">
        <f t="shared" si="2"/>
        <v>0</v>
      </c>
      <c r="S29" s="45" t="s">
        <v>30</v>
      </c>
    </row>
    <row r="30" spans="1:20" hidden="1" x14ac:dyDescent="0.25">
      <c r="A30" s="200" t="s">
        <v>35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2"/>
    </row>
    <row r="31" spans="1:20" s="4" customFormat="1" ht="94.5" customHeight="1" x14ac:dyDescent="0.2">
      <c r="A31" s="137">
        <v>1</v>
      </c>
      <c r="B31" s="119" t="s">
        <v>169</v>
      </c>
      <c r="C31" s="137" t="s">
        <v>206</v>
      </c>
      <c r="D31" s="137" t="s">
        <v>21</v>
      </c>
      <c r="E31" s="137">
        <v>2015</v>
      </c>
      <c r="F31" s="60">
        <v>8537.357</v>
      </c>
      <c r="G31" s="60">
        <v>3353.703</v>
      </c>
      <c r="H31" s="60">
        <f>I31+J31+K31</f>
        <v>1800</v>
      </c>
      <c r="I31" s="60"/>
      <c r="J31" s="60">
        <v>1800</v>
      </c>
      <c r="K31" s="137"/>
      <c r="L31" s="60">
        <f t="shared" ref="L31:L76" si="3">M31+N31+O31</f>
        <v>0</v>
      </c>
      <c r="M31" s="60"/>
      <c r="N31" s="60"/>
      <c r="O31" s="60"/>
      <c r="P31" s="137" t="s">
        <v>25</v>
      </c>
      <c r="Q31" s="65">
        <v>74.099999999999994</v>
      </c>
      <c r="R31" s="65"/>
      <c r="S31" s="46" t="s">
        <v>161</v>
      </c>
      <c r="T31" s="10"/>
    </row>
    <row r="32" spans="1:20" s="4" customFormat="1" ht="72" hidden="1" customHeight="1" x14ac:dyDescent="0.2">
      <c r="A32" s="137">
        <v>2</v>
      </c>
      <c r="B32" s="123" t="s">
        <v>139</v>
      </c>
      <c r="C32" s="46" t="s">
        <v>63</v>
      </c>
      <c r="D32" s="137" t="s">
        <v>143</v>
      </c>
      <c r="E32" s="137">
        <v>2016</v>
      </c>
      <c r="F32" s="60">
        <v>4500</v>
      </c>
      <c r="G32" s="60">
        <v>4500</v>
      </c>
      <c r="H32" s="60">
        <f>I32+J32+K32</f>
        <v>275</v>
      </c>
      <c r="I32" s="60"/>
      <c r="J32" s="60">
        <v>275</v>
      </c>
      <c r="K32" s="137"/>
      <c r="L32" s="60">
        <f t="shared" si="3"/>
        <v>0</v>
      </c>
      <c r="M32" s="60"/>
      <c r="N32" s="60"/>
      <c r="O32" s="60"/>
      <c r="P32" s="137"/>
      <c r="Q32" s="98"/>
      <c r="R32" s="98">
        <v>0</v>
      </c>
      <c r="S32" s="46" t="s">
        <v>30</v>
      </c>
      <c r="T32" s="10"/>
    </row>
    <row r="33" spans="1:21" s="4" customFormat="1" ht="69" hidden="1" customHeight="1" x14ac:dyDescent="0.2">
      <c r="A33" s="137">
        <v>3</v>
      </c>
      <c r="B33" s="119" t="s">
        <v>59</v>
      </c>
      <c r="C33" s="46" t="s">
        <v>63</v>
      </c>
      <c r="D33" s="137" t="s">
        <v>22</v>
      </c>
      <c r="E33" s="137">
        <v>2016</v>
      </c>
      <c r="F33" s="60">
        <v>17964.366999999998</v>
      </c>
      <c r="G33" s="60">
        <v>17335.271000000001</v>
      </c>
      <c r="H33" s="60">
        <f t="shared" ref="H33:H76" si="4">I33+J33+K33</f>
        <v>6025.1570000000002</v>
      </c>
      <c r="I33" s="60"/>
      <c r="J33" s="60">
        <v>6025.1570000000002</v>
      </c>
      <c r="K33" s="137"/>
      <c r="L33" s="60">
        <f t="shared" si="3"/>
        <v>0</v>
      </c>
      <c r="M33" s="60"/>
      <c r="N33" s="60"/>
      <c r="O33" s="60"/>
      <c r="P33" s="137" t="s">
        <v>25</v>
      </c>
      <c r="Q33" s="65"/>
      <c r="R33" s="65">
        <v>3.5</v>
      </c>
      <c r="S33" s="46" t="s">
        <v>27</v>
      </c>
      <c r="T33" s="10"/>
    </row>
    <row r="34" spans="1:21" s="4" customFormat="1" ht="74.25" customHeight="1" x14ac:dyDescent="0.2">
      <c r="A34" s="137">
        <v>2</v>
      </c>
      <c r="B34" s="119" t="s">
        <v>60</v>
      </c>
      <c r="C34" s="46" t="s">
        <v>63</v>
      </c>
      <c r="D34" s="137" t="s">
        <v>86</v>
      </c>
      <c r="E34" s="137">
        <v>2016</v>
      </c>
      <c r="F34" s="60">
        <v>16122.588</v>
      </c>
      <c r="G34" s="60">
        <v>15622.588</v>
      </c>
      <c r="H34" s="60">
        <f t="shared" si="4"/>
        <v>14000</v>
      </c>
      <c r="I34" s="60"/>
      <c r="J34" s="60">
        <v>14000</v>
      </c>
      <c r="K34" s="137"/>
      <c r="L34" s="60">
        <f t="shared" si="3"/>
        <v>6.4969999999999999</v>
      </c>
      <c r="M34" s="60"/>
      <c r="N34" s="60">
        <v>6.4969999999999999</v>
      </c>
      <c r="O34" s="60"/>
      <c r="P34" s="137" t="s">
        <v>25</v>
      </c>
      <c r="Q34" s="98">
        <v>3</v>
      </c>
      <c r="R34" s="98"/>
      <c r="S34" s="46" t="s">
        <v>161</v>
      </c>
      <c r="T34" s="10"/>
    </row>
    <row r="35" spans="1:21" s="4" customFormat="1" ht="72" customHeight="1" x14ac:dyDescent="0.2">
      <c r="A35" s="137">
        <v>3</v>
      </c>
      <c r="B35" s="119" t="s">
        <v>160</v>
      </c>
      <c r="C35" s="46" t="s">
        <v>63</v>
      </c>
      <c r="D35" s="137" t="s">
        <v>199</v>
      </c>
      <c r="E35" s="137">
        <v>2017</v>
      </c>
      <c r="F35" s="60">
        <v>76151.3</v>
      </c>
      <c r="G35" s="137">
        <v>76151.3</v>
      </c>
      <c r="H35" s="60">
        <f t="shared" si="4"/>
        <v>2440</v>
      </c>
      <c r="I35" s="60"/>
      <c r="J35" s="60">
        <v>2440</v>
      </c>
      <c r="K35" s="137"/>
      <c r="L35" s="60">
        <f t="shared" si="3"/>
        <v>0</v>
      </c>
      <c r="M35" s="60"/>
      <c r="N35" s="60"/>
      <c r="O35" s="60"/>
      <c r="P35" s="137" t="s">
        <v>25</v>
      </c>
      <c r="Q35" s="77"/>
      <c r="R35" s="77"/>
      <c r="S35" s="46" t="s">
        <v>161</v>
      </c>
      <c r="T35" s="10"/>
    </row>
    <row r="36" spans="1:21" s="4" customFormat="1" ht="84" customHeight="1" x14ac:dyDescent="0.2">
      <c r="A36" s="137">
        <v>4</v>
      </c>
      <c r="B36" s="119" t="s">
        <v>19</v>
      </c>
      <c r="C36" s="46" t="s">
        <v>63</v>
      </c>
      <c r="D36" s="137" t="s">
        <v>183</v>
      </c>
      <c r="E36" s="137">
        <v>2014</v>
      </c>
      <c r="F36" s="60">
        <v>9129.1010000000006</v>
      </c>
      <c r="G36" s="60">
        <v>3310.7109999999998</v>
      </c>
      <c r="H36" s="60">
        <f t="shared" si="4"/>
        <v>3310.7109999999998</v>
      </c>
      <c r="I36" s="60"/>
      <c r="J36" s="60">
        <v>3310.7109999999998</v>
      </c>
      <c r="K36" s="137"/>
      <c r="L36" s="60">
        <f t="shared" si="3"/>
        <v>0</v>
      </c>
      <c r="M36" s="60"/>
      <c r="N36" s="60"/>
      <c r="O36" s="60"/>
      <c r="P36" s="137" t="s">
        <v>25</v>
      </c>
      <c r="Q36" s="77">
        <v>76.3</v>
      </c>
      <c r="R36" s="65"/>
      <c r="S36" s="46" t="s">
        <v>159</v>
      </c>
      <c r="T36" s="10"/>
    </row>
    <row r="37" spans="1:21" s="4" customFormat="1" ht="114" hidden="1" customHeight="1" x14ac:dyDescent="0.2">
      <c r="A37" s="137">
        <v>5</v>
      </c>
      <c r="B37" s="51" t="s">
        <v>61</v>
      </c>
      <c r="C37" s="46" t="s">
        <v>63</v>
      </c>
      <c r="D37" s="137" t="s">
        <v>87</v>
      </c>
      <c r="E37" s="137">
        <v>2016</v>
      </c>
      <c r="F37" s="60">
        <v>7129.7510000000002</v>
      </c>
      <c r="G37" s="60">
        <v>5500</v>
      </c>
      <c r="H37" s="60">
        <f t="shared" si="4"/>
        <v>4700.0469999999996</v>
      </c>
      <c r="I37" s="60"/>
      <c r="J37" s="60">
        <v>4700.0469999999996</v>
      </c>
      <c r="K37" s="137"/>
      <c r="L37" s="60">
        <f t="shared" si="3"/>
        <v>4651.5129999999999</v>
      </c>
      <c r="M37" s="60"/>
      <c r="N37" s="60">
        <v>4651.5129999999999</v>
      </c>
      <c r="O37" s="60"/>
      <c r="P37" s="137" t="s">
        <v>25</v>
      </c>
      <c r="Q37" s="77">
        <f t="shared" ref="Q37:Q76" si="5">100-(G37/F37*100)</f>
        <v>22.858456066698537</v>
      </c>
      <c r="R37" s="65">
        <v>100</v>
      </c>
      <c r="S37" s="46" t="s">
        <v>30</v>
      </c>
      <c r="T37" s="10"/>
    </row>
    <row r="38" spans="1:21" s="4" customFormat="1" ht="98.25" hidden="1" customHeight="1" x14ac:dyDescent="0.2">
      <c r="A38" s="137">
        <v>6</v>
      </c>
      <c r="B38" s="51" t="s">
        <v>31</v>
      </c>
      <c r="C38" s="46" t="s">
        <v>63</v>
      </c>
      <c r="D38" s="137" t="s">
        <v>88</v>
      </c>
      <c r="E38" s="137">
        <v>2016</v>
      </c>
      <c r="F38" s="60">
        <v>2000</v>
      </c>
      <c r="G38" s="60">
        <v>2000</v>
      </c>
      <c r="H38" s="60">
        <f t="shared" si="4"/>
        <v>203</v>
      </c>
      <c r="I38" s="60"/>
      <c r="J38" s="60">
        <v>203</v>
      </c>
      <c r="K38" s="137"/>
      <c r="L38" s="60">
        <f t="shared" si="3"/>
        <v>200.64099999999999</v>
      </c>
      <c r="M38" s="60"/>
      <c r="N38" s="60">
        <v>200.64099999999999</v>
      </c>
      <c r="O38" s="60"/>
      <c r="P38" s="137" t="s">
        <v>25</v>
      </c>
      <c r="Q38" s="77">
        <f t="shared" si="5"/>
        <v>0</v>
      </c>
      <c r="R38" s="65">
        <v>100</v>
      </c>
      <c r="S38" s="46" t="s">
        <v>30</v>
      </c>
      <c r="T38" s="10"/>
    </row>
    <row r="39" spans="1:21" s="4" customFormat="1" ht="63" customHeight="1" x14ac:dyDescent="0.2">
      <c r="A39" s="137">
        <v>5</v>
      </c>
      <c r="B39" s="119" t="s">
        <v>162</v>
      </c>
      <c r="C39" s="46" t="s">
        <v>63</v>
      </c>
      <c r="D39" s="137" t="s">
        <v>188</v>
      </c>
      <c r="E39" s="137">
        <v>2017</v>
      </c>
      <c r="F39" s="60">
        <v>19419.5</v>
      </c>
      <c r="G39" s="60">
        <v>19419.5</v>
      </c>
      <c r="H39" s="60">
        <f t="shared" si="4"/>
        <v>2000</v>
      </c>
      <c r="I39" s="60"/>
      <c r="J39" s="60">
        <v>2000</v>
      </c>
      <c r="K39" s="137"/>
      <c r="L39" s="60">
        <f t="shared" si="3"/>
        <v>0</v>
      </c>
      <c r="M39" s="60"/>
      <c r="N39" s="60"/>
      <c r="O39" s="60"/>
      <c r="P39" s="137"/>
      <c r="Q39" s="77"/>
      <c r="R39" s="65"/>
      <c r="S39" s="46" t="s">
        <v>161</v>
      </c>
      <c r="T39" s="10"/>
    </row>
    <row r="40" spans="1:21" s="4" customFormat="1" ht="97.5" customHeight="1" x14ac:dyDescent="0.2">
      <c r="A40" s="137">
        <v>6</v>
      </c>
      <c r="B40" s="119" t="s">
        <v>170</v>
      </c>
      <c r="C40" s="46" t="s">
        <v>63</v>
      </c>
      <c r="D40" s="137" t="s">
        <v>200</v>
      </c>
      <c r="E40" s="137">
        <v>2015</v>
      </c>
      <c r="F40" s="60">
        <v>1417.127</v>
      </c>
      <c r="G40" s="60">
        <v>1382.8240000000001</v>
      </c>
      <c r="H40" s="60">
        <f t="shared" si="4"/>
        <v>1382.8240000000001</v>
      </c>
      <c r="I40" s="60"/>
      <c r="J40" s="60">
        <v>1382.8240000000001</v>
      </c>
      <c r="K40" s="137"/>
      <c r="L40" s="60">
        <f t="shared" si="3"/>
        <v>0</v>
      </c>
      <c r="M40" s="60"/>
      <c r="N40" s="60"/>
      <c r="O40" s="60"/>
      <c r="P40" s="137"/>
      <c r="Q40" s="77">
        <v>2.4</v>
      </c>
      <c r="R40" s="65"/>
      <c r="S40" s="46" t="s">
        <v>159</v>
      </c>
      <c r="T40" s="10"/>
    </row>
    <row r="41" spans="1:21" s="4" customFormat="1" ht="98.25" customHeight="1" x14ac:dyDescent="0.2">
      <c r="A41" s="137">
        <v>7</v>
      </c>
      <c r="B41" s="119" t="s">
        <v>163</v>
      </c>
      <c r="C41" s="46" t="s">
        <v>63</v>
      </c>
      <c r="D41" s="137" t="s">
        <v>190</v>
      </c>
      <c r="E41" s="137">
        <v>2017</v>
      </c>
      <c r="F41" s="60">
        <v>287200</v>
      </c>
      <c r="G41" s="60">
        <v>287200</v>
      </c>
      <c r="H41" s="60">
        <f t="shared" si="4"/>
        <v>500</v>
      </c>
      <c r="I41" s="60"/>
      <c r="J41" s="60">
        <v>500</v>
      </c>
      <c r="K41" s="137"/>
      <c r="L41" s="60">
        <f t="shared" si="3"/>
        <v>0</v>
      </c>
      <c r="M41" s="60"/>
      <c r="N41" s="60"/>
      <c r="O41" s="60"/>
      <c r="P41" s="137"/>
      <c r="Q41" s="77"/>
      <c r="R41" s="65"/>
      <c r="S41" s="46" t="s">
        <v>161</v>
      </c>
      <c r="T41" s="10"/>
    </row>
    <row r="42" spans="1:21" s="4" customFormat="1" ht="68.25" customHeight="1" x14ac:dyDescent="0.2">
      <c r="A42" s="137">
        <v>8</v>
      </c>
      <c r="B42" s="120" t="s">
        <v>164</v>
      </c>
      <c r="C42" s="46" t="s">
        <v>63</v>
      </c>
      <c r="D42" s="137" t="s">
        <v>187</v>
      </c>
      <c r="E42" s="137">
        <v>2017</v>
      </c>
      <c r="F42" s="60">
        <v>58374</v>
      </c>
      <c r="G42" s="60">
        <v>58374</v>
      </c>
      <c r="H42" s="60">
        <f t="shared" si="4"/>
        <v>600</v>
      </c>
      <c r="I42" s="60"/>
      <c r="J42" s="60">
        <v>600</v>
      </c>
      <c r="K42" s="137"/>
      <c r="L42" s="60">
        <f t="shared" si="3"/>
        <v>0</v>
      </c>
      <c r="M42" s="60"/>
      <c r="N42" s="60"/>
      <c r="O42" s="60"/>
      <c r="P42" s="137"/>
      <c r="Q42" s="77"/>
      <c r="R42" s="65"/>
      <c r="S42" s="46" t="s">
        <v>161</v>
      </c>
      <c r="T42" s="10"/>
    </row>
    <row r="43" spans="1:21" s="4" customFormat="1" ht="85.5" customHeight="1" x14ac:dyDescent="0.2">
      <c r="A43" s="137">
        <v>9</v>
      </c>
      <c r="B43" s="120" t="s">
        <v>165</v>
      </c>
      <c r="C43" s="46" t="s">
        <v>63</v>
      </c>
      <c r="D43" s="137" t="s">
        <v>186</v>
      </c>
      <c r="E43" s="137">
        <v>2017</v>
      </c>
      <c r="F43" s="60">
        <v>6400</v>
      </c>
      <c r="G43" s="60">
        <v>6400</v>
      </c>
      <c r="H43" s="60">
        <f t="shared" si="4"/>
        <v>200</v>
      </c>
      <c r="I43" s="60"/>
      <c r="J43" s="60">
        <v>200</v>
      </c>
      <c r="K43" s="137"/>
      <c r="L43" s="60">
        <f t="shared" si="3"/>
        <v>0</v>
      </c>
      <c r="M43" s="60"/>
      <c r="N43" s="60"/>
      <c r="O43" s="60"/>
      <c r="P43" s="137"/>
      <c r="Q43" s="77"/>
      <c r="R43" s="65"/>
      <c r="S43" s="46" t="s">
        <v>161</v>
      </c>
      <c r="T43" s="10"/>
    </row>
    <row r="44" spans="1:21" s="4" customFormat="1" ht="100.5" customHeight="1" x14ac:dyDescent="0.2">
      <c r="A44" s="137">
        <v>10</v>
      </c>
      <c r="B44" s="120" t="s">
        <v>166</v>
      </c>
      <c r="C44" s="46" t="s">
        <v>63</v>
      </c>
      <c r="D44" s="137" t="s">
        <v>195</v>
      </c>
      <c r="E44" s="137">
        <v>2017</v>
      </c>
      <c r="F44" s="60">
        <v>1000</v>
      </c>
      <c r="G44" s="60">
        <v>1000</v>
      </c>
      <c r="H44" s="60">
        <f t="shared" si="4"/>
        <v>1000</v>
      </c>
      <c r="I44" s="60"/>
      <c r="J44" s="60">
        <v>1000</v>
      </c>
      <c r="K44" s="137"/>
      <c r="L44" s="60">
        <f t="shared" si="3"/>
        <v>21.377790000000001</v>
      </c>
      <c r="M44" s="60"/>
      <c r="N44" s="60">
        <v>21.377790000000001</v>
      </c>
      <c r="O44" s="60"/>
      <c r="P44" s="137"/>
      <c r="Q44" s="77"/>
      <c r="R44" s="65"/>
      <c r="S44" s="46" t="s">
        <v>159</v>
      </c>
      <c r="T44" s="10"/>
    </row>
    <row r="45" spans="1:21" s="4" customFormat="1" ht="85.5" customHeight="1" x14ac:dyDescent="0.2">
      <c r="A45" s="137">
        <v>11</v>
      </c>
      <c r="B45" s="120" t="s">
        <v>167</v>
      </c>
      <c r="C45" s="46" t="s">
        <v>63</v>
      </c>
      <c r="D45" s="137" t="s">
        <v>109</v>
      </c>
      <c r="E45" s="137">
        <v>2017</v>
      </c>
      <c r="F45" s="60">
        <v>13000</v>
      </c>
      <c r="G45" s="60">
        <v>13000</v>
      </c>
      <c r="H45" s="60">
        <f t="shared" si="4"/>
        <v>500</v>
      </c>
      <c r="I45" s="60"/>
      <c r="J45" s="60">
        <v>500</v>
      </c>
      <c r="K45" s="137"/>
      <c r="L45" s="60">
        <f t="shared" si="3"/>
        <v>0</v>
      </c>
      <c r="M45" s="60"/>
      <c r="N45" s="60"/>
      <c r="O45" s="60"/>
      <c r="P45" s="137"/>
      <c r="Q45" s="77"/>
      <c r="R45" s="65"/>
      <c r="S45" s="46" t="s">
        <v>161</v>
      </c>
      <c r="T45" s="10"/>
    </row>
    <row r="46" spans="1:21" s="4" customFormat="1" ht="98.25" hidden="1" customHeight="1" x14ac:dyDescent="0.2">
      <c r="A46" s="137">
        <v>7</v>
      </c>
      <c r="B46" s="51" t="s">
        <v>148</v>
      </c>
      <c r="C46" s="46" t="s">
        <v>63</v>
      </c>
      <c r="D46" s="137"/>
      <c r="E46" s="137"/>
      <c r="F46" s="60">
        <v>4900</v>
      </c>
      <c r="G46" s="60"/>
      <c r="H46" s="60">
        <f>J46</f>
        <v>140</v>
      </c>
      <c r="I46" s="60"/>
      <c r="J46" s="60">
        <v>140</v>
      </c>
      <c r="K46" s="137"/>
      <c r="L46" s="60">
        <f t="shared" si="3"/>
        <v>132.036</v>
      </c>
      <c r="M46" s="60"/>
      <c r="N46" s="60">
        <v>132.036</v>
      </c>
      <c r="O46" s="60"/>
      <c r="P46" s="137"/>
      <c r="Q46" s="77">
        <f t="shared" si="5"/>
        <v>100</v>
      </c>
      <c r="R46" s="65">
        <v>94.31</v>
      </c>
      <c r="S46" s="46"/>
      <c r="T46" s="10"/>
    </row>
    <row r="47" spans="1:21" s="4" customFormat="1" ht="100.5" customHeight="1" x14ac:dyDescent="0.35">
      <c r="A47" s="137">
        <v>12</v>
      </c>
      <c r="B47" s="124" t="s">
        <v>97</v>
      </c>
      <c r="C47" s="46" t="s">
        <v>63</v>
      </c>
      <c r="D47" s="137" t="s">
        <v>189</v>
      </c>
      <c r="E47" s="137">
        <v>2013</v>
      </c>
      <c r="F47" s="60">
        <v>4016</v>
      </c>
      <c r="G47" s="60">
        <v>2262.4029999999998</v>
      </c>
      <c r="H47" s="60">
        <f t="shared" si="4"/>
        <v>2262.4029999999998</v>
      </c>
      <c r="I47" s="60"/>
      <c r="J47" s="60">
        <v>2262.4029999999998</v>
      </c>
      <c r="K47" s="60"/>
      <c r="L47" s="60">
        <f t="shared" si="3"/>
        <v>0</v>
      </c>
      <c r="M47" s="60"/>
      <c r="N47" s="60"/>
      <c r="O47" s="60"/>
      <c r="P47" s="137"/>
      <c r="Q47" s="77">
        <f t="shared" si="5"/>
        <v>43.665263944223106</v>
      </c>
      <c r="R47" s="65"/>
      <c r="S47" s="46" t="s">
        <v>159</v>
      </c>
      <c r="T47" s="97"/>
      <c r="U47" s="7"/>
    </row>
    <row r="48" spans="1:21" ht="78.75" hidden="1" x14ac:dyDescent="0.35">
      <c r="A48" s="137">
        <v>9</v>
      </c>
      <c r="B48" s="51" t="s">
        <v>98</v>
      </c>
      <c r="C48" s="46" t="s">
        <v>63</v>
      </c>
      <c r="D48" s="137" t="s">
        <v>111</v>
      </c>
      <c r="E48" s="137">
        <v>2015</v>
      </c>
      <c r="F48" s="137">
        <v>611.11</v>
      </c>
      <c r="G48" s="65">
        <v>150</v>
      </c>
      <c r="H48" s="60">
        <f t="shared" si="4"/>
        <v>150</v>
      </c>
      <c r="I48" s="65"/>
      <c r="J48" s="65">
        <v>150</v>
      </c>
      <c r="K48" s="137"/>
      <c r="L48" s="60">
        <f t="shared" si="3"/>
        <v>0</v>
      </c>
      <c r="M48" s="60"/>
      <c r="N48" s="60"/>
      <c r="O48" s="60"/>
      <c r="P48" s="137"/>
      <c r="Q48" s="77">
        <f t="shared" si="5"/>
        <v>75.454500826365148</v>
      </c>
      <c r="R48" s="137">
        <v>75</v>
      </c>
      <c r="S48" s="137">
        <v>2016</v>
      </c>
      <c r="T48" s="97"/>
      <c r="U48" s="96"/>
    </row>
    <row r="49" spans="1:19" ht="99.75" hidden="1" customHeight="1" x14ac:dyDescent="0.25">
      <c r="A49" s="137">
        <v>10</v>
      </c>
      <c r="B49" s="51" t="s">
        <v>99</v>
      </c>
      <c r="C49" s="46" t="s">
        <v>63</v>
      </c>
      <c r="D49" s="137" t="s">
        <v>116</v>
      </c>
      <c r="E49" s="137">
        <v>2016</v>
      </c>
      <c r="F49" s="137">
        <v>2450.9059999999999</v>
      </c>
      <c r="G49" s="137">
        <v>2420.9059999999999</v>
      </c>
      <c r="H49" s="60">
        <f t="shared" si="4"/>
        <v>2420.9059999999999</v>
      </c>
      <c r="I49" s="137"/>
      <c r="J49" s="137">
        <v>2420.9059999999999</v>
      </c>
      <c r="K49" s="137"/>
      <c r="L49" s="60">
        <f t="shared" si="3"/>
        <v>2166.3186000000001</v>
      </c>
      <c r="M49" s="60"/>
      <c r="N49" s="60">
        <f>336.2256+1787.203+6.788+36.102</f>
        <v>2166.3186000000001</v>
      </c>
      <c r="O49" s="60"/>
      <c r="P49" s="137"/>
      <c r="Q49" s="77">
        <f t="shared" si="5"/>
        <v>1.2240371519756366</v>
      </c>
      <c r="R49" s="137">
        <v>95</v>
      </c>
      <c r="S49" s="137">
        <v>2017</v>
      </c>
    </row>
    <row r="50" spans="1:19" ht="112.5" hidden="1" customHeight="1" x14ac:dyDescent="0.25">
      <c r="A50" s="137">
        <v>11</v>
      </c>
      <c r="B50" s="51" t="s">
        <v>100</v>
      </c>
      <c r="C50" s="46" t="s">
        <v>63</v>
      </c>
      <c r="D50" s="137" t="s">
        <v>108</v>
      </c>
      <c r="E50" s="137">
        <v>2015</v>
      </c>
      <c r="F50" s="137">
        <v>3724.83</v>
      </c>
      <c r="G50" s="65">
        <v>800</v>
      </c>
      <c r="H50" s="60">
        <f t="shared" si="4"/>
        <v>1000</v>
      </c>
      <c r="I50" s="65"/>
      <c r="J50" s="65">
        <v>1000</v>
      </c>
      <c r="K50" s="137"/>
      <c r="L50" s="60">
        <f t="shared" si="3"/>
        <v>759.48892000000001</v>
      </c>
      <c r="M50" s="60"/>
      <c r="N50" s="60">
        <f>2.9324+14.77226+741.78426</f>
        <v>759.48892000000001</v>
      </c>
      <c r="O50" s="60"/>
      <c r="P50" s="137"/>
      <c r="Q50" s="77">
        <f t="shared" si="5"/>
        <v>78.522509752122915</v>
      </c>
      <c r="R50" s="137">
        <v>93.7</v>
      </c>
      <c r="S50" s="137">
        <v>2016</v>
      </c>
    </row>
    <row r="51" spans="1:19" ht="69.75" hidden="1" customHeight="1" x14ac:dyDescent="0.25">
      <c r="A51" s="137">
        <v>13</v>
      </c>
      <c r="B51" s="51" t="s">
        <v>101</v>
      </c>
      <c r="C51" s="46" t="s">
        <v>63</v>
      </c>
      <c r="D51" s="137" t="s">
        <v>109</v>
      </c>
      <c r="E51" s="137">
        <v>2010</v>
      </c>
      <c r="F51" s="137">
        <v>195.33199999999999</v>
      </c>
      <c r="G51" s="137">
        <v>181.614</v>
      </c>
      <c r="H51" s="60">
        <f t="shared" si="4"/>
        <v>181.614</v>
      </c>
      <c r="I51" s="137"/>
      <c r="J51" s="137">
        <v>181.614</v>
      </c>
      <c r="K51" s="137"/>
      <c r="L51" s="60">
        <f t="shared" si="3"/>
        <v>0</v>
      </c>
      <c r="M51" s="60"/>
      <c r="N51" s="60"/>
      <c r="O51" s="60"/>
      <c r="P51" s="137"/>
      <c r="Q51" s="77">
        <f t="shared" si="5"/>
        <v>7.0229148321831474</v>
      </c>
      <c r="R51" s="137">
        <v>7</v>
      </c>
      <c r="S51" s="137">
        <v>2016</v>
      </c>
    </row>
    <row r="52" spans="1:19" ht="72.75" customHeight="1" x14ac:dyDescent="0.25">
      <c r="A52" s="137">
        <v>13</v>
      </c>
      <c r="B52" s="119" t="s">
        <v>171</v>
      </c>
      <c r="C52" s="46" t="s">
        <v>63</v>
      </c>
      <c r="D52" s="137" t="s">
        <v>114</v>
      </c>
      <c r="E52" s="137">
        <v>2016</v>
      </c>
      <c r="F52" s="65">
        <v>6600</v>
      </c>
      <c r="G52" s="65">
        <v>6500</v>
      </c>
      <c r="H52" s="60">
        <f t="shared" si="4"/>
        <v>3000</v>
      </c>
      <c r="I52" s="65"/>
      <c r="J52" s="78">
        <v>3000</v>
      </c>
      <c r="K52" s="137"/>
      <c r="L52" s="60">
        <f t="shared" si="3"/>
        <v>0</v>
      </c>
      <c r="M52" s="60"/>
      <c r="N52" s="60"/>
      <c r="O52" s="60"/>
      <c r="P52" s="137"/>
      <c r="Q52" s="77">
        <f t="shared" si="5"/>
        <v>1.5151515151515156</v>
      </c>
      <c r="R52" s="137">
        <v>0</v>
      </c>
      <c r="S52" s="46" t="s">
        <v>161</v>
      </c>
    </row>
    <row r="53" spans="1:19" ht="110.25" customHeight="1" x14ac:dyDescent="0.25">
      <c r="A53" s="137">
        <v>14</v>
      </c>
      <c r="B53" s="125" t="s">
        <v>172</v>
      </c>
      <c r="C53" s="46" t="s">
        <v>63</v>
      </c>
      <c r="D53" s="137" t="s">
        <v>184</v>
      </c>
      <c r="E53" s="137">
        <v>2017</v>
      </c>
      <c r="F53" s="60">
        <v>1450</v>
      </c>
      <c r="G53" s="60">
        <v>1450</v>
      </c>
      <c r="H53" s="60">
        <f t="shared" si="4"/>
        <v>1450</v>
      </c>
      <c r="I53" s="137"/>
      <c r="J53" s="60">
        <v>1450</v>
      </c>
      <c r="K53" s="137"/>
      <c r="L53" s="60">
        <f t="shared" si="3"/>
        <v>0</v>
      </c>
      <c r="M53" s="60"/>
      <c r="N53" s="60"/>
      <c r="O53" s="60"/>
      <c r="P53" s="137"/>
      <c r="Q53" s="77">
        <f t="shared" si="5"/>
        <v>0</v>
      </c>
      <c r="R53" s="137"/>
      <c r="S53" s="137">
        <v>2017</v>
      </c>
    </row>
    <row r="54" spans="1:19" ht="108.75" customHeight="1" x14ac:dyDescent="0.25">
      <c r="A54" s="137">
        <v>15</v>
      </c>
      <c r="B54" s="125" t="s">
        <v>173</v>
      </c>
      <c r="C54" s="46" t="s">
        <v>63</v>
      </c>
      <c r="D54" s="137" t="s">
        <v>185</v>
      </c>
      <c r="E54" s="137">
        <v>2017</v>
      </c>
      <c r="F54" s="60">
        <v>1480</v>
      </c>
      <c r="G54" s="60">
        <v>1480</v>
      </c>
      <c r="H54" s="60">
        <f t="shared" si="4"/>
        <v>1480</v>
      </c>
      <c r="I54" s="137"/>
      <c r="J54" s="60">
        <v>1480</v>
      </c>
      <c r="K54" s="137"/>
      <c r="L54" s="60">
        <f t="shared" si="3"/>
        <v>0</v>
      </c>
      <c r="M54" s="60"/>
      <c r="N54" s="60"/>
      <c r="O54" s="60"/>
      <c r="P54" s="137"/>
      <c r="Q54" s="77">
        <f t="shared" si="5"/>
        <v>0</v>
      </c>
      <c r="R54" s="137"/>
      <c r="S54" s="137">
        <v>2017</v>
      </c>
    </row>
    <row r="55" spans="1:19" ht="87" customHeight="1" x14ac:dyDescent="0.25">
      <c r="A55" s="137">
        <v>16</v>
      </c>
      <c r="B55" s="120" t="s">
        <v>182</v>
      </c>
      <c r="C55" s="46" t="s">
        <v>63</v>
      </c>
      <c r="D55" s="137" t="s">
        <v>198</v>
      </c>
      <c r="E55" s="137">
        <v>2017</v>
      </c>
      <c r="F55" s="60">
        <v>7500</v>
      </c>
      <c r="G55" s="60">
        <v>7500</v>
      </c>
      <c r="H55" s="60">
        <f t="shared" si="4"/>
        <v>500</v>
      </c>
      <c r="I55" s="137"/>
      <c r="J55" s="60">
        <v>500</v>
      </c>
      <c r="K55" s="137"/>
      <c r="L55" s="60">
        <f t="shared" si="3"/>
        <v>0</v>
      </c>
      <c r="M55" s="60"/>
      <c r="N55" s="60"/>
      <c r="O55" s="60"/>
      <c r="P55" s="137"/>
      <c r="Q55" s="77"/>
      <c r="R55" s="137"/>
      <c r="S55" s="46" t="s">
        <v>161</v>
      </c>
    </row>
    <row r="56" spans="1:19" ht="103.5" customHeight="1" x14ac:dyDescent="0.25">
      <c r="A56" s="137">
        <v>17</v>
      </c>
      <c r="B56" s="127" t="s">
        <v>177</v>
      </c>
      <c r="C56" s="46" t="s">
        <v>63</v>
      </c>
      <c r="D56" s="137" t="s">
        <v>194</v>
      </c>
      <c r="E56" s="137">
        <v>2016</v>
      </c>
      <c r="F56" s="60">
        <v>13000</v>
      </c>
      <c r="G56" s="60">
        <v>13000</v>
      </c>
      <c r="H56" s="60">
        <f t="shared" si="4"/>
        <v>500</v>
      </c>
      <c r="I56" s="65"/>
      <c r="J56" s="60">
        <v>500</v>
      </c>
      <c r="K56" s="137"/>
      <c r="L56" s="60">
        <f t="shared" si="3"/>
        <v>0</v>
      </c>
      <c r="M56" s="60"/>
      <c r="N56" s="60"/>
      <c r="O56" s="60"/>
      <c r="P56" s="137"/>
      <c r="Q56" s="77">
        <f t="shared" si="5"/>
        <v>0</v>
      </c>
      <c r="R56" s="137">
        <v>0</v>
      </c>
      <c r="S56" s="46" t="s">
        <v>161</v>
      </c>
    </row>
    <row r="57" spans="1:19" ht="129.75" hidden="1" customHeight="1" x14ac:dyDescent="0.25">
      <c r="A57" s="137">
        <v>18</v>
      </c>
      <c r="B57" s="51" t="s">
        <v>105</v>
      </c>
      <c r="C57" s="46" t="s">
        <v>63</v>
      </c>
      <c r="D57" s="137" t="s">
        <v>110</v>
      </c>
      <c r="E57" s="137">
        <v>2012</v>
      </c>
      <c r="F57" s="60">
        <v>18711.026000000002</v>
      </c>
      <c r="G57" s="60">
        <v>5300</v>
      </c>
      <c r="H57" s="60">
        <f t="shared" si="4"/>
        <v>2300</v>
      </c>
      <c r="I57" s="65"/>
      <c r="J57" s="60">
        <v>2300</v>
      </c>
      <c r="K57" s="137"/>
      <c r="L57" s="60">
        <f t="shared" si="3"/>
        <v>0</v>
      </c>
      <c r="M57" s="60"/>
      <c r="N57" s="60"/>
      <c r="O57" s="60"/>
      <c r="P57" s="137"/>
      <c r="Q57" s="77">
        <f t="shared" si="5"/>
        <v>71.674455478817677</v>
      </c>
      <c r="R57" s="137">
        <v>74.5</v>
      </c>
      <c r="S57" s="137">
        <v>2017</v>
      </c>
    </row>
    <row r="58" spans="1:19" s="10" customFormat="1" ht="95.25" hidden="1" customHeight="1" x14ac:dyDescent="0.2">
      <c r="A58" s="137">
        <v>16</v>
      </c>
      <c r="B58" s="94" t="s">
        <v>134</v>
      </c>
      <c r="C58" s="46" t="s">
        <v>63</v>
      </c>
      <c r="D58" s="137" t="s">
        <v>109</v>
      </c>
      <c r="E58" s="137">
        <v>2016</v>
      </c>
      <c r="F58" s="60">
        <v>1500</v>
      </c>
      <c r="G58" s="60">
        <v>1500</v>
      </c>
      <c r="H58" s="60">
        <f t="shared" si="4"/>
        <v>200</v>
      </c>
      <c r="I58" s="65"/>
      <c r="J58" s="65">
        <v>200</v>
      </c>
      <c r="K58" s="137"/>
      <c r="L58" s="60">
        <f t="shared" si="3"/>
        <v>36.857999999999997</v>
      </c>
      <c r="M58" s="60"/>
      <c r="N58" s="60">
        <v>36.857999999999997</v>
      </c>
      <c r="O58" s="60"/>
      <c r="P58" s="137"/>
      <c r="Q58" s="77">
        <f t="shared" si="5"/>
        <v>0</v>
      </c>
      <c r="R58" s="137">
        <v>20</v>
      </c>
      <c r="S58" s="137">
        <v>2017</v>
      </c>
    </row>
    <row r="59" spans="1:19" s="10" customFormat="1" ht="84" customHeight="1" x14ac:dyDescent="0.2">
      <c r="A59" s="137">
        <v>18</v>
      </c>
      <c r="B59" s="121" t="s">
        <v>168</v>
      </c>
      <c r="C59" s="46" t="s">
        <v>63</v>
      </c>
      <c r="D59" s="137" t="s">
        <v>141</v>
      </c>
      <c r="E59" s="137">
        <v>2015</v>
      </c>
      <c r="F59" s="137">
        <v>3260.0120000000002</v>
      </c>
      <c r="G59" s="65">
        <f>J59</f>
        <v>1900</v>
      </c>
      <c r="H59" s="60">
        <f t="shared" si="4"/>
        <v>1900</v>
      </c>
      <c r="I59" s="65"/>
      <c r="J59" s="65">
        <v>1900</v>
      </c>
      <c r="K59" s="137"/>
      <c r="L59" s="60">
        <f t="shared" si="3"/>
        <v>0</v>
      </c>
      <c r="M59" s="60"/>
      <c r="N59" s="60"/>
      <c r="O59" s="60"/>
      <c r="P59" s="137"/>
      <c r="Q59" s="77">
        <f t="shared" si="5"/>
        <v>41.718005945990392</v>
      </c>
      <c r="R59" s="137"/>
      <c r="S59" s="137">
        <v>2017</v>
      </c>
    </row>
    <row r="60" spans="1:19" s="10" customFormat="1" ht="80.25" customHeight="1" x14ac:dyDescent="0.2">
      <c r="A60" s="137">
        <v>19</v>
      </c>
      <c r="B60" s="122" t="s">
        <v>127</v>
      </c>
      <c r="C60" s="46" t="s">
        <v>63</v>
      </c>
      <c r="D60" s="137" t="s">
        <v>138</v>
      </c>
      <c r="E60" s="137">
        <v>2017</v>
      </c>
      <c r="F60" s="60">
        <v>600</v>
      </c>
      <c r="G60" s="60">
        <v>600</v>
      </c>
      <c r="H60" s="60">
        <f t="shared" si="4"/>
        <v>600</v>
      </c>
      <c r="I60" s="65"/>
      <c r="J60" s="65">
        <v>600</v>
      </c>
      <c r="K60" s="137"/>
      <c r="L60" s="60">
        <f t="shared" si="3"/>
        <v>0</v>
      </c>
      <c r="M60" s="60"/>
      <c r="N60" s="60"/>
      <c r="O60" s="60"/>
      <c r="P60" s="137"/>
      <c r="Q60" s="77">
        <f t="shared" si="5"/>
        <v>0</v>
      </c>
      <c r="R60" s="137"/>
      <c r="S60" s="137">
        <v>2017</v>
      </c>
    </row>
    <row r="61" spans="1:19" s="10" customFormat="1" ht="81" customHeight="1" x14ac:dyDescent="0.2">
      <c r="A61" s="137">
        <v>20</v>
      </c>
      <c r="B61" s="122" t="s">
        <v>128</v>
      </c>
      <c r="C61" s="46" t="s">
        <v>63</v>
      </c>
      <c r="D61" s="137" t="s">
        <v>138</v>
      </c>
      <c r="E61" s="137">
        <v>2017</v>
      </c>
      <c r="F61" s="60">
        <v>600</v>
      </c>
      <c r="G61" s="60">
        <v>600</v>
      </c>
      <c r="H61" s="60">
        <f t="shared" si="4"/>
        <v>600</v>
      </c>
      <c r="I61" s="65"/>
      <c r="J61" s="65">
        <v>600</v>
      </c>
      <c r="K61" s="137"/>
      <c r="L61" s="60">
        <f t="shared" si="3"/>
        <v>0</v>
      </c>
      <c r="M61" s="60"/>
      <c r="N61" s="60"/>
      <c r="O61" s="60"/>
      <c r="P61" s="137"/>
      <c r="Q61" s="77">
        <f t="shared" si="5"/>
        <v>0</v>
      </c>
      <c r="R61" s="137"/>
      <c r="S61" s="137">
        <v>2017</v>
      </c>
    </row>
    <row r="62" spans="1:19" s="10" customFormat="1" ht="84.75" customHeight="1" x14ac:dyDescent="0.2">
      <c r="A62" s="137">
        <v>21</v>
      </c>
      <c r="B62" s="122" t="s">
        <v>129</v>
      </c>
      <c r="C62" s="46" t="s">
        <v>63</v>
      </c>
      <c r="D62" s="137" t="s">
        <v>138</v>
      </c>
      <c r="E62" s="137">
        <v>2017</v>
      </c>
      <c r="F62" s="60">
        <v>600</v>
      </c>
      <c r="G62" s="60">
        <v>600</v>
      </c>
      <c r="H62" s="60">
        <f t="shared" si="4"/>
        <v>600</v>
      </c>
      <c r="I62" s="65"/>
      <c r="J62" s="65">
        <v>600</v>
      </c>
      <c r="K62" s="137"/>
      <c r="L62" s="60">
        <f t="shared" si="3"/>
        <v>0</v>
      </c>
      <c r="M62" s="60"/>
      <c r="N62" s="60"/>
      <c r="O62" s="60"/>
      <c r="P62" s="137"/>
      <c r="Q62" s="77">
        <f t="shared" si="5"/>
        <v>0</v>
      </c>
      <c r="R62" s="137"/>
      <c r="S62" s="137">
        <v>2017</v>
      </c>
    </row>
    <row r="63" spans="1:19" s="10" customFormat="1" ht="87" customHeight="1" x14ac:dyDescent="0.2">
      <c r="A63" s="137">
        <v>22</v>
      </c>
      <c r="B63" s="122" t="s">
        <v>130</v>
      </c>
      <c r="C63" s="46" t="s">
        <v>63</v>
      </c>
      <c r="D63" s="137" t="s">
        <v>138</v>
      </c>
      <c r="E63" s="137">
        <v>2017</v>
      </c>
      <c r="F63" s="60">
        <v>600</v>
      </c>
      <c r="G63" s="60">
        <v>600</v>
      </c>
      <c r="H63" s="60">
        <f t="shared" si="4"/>
        <v>600</v>
      </c>
      <c r="I63" s="65"/>
      <c r="J63" s="65">
        <v>600</v>
      </c>
      <c r="K63" s="137"/>
      <c r="L63" s="60">
        <f t="shared" si="3"/>
        <v>0</v>
      </c>
      <c r="M63" s="60"/>
      <c r="N63" s="60"/>
      <c r="O63" s="60"/>
      <c r="P63" s="137"/>
      <c r="Q63" s="77">
        <f t="shared" si="5"/>
        <v>0</v>
      </c>
      <c r="R63" s="137"/>
      <c r="S63" s="137">
        <v>2017</v>
      </c>
    </row>
    <row r="64" spans="1:19" s="10" customFormat="1" ht="89.25" hidden="1" customHeight="1" x14ac:dyDescent="0.2">
      <c r="A64" s="137">
        <v>22</v>
      </c>
      <c r="B64" s="93" t="s">
        <v>131</v>
      </c>
      <c r="C64" s="46" t="s">
        <v>63</v>
      </c>
      <c r="D64" s="137" t="s">
        <v>138</v>
      </c>
      <c r="E64" s="137">
        <v>2015</v>
      </c>
      <c r="F64" s="60">
        <v>450</v>
      </c>
      <c r="G64" s="60">
        <v>450</v>
      </c>
      <c r="H64" s="60">
        <f t="shared" si="4"/>
        <v>450</v>
      </c>
      <c r="I64" s="65"/>
      <c r="J64" s="65">
        <v>450</v>
      </c>
      <c r="K64" s="137"/>
      <c r="L64" s="60">
        <f t="shared" si="3"/>
        <v>383.73420000000004</v>
      </c>
      <c r="M64" s="60"/>
      <c r="N64" s="60">
        <f>117.042+1.584+257.5092+7.599</f>
        <v>383.73420000000004</v>
      </c>
      <c r="O64" s="60"/>
      <c r="P64" s="137"/>
      <c r="Q64" s="77">
        <f t="shared" si="5"/>
        <v>0</v>
      </c>
      <c r="R64" s="137">
        <v>90</v>
      </c>
      <c r="S64" s="137">
        <v>2016</v>
      </c>
    </row>
    <row r="65" spans="1:21" s="10" customFormat="1" ht="83.25" customHeight="1" x14ac:dyDescent="0.2">
      <c r="A65" s="137">
        <v>23</v>
      </c>
      <c r="B65" s="122" t="s">
        <v>132</v>
      </c>
      <c r="C65" s="46" t="s">
        <v>63</v>
      </c>
      <c r="D65" s="137" t="s">
        <v>138</v>
      </c>
      <c r="E65" s="137">
        <v>2017</v>
      </c>
      <c r="F65" s="60">
        <v>500</v>
      </c>
      <c r="G65" s="60">
        <v>500</v>
      </c>
      <c r="H65" s="60">
        <f t="shared" si="4"/>
        <v>500</v>
      </c>
      <c r="I65" s="65"/>
      <c r="J65" s="65">
        <v>500</v>
      </c>
      <c r="K65" s="137"/>
      <c r="L65" s="60">
        <f t="shared" si="3"/>
        <v>0</v>
      </c>
      <c r="M65" s="60"/>
      <c r="N65" s="60"/>
      <c r="O65" s="60"/>
      <c r="P65" s="137"/>
      <c r="Q65" s="77">
        <f t="shared" si="5"/>
        <v>0</v>
      </c>
      <c r="R65" s="137"/>
      <c r="S65" s="137">
        <v>2017</v>
      </c>
    </row>
    <row r="66" spans="1:21" s="10" customFormat="1" ht="105.75" hidden="1" customHeight="1" x14ac:dyDescent="0.2">
      <c r="A66" s="137">
        <v>24</v>
      </c>
      <c r="B66" s="93" t="s">
        <v>150</v>
      </c>
      <c r="C66" s="46" t="s">
        <v>63</v>
      </c>
      <c r="D66" s="137" t="s">
        <v>109</v>
      </c>
      <c r="E66" s="137">
        <v>2016</v>
      </c>
      <c r="F66" s="60">
        <v>1800</v>
      </c>
      <c r="G66" s="60">
        <v>1800</v>
      </c>
      <c r="H66" s="60">
        <f t="shared" si="4"/>
        <v>200</v>
      </c>
      <c r="I66" s="65"/>
      <c r="J66" s="65">
        <v>200</v>
      </c>
      <c r="K66" s="137"/>
      <c r="L66" s="60">
        <f t="shared" si="3"/>
        <v>0</v>
      </c>
      <c r="M66" s="60"/>
      <c r="N66" s="60"/>
      <c r="O66" s="60"/>
      <c r="P66" s="137"/>
      <c r="Q66" s="77">
        <f t="shared" si="5"/>
        <v>0</v>
      </c>
      <c r="R66" s="137">
        <v>0</v>
      </c>
      <c r="S66" s="137">
        <v>2017</v>
      </c>
    </row>
    <row r="67" spans="1:21" s="10" customFormat="1" ht="170.25" customHeight="1" x14ac:dyDescent="0.2">
      <c r="A67" s="137">
        <v>24</v>
      </c>
      <c r="B67" s="126" t="s">
        <v>175</v>
      </c>
      <c r="C67" s="46" t="s">
        <v>63</v>
      </c>
      <c r="D67" s="137" t="s">
        <v>192</v>
      </c>
      <c r="E67" s="137">
        <v>2017</v>
      </c>
      <c r="F67" s="60">
        <v>1500</v>
      </c>
      <c r="G67" s="60">
        <v>1500</v>
      </c>
      <c r="H67" s="60">
        <f t="shared" si="4"/>
        <v>120</v>
      </c>
      <c r="I67" s="65"/>
      <c r="J67" s="65">
        <v>120</v>
      </c>
      <c r="K67" s="137"/>
      <c r="L67" s="60">
        <f t="shared" si="3"/>
        <v>0</v>
      </c>
      <c r="M67" s="60"/>
      <c r="N67" s="60"/>
      <c r="O67" s="60"/>
      <c r="P67" s="137"/>
      <c r="Q67" s="77">
        <f t="shared" si="5"/>
        <v>0</v>
      </c>
      <c r="R67" s="137"/>
      <c r="S67" s="46" t="s">
        <v>161</v>
      </c>
    </row>
    <row r="68" spans="1:21" s="10" customFormat="1" ht="178.5" customHeight="1" x14ac:dyDescent="0.2">
      <c r="A68" s="137">
        <v>25</v>
      </c>
      <c r="B68" s="126" t="s">
        <v>174</v>
      </c>
      <c r="C68" s="46" t="s">
        <v>63</v>
      </c>
      <c r="D68" s="137" t="s">
        <v>191</v>
      </c>
      <c r="E68" s="137">
        <v>2017</v>
      </c>
      <c r="F68" s="60">
        <v>3000</v>
      </c>
      <c r="G68" s="60">
        <v>3000</v>
      </c>
      <c r="H68" s="60">
        <f t="shared" si="4"/>
        <v>200</v>
      </c>
      <c r="I68" s="65"/>
      <c r="J68" s="65">
        <v>200</v>
      </c>
      <c r="K68" s="137"/>
      <c r="L68" s="60">
        <f t="shared" si="3"/>
        <v>0</v>
      </c>
      <c r="M68" s="60"/>
      <c r="N68" s="60"/>
      <c r="O68" s="60"/>
      <c r="P68" s="137"/>
      <c r="Q68" s="77">
        <f t="shared" si="5"/>
        <v>0</v>
      </c>
      <c r="R68" s="137"/>
      <c r="S68" s="46" t="s">
        <v>161</v>
      </c>
    </row>
    <row r="69" spans="1:21" s="10" customFormat="1" ht="139.5" customHeight="1" x14ac:dyDescent="0.2">
      <c r="A69" s="137">
        <v>26</v>
      </c>
      <c r="B69" s="126" t="s">
        <v>176</v>
      </c>
      <c r="C69" s="46" t="s">
        <v>63</v>
      </c>
      <c r="D69" s="137" t="s">
        <v>193</v>
      </c>
      <c r="E69" s="137">
        <v>2017</v>
      </c>
      <c r="F69" s="60">
        <v>1500</v>
      </c>
      <c r="G69" s="60">
        <v>1500</v>
      </c>
      <c r="H69" s="60">
        <f t="shared" si="4"/>
        <v>120</v>
      </c>
      <c r="I69" s="65"/>
      <c r="J69" s="65">
        <v>120</v>
      </c>
      <c r="K69" s="137"/>
      <c r="L69" s="60">
        <f t="shared" si="3"/>
        <v>0</v>
      </c>
      <c r="M69" s="60"/>
      <c r="N69" s="60"/>
      <c r="O69" s="60"/>
      <c r="P69" s="137"/>
      <c r="Q69" s="77">
        <f t="shared" si="5"/>
        <v>0</v>
      </c>
      <c r="R69" s="137"/>
      <c r="S69" s="46" t="s">
        <v>161</v>
      </c>
    </row>
    <row r="70" spans="1:21" s="10" customFormat="1" ht="116.25" hidden="1" customHeight="1" x14ac:dyDescent="0.2">
      <c r="A70" s="137">
        <v>27</v>
      </c>
      <c r="B70" s="93" t="s">
        <v>151</v>
      </c>
      <c r="C70" s="46" t="s">
        <v>63</v>
      </c>
      <c r="D70" s="137" t="s">
        <v>109</v>
      </c>
      <c r="E70" s="137">
        <v>2016</v>
      </c>
      <c r="F70" s="60">
        <v>3960.0369999999998</v>
      </c>
      <c r="G70" s="60">
        <f>F70</f>
        <v>3960.0369999999998</v>
      </c>
      <c r="H70" s="60">
        <f t="shared" si="4"/>
        <v>100</v>
      </c>
      <c r="I70" s="65"/>
      <c r="J70" s="65">
        <v>100</v>
      </c>
      <c r="K70" s="137"/>
      <c r="L70" s="60">
        <f t="shared" si="3"/>
        <v>0</v>
      </c>
      <c r="M70" s="60"/>
      <c r="N70" s="60"/>
      <c r="O70" s="60"/>
      <c r="P70" s="137"/>
      <c r="Q70" s="77">
        <f t="shared" si="5"/>
        <v>0</v>
      </c>
      <c r="R70" s="137">
        <v>0</v>
      </c>
      <c r="S70" s="137">
        <v>2017</v>
      </c>
    </row>
    <row r="71" spans="1:21" s="10" customFormat="1" ht="116.25" customHeight="1" x14ac:dyDescent="0.2">
      <c r="A71" s="137">
        <v>27</v>
      </c>
      <c r="B71" s="126" t="s">
        <v>180</v>
      </c>
      <c r="C71" s="46" t="s">
        <v>63</v>
      </c>
      <c r="D71" s="137" t="s">
        <v>197</v>
      </c>
      <c r="E71" s="137">
        <v>2017</v>
      </c>
      <c r="F71" s="60">
        <v>600</v>
      </c>
      <c r="G71" s="60">
        <v>600</v>
      </c>
      <c r="H71" s="60">
        <f t="shared" si="4"/>
        <v>400</v>
      </c>
      <c r="I71" s="65"/>
      <c r="J71" s="65">
        <v>400</v>
      </c>
      <c r="K71" s="137"/>
      <c r="L71" s="60">
        <f t="shared" si="3"/>
        <v>0</v>
      </c>
      <c r="M71" s="60"/>
      <c r="N71" s="60"/>
      <c r="O71" s="60"/>
      <c r="P71" s="137"/>
      <c r="Q71" s="77"/>
      <c r="R71" s="137"/>
      <c r="S71" s="46" t="s">
        <v>161</v>
      </c>
    </row>
    <row r="72" spans="1:21" s="10" customFormat="1" ht="92.25" customHeight="1" x14ac:dyDescent="0.2">
      <c r="A72" s="137">
        <v>28</v>
      </c>
      <c r="B72" s="122" t="s">
        <v>181</v>
      </c>
      <c r="C72" s="46" t="s">
        <v>63</v>
      </c>
      <c r="D72" s="137" t="s">
        <v>196</v>
      </c>
      <c r="E72" s="137">
        <v>2017</v>
      </c>
      <c r="F72" s="60">
        <v>54000</v>
      </c>
      <c r="G72" s="60">
        <v>54000</v>
      </c>
      <c r="H72" s="60">
        <f t="shared" si="4"/>
        <v>1000</v>
      </c>
      <c r="I72" s="65"/>
      <c r="J72" s="65">
        <v>1000</v>
      </c>
      <c r="K72" s="137"/>
      <c r="L72" s="60">
        <f t="shared" si="3"/>
        <v>0</v>
      </c>
      <c r="M72" s="60"/>
      <c r="N72" s="60"/>
      <c r="O72" s="60"/>
      <c r="P72" s="137"/>
      <c r="Q72" s="77"/>
      <c r="R72" s="137"/>
      <c r="S72" s="46" t="s">
        <v>161</v>
      </c>
    </row>
    <row r="73" spans="1:21" s="10" customFormat="1" ht="90" customHeight="1" x14ac:dyDescent="0.2">
      <c r="A73" s="137">
        <v>29</v>
      </c>
      <c r="B73" s="126" t="s">
        <v>179</v>
      </c>
      <c r="C73" s="46" t="s">
        <v>63</v>
      </c>
      <c r="D73" s="137" t="s">
        <v>109</v>
      </c>
      <c r="E73" s="137">
        <v>2017</v>
      </c>
      <c r="F73" s="60">
        <v>1500</v>
      </c>
      <c r="G73" s="60">
        <v>1500</v>
      </c>
      <c r="H73" s="60">
        <f t="shared" si="4"/>
        <v>150</v>
      </c>
      <c r="I73" s="65"/>
      <c r="J73" s="65">
        <v>150</v>
      </c>
      <c r="K73" s="137"/>
      <c r="L73" s="60">
        <f t="shared" si="3"/>
        <v>0</v>
      </c>
      <c r="M73" s="60"/>
      <c r="N73" s="60"/>
      <c r="O73" s="60"/>
      <c r="P73" s="137"/>
      <c r="Q73" s="77">
        <f t="shared" si="5"/>
        <v>0</v>
      </c>
      <c r="R73" s="137"/>
      <c r="S73" s="46" t="s">
        <v>161</v>
      </c>
    </row>
    <row r="74" spans="1:21" s="10" customFormat="1" ht="67.5" customHeight="1" x14ac:dyDescent="0.2">
      <c r="A74" s="137">
        <v>30</v>
      </c>
      <c r="B74" s="123" t="s">
        <v>135</v>
      </c>
      <c r="C74" s="46" t="s">
        <v>63</v>
      </c>
      <c r="D74" s="137" t="s">
        <v>109</v>
      </c>
      <c r="E74" s="137">
        <v>2017</v>
      </c>
      <c r="F74" s="60">
        <v>1800</v>
      </c>
      <c r="G74" s="60">
        <v>1800</v>
      </c>
      <c r="H74" s="60">
        <f t="shared" si="4"/>
        <v>200</v>
      </c>
      <c r="I74" s="65"/>
      <c r="J74" s="65">
        <v>200</v>
      </c>
      <c r="K74" s="137"/>
      <c r="L74" s="60">
        <f t="shared" si="3"/>
        <v>0</v>
      </c>
      <c r="M74" s="60"/>
      <c r="N74" s="60"/>
      <c r="O74" s="60"/>
      <c r="P74" s="137"/>
      <c r="Q74" s="77">
        <f t="shared" si="5"/>
        <v>0</v>
      </c>
      <c r="R74" s="137"/>
      <c r="S74" s="46" t="s">
        <v>161</v>
      </c>
    </row>
    <row r="75" spans="1:21" s="10" customFormat="1" ht="71.25" customHeight="1" x14ac:dyDescent="0.2">
      <c r="A75" s="137">
        <v>31</v>
      </c>
      <c r="B75" s="123" t="s">
        <v>136</v>
      </c>
      <c r="C75" s="46" t="s">
        <v>63</v>
      </c>
      <c r="D75" s="137" t="s">
        <v>109</v>
      </c>
      <c r="E75" s="137">
        <v>2017</v>
      </c>
      <c r="F75" s="60">
        <v>900</v>
      </c>
      <c r="G75" s="60">
        <v>900</v>
      </c>
      <c r="H75" s="60">
        <f t="shared" si="4"/>
        <v>200</v>
      </c>
      <c r="I75" s="65"/>
      <c r="J75" s="65">
        <v>200</v>
      </c>
      <c r="K75" s="137"/>
      <c r="L75" s="60">
        <f t="shared" si="3"/>
        <v>0</v>
      </c>
      <c r="M75" s="60"/>
      <c r="N75" s="60"/>
      <c r="O75" s="60"/>
      <c r="P75" s="137"/>
      <c r="Q75" s="77">
        <f t="shared" si="5"/>
        <v>0</v>
      </c>
      <c r="R75" s="137"/>
      <c r="S75" s="46" t="s">
        <v>161</v>
      </c>
    </row>
    <row r="76" spans="1:21" s="10" customFormat="1" ht="81" customHeight="1" x14ac:dyDescent="0.2">
      <c r="A76" s="137">
        <v>32</v>
      </c>
      <c r="B76" s="123" t="s">
        <v>178</v>
      </c>
      <c r="C76" s="46" t="s">
        <v>63</v>
      </c>
      <c r="D76" s="137" t="s">
        <v>109</v>
      </c>
      <c r="E76" s="137">
        <v>2017</v>
      </c>
      <c r="F76" s="60">
        <v>2400</v>
      </c>
      <c r="G76" s="60">
        <v>2400</v>
      </c>
      <c r="H76" s="60">
        <f t="shared" si="4"/>
        <v>200</v>
      </c>
      <c r="I76" s="65"/>
      <c r="J76" s="65">
        <v>200</v>
      </c>
      <c r="K76" s="137"/>
      <c r="L76" s="60">
        <f t="shared" si="3"/>
        <v>0</v>
      </c>
      <c r="M76" s="60"/>
      <c r="N76" s="60"/>
      <c r="O76" s="60"/>
      <c r="P76" s="137"/>
      <c r="Q76" s="77">
        <f t="shared" si="5"/>
        <v>0</v>
      </c>
      <c r="R76" s="137"/>
      <c r="S76" s="46" t="s">
        <v>161</v>
      </c>
    </row>
    <row r="77" spans="1:21" s="10" customFormat="1" ht="107.25" customHeight="1" x14ac:dyDescent="0.2">
      <c r="A77" s="82"/>
      <c r="B77" s="139"/>
      <c r="C77" s="82"/>
      <c r="D77" s="140"/>
      <c r="E77" s="140"/>
      <c r="F77" s="140"/>
      <c r="G77" s="140"/>
      <c r="H77" s="140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1:21" s="10" customFormat="1" ht="26.25" hidden="1" customHeight="1" x14ac:dyDescent="0.2">
      <c r="A78" s="187" t="s">
        <v>120</v>
      </c>
      <c r="B78" s="203"/>
      <c r="C78" s="203"/>
      <c r="D78" s="99"/>
      <c r="E78" s="99"/>
      <c r="F78" s="204" t="s">
        <v>121</v>
      </c>
      <c r="G78" s="205"/>
      <c r="H78" s="205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</row>
    <row r="79" spans="1:21" ht="70.5" customHeight="1" x14ac:dyDescent="0.35">
      <c r="B79" s="187" t="s">
        <v>207</v>
      </c>
      <c r="C79" s="188"/>
      <c r="D79" s="188"/>
      <c r="E79" s="188"/>
      <c r="F79" s="188"/>
      <c r="I79" s="189" t="s">
        <v>121</v>
      </c>
      <c r="J79" s="190"/>
      <c r="K79" s="190"/>
    </row>
    <row r="80" spans="1:21" s="10" customFormat="1" ht="36.75" customHeight="1" x14ac:dyDescent="0.25">
      <c r="A80" s="182" t="s">
        <v>142</v>
      </c>
      <c r="B80" s="183"/>
      <c r="C80" s="61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U80"/>
    </row>
    <row r="81" spans="1:21" s="10" customFormat="1" x14ac:dyDescent="0.25">
      <c r="A81" s="182" t="s">
        <v>152</v>
      </c>
      <c r="B81" s="183"/>
      <c r="C81" s="61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U81"/>
    </row>
  </sheetData>
  <mergeCells count="27">
    <mergeCell ref="A1:S1"/>
    <mergeCell ref="A2:A4"/>
    <mergeCell ref="B2:B4"/>
    <mergeCell ref="C2:C4"/>
    <mergeCell ref="D2:D4"/>
    <mergeCell ref="E2:E4"/>
    <mergeCell ref="F2:F4"/>
    <mergeCell ref="G2:G4"/>
    <mergeCell ref="H2:K2"/>
    <mergeCell ref="L2:O2"/>
    <mergeCell ref="P2:P4"/>
    <mergeCell ref="Q2:R3"/>
    <mergeCell ref="S2:S4"/>
    <mergeCell ref="H3:H4"/>
    <mergeCell ref="I3:K3"/>
    <mergeCell ref="L3:L4"/>
    <mergeCell ref="M3:O3"/>
    <mergeCell ref="B79:F79"/>
    <mergeCell ref="I79:K79"/>
    <mergeCell ref="A80:B80"/>
    <mergeCell ref="A81:B81"/>
    <mergeCell ref="A6:S6"/>
    <mergeCell ref="A18:S18"/>
    <mergeCell ref="A24:S24"/>
    <mergeCell ref="A30:S30"/>
    <mergeCell ref="A78:C78"/>
    <mergeCell ref="F78:H78"/>
  </mergeCells>
  <pageMargins left="0.31496062992125984" right="0.31496062992125984" top="0.35433070866141736" bottom="0.15748031496062992" header="0.31496062992125984" footer="0.31496062992125984"/>
  <pageSetup paperSize="9" scale="6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zoomScale="57" zoomScaleNormal="57" workbookViewId="0">
      <selection activeCell="X36" sqref="X36"/>
    </sheetView>
  </sheetViews>
  <sheetFormatPr defaultRowHeight="15.75" x14ac:dyDescent="0.25"/>
  <cols>
    <col min="1" max="1" width="4.42578125" style="61" customWidth="1"/>
    <col min="2" max="2" width="34.28515625" style="132" customWidth="1"/>
    <col min="3" max="3" width="22.5703125" style="61" customWidth="1"/>
    <col min="4" max="4" width="10.7109375" style="62" customWidth="1"/>
    <col min="5" max="5" width="9.140625" style="62"/>
    <col min="6" max="6" width="15.28515625" style="62" customWidth="1"/>
    <col min="7" max="7" width="15" style="62" customWidth="1"/>
    <col min="8" max="8" width="12.28515625" style="62" customWidth="1"/>
    <col min="9" max="9" width="10" style="62" customWidth="1"/>
    <col min="10" max="10" width="12.5703125" style="62" customWidth="1"/>
    <col min="11" max="11" width="10.42578125" style="62" customWidth="1"/>
    <col min="12" max="12" width="13.42578125" style="62" bestFit="1" customWidth="1"/>
    <col min="13" max="13" width="9.140625" style="62"/>
    <col min="14" max="14" width="10.7109375" style="62" customWidth="1"/>
    <col min="15" max="15" width="9.140625" style="62"/>
    <col min="16" max="16" width="11.85546875" style="62" hidden="1" customWidth="1"/>
    <col min="17" max="17" width="7.5703125" style="62" customWidth="1"/>
    <col min="18" max="18" width="8.28515625" style="62" customWidth="1"/>
    <col min="19" max="19" width="13.42578125" style="62" customWidth="1"/>
    <col min="20" max="20" width="9.140625" style="10"/>
  </cols>
  <sheetData>
    <row r="1" spans="1:20" x14ac:dyDescent="0.25">
      <c r="A1" s="191" t="s">
        <v>204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3"/>
    </row>
    <row r="2" spans="1:20" s="4" customFormat="1" ht="15" customHeight="1" x14ac:dyDescent="0.2">
      <c r="A2" s="185" t="s">
        <v>0</v>
      </c>
      <c r="B2" s="194" t="s">
        <v>1</v>
      </c>
      <c r="C2" s="185" t="s">
        <v>2</v>
      </c>
      <c r="D2" s="184" t="s">
        <v>3</v>
      </c>
      <c r="E2" s="184" t="s">
        <v>4</v>
      </c>
      <c r="F2" s="197" t="s">
        <v>17</v>
      </c>
      <c r="G2" s="184" t="s">
        <v>5</v>
      </c>
      <c r="H2" s="184" t="s">
        <v>156</v>
      </c>
      <c r="I2" s="184"/>
      <c r="J2" s="184"/>
      <c r="K2" s="184"/>
      <c r="L2" s="184" t="s">
        <v>12</v>
      </c>
      <c r="M2" s="184"/>
      <c r="N2" s="184"/>
      <c r="O2" s="184"/>
      <c r="P2" s="184" t="s">
        <v>13</v>
      </c>
      <c r="Q2" s="184" t="s">
        <v>15</v>
      </c>
      <c r="R2" s="184"/>
      <c r="S2" s="184" t="s">
        <v>16</v>
      </c>
      <c r="T2" s="10"/>
    </row>
    <row r="3" spans="1:20" s="4" customFormat="1" ht="45" customHeight="1" x14ac:dyDescent="0.2">
      <c r="A3" s="185"/>
      <c r="B3" s="195"/>
      <c r="C3" s="185"/>
      <c r="D3" s="184"/>
      <c r="E3" s="184"/>
      <c r="F3" s="198"/>
      <c r="G3" s="184"/>
      <c r="H3" s="184" t="s">
        <v>7</v>
      </c>
      <c r="I3" s="184" t="s">
        <v>8</v>
      </c>
      <c r="J3" s="184"/>
      <c r="K3" s="184"/>
      <c r="L3" s="184" t="s">
        <v>7</v>
      </c>
      <c r="M3" s="184" t="s">
        <v>8</v>
      </c>
      <c r="N3" s="184"/>
      <c r="O3" s="184"/>
      <c r="P3" s="184"/>
      <c r="Q3" s="184"/>
      <c r="R3" s="184"/>
      <c r="S3" s="184"/>
      <c r="T3" s="10"/>
    </row>
    <row r="4" spans="1:20" s="4" customFormat="1" ht="89.25" customHeight="1" x14ac:dyDescent="0.2">
      <c r="A4" s="185"/>
      <c r="B4" s="196"/>
      <c r="C4" s="185"/>
      <c r="D4" s="184"/>
      <c r="E4" s="184"/>
      <c r="F4" s="199"/>
      <c r="G4" s="184"/>
      <c r="H4" s="184"/>
      <c r="I4" s="131" t="s">
        <v>9</v>
      </c>
      <c r="J4" s="131" t="s">
        <v>10</v>
      </c>
      <c r="K4" s="131" t="s">
        <v>11</v>
      </c>
      <c r="L4" s="184"/>
      <c r="M4" s="131" t="s">
        <v>9</v>
      </c>
      <c r="N4" s="131" t="s">
        <v>10</v>
      </c>
      <c r="O4" s="131" t="s">
        <v>11</v>
      </c>
      <c r="P4" s="184"/>
      <c r="Q4" s="131" t="s">
        <v>201</v>
      </c>
      <c r="R4" s="131" t="s">
        <v>205</v>
      </c>
      <c r="S4" s="184"/>
      <c r="T4" s="10"/>
    </row>
    <row r="5" spans="1:20" s="4" customFormat="1" ht="15.75" customHeight="1" x14ac:dyDescent="0.2">
      <c r="A5" s="129">
        <v>1</v>
      </c>
      <c r="B5" s="44">
        <v>2</v>
      </c>
      <c r="C5" s="129">
        <v>3</v>
      </c>
      <c r="D5" s="131">
        <v>4</v>
      </c>
      <c r="E5" s="131">
        <v>5</v>
      </c>
      <c r="F5" s="131">
        <v>6</v>
      </c>
      <c r="G5" s="131">
        <v>7</v>
      </c>
      <c r="H5" s="131">
        <v>8</v>
      </c>
      <c r="I5" s="131">
        <v>9</v>
      </c>
      <c r="J5" s="131">
        <v>10</v>
      </c>
      <c r="K5" s="131">
        <v>11</v>
      </c>
      <c r="L5" s="131">
        <v>12</v>
      </c>
      <c r="M5" s="131">
        <v>13</v>
      </c>
      <c r="N5" s="131">
        <v>14</v>
      </c>
      <c r="O5" s="131">
        <v>15</v>
      </c>
      <c r="P5" s="131">
        <v>16</v>
      </c>
      <c r="Q5" s="131">
        <v>17</v>
      </c>
      <c r="R5" s="131">
        <v>18</v>
      </c>
      <c r="S5" s="131">
        <v>19</v>
      </c>
      <c r="T5" s="10"/>
    </row>
    <row r="6" spans="1:20" hidden="1" x14ac:dyDescent="0.25">
      <c r="A6" s="200" t="s">
        <v>32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2"/>
    </row>
    <row r="7" spans="1:20" ht="78.75" hidden="1" x14ac:dyDescent="0.25">
      <c r="A7" s="52">
        <v>1</v>
      </c>
      <c r="B7" s="130" t="s">
        <v>37</v>
      </c>
      <c r="C7" s="129" t="s">
        <v>20</v>
      </c>
      <c r="D7" s="131" t="s">
        <v>67</v>
      </c>
      <c r="E7" s="131">
        <v>2016</v>
      </c>
      <c r="F7" s="53">
        <v>66378.729000000007</v>
      </c>
      <c r="G7" s="54">
        <f>F7-533.0056</f>
        <v>65845.723400000003</v>
      </c>
      <c r="H7" s="54">
        <v>2000</v>
      </c>
      <c r="I7" s="54"/>
      <c r="J7" s="54">
        <f>H7</f>
        <v>2000</v>
      </c>
      <c r="K7" s="131"/>
      <c r="L7" s="131" t="s">
        <v>23</v>
      </c>
      <c r="M7" s="131" t="s">
        <v>23</v>
      </c>
      <c r="N7" s="131" t="s">
        <v>23</v>
      </c>
      <c r="O7" s="131" t="s">
        <v>23</v>
      </c>
      <c r="P7" s="131" t="s">
        <v>25</v>
      </c>
      <c r="Q7" s="55">
        <f>100-(G7/F7*100)</f>
        <v>0.80297650773036366</v>
      </c>
      <c r="R7" s="55">
        <f>Q7</f>
        <v>0.80297650773036366</v>
      </c>
      <c r="S7" s="45" t="s">
        <v>30</v>
      </c>
      <c r="T7" s="39"/>
    </row>
    <row r="8" spans="1:20" ht="63" hidden="1" x14ac:dyDescent="0.25">
      <c r="A8" s="52">
        <v>2</v>
      </c>
      <c r="B8" s="130" t="s">
        <v>38</v>
      </c>
      <c r="C8" s="46" t="s">
        <v>63</v>
      </c>
      <c r="D8" s="131" t="s">
        <v>68</v>
      </c>
      <c r="E8" s="131">
        <v>2015</v>
      </c>
      <c r="F8" s="53">
        <v>1382.6130000000001</v>
      </c>
      <c r="G8" s="54">
        <f>F8-1104.20412</f>
        <v>278.40887999999995</v>
      </c>
      <c r="H8" s="54">
        <v>230</v>
      </c>
      <c r="I8" s="54"/>
      <c r="J8" s="54">
        <f t="shared" ref="J8:J14" si="0">H8</f>
        <v>230</v>
      </c>
      <c r="K8" s="131"/>
      <c r="L8" s="131" t="s">
        <v>23</v>
      </c>
      <c r="M8" s="131" t="s">
        <v>23</v>
      </c>
      <c r="N8" s="131" t="s">
        <v>23</v>
      </c>
      <c r="O8" s="131" t="s">
        <v>23</v>
      </c>
      <c r="P8" s="131" t="s">
        <v>25</v>
      </c>
      <c r="Q8" s="55">
        <f t="shared" ref="Q8:Q17" si="1">100-(G8/F8*100)</f>
        <v>79.863571368126884</v>
      </c>
      <c r="R8" s="55">
        <f t="shared" ref="R8:R29" si="2">Q8</f>
        <v>79.863571368126884</v>
      </c>
      <c r="S8" s="45" t="s">
        <v>28</v>
      </c>
    </row>
    <row r="9" spans="1:20" ht="78.75" hidden="1" x14ac:dyDescent="0.25">
      <c r="A9" s="52">
        <v>3</v>
      </c>
      <c r="B9" s="130" t="s">
        <v>39</v>
      </c>
      <c r="C9" s="46" t="s">
        <v>63</v>
      </c>
      <c r="D9" s="131" t="s">
        <v>69</v>
      </c>
      <c r="E9" s="131">
        <v>2015</v>
      </c>
      <c r="F9" s="53">
        <v>7066.3590000000004</v>
      </c>
      <c r="G9" s="54">
        <f>F9-2606.746</f>
        <v>4459.6130000000003</v>
      </c>
      <c r="H9" s="54">
        <v>4957.3590000000004</v>
      </c>
      <c r="I9" s="54"/>
      <c r="J9" s="54">
        <f t="shared" si="0"/>
        <v>4957.3590000000004</v>
      </c>
      <c r="K9" s="131"/>
      <c r="L9" s="131" t="s">
        <v>23</v>
      </c>
      <c r="M9" s="131" t="s">
        <v>23</v>
      </c>
      <c r="N9" s="131" t="s">
        <v>23</v>
      </c>
      <c r="O9" s="131" t="s">
        <v>23</v>
      </c>
      <c r="P9" s="131" t="s">
        <v>25</v>
      </c>
      <c r="Q9" s="55">
        <f t="shared" si="1"/>
        <v>36.889521180568373</v>
      </c>
      <c r="R9" s="55">
        <f t="shared" si="2"/>
        <v>36.889521180568373</v>
      </c>
      <c r="S9" s="45" t="s">
        <v>28</v>
      </c>
    </row>
    <row r="10" spans="1:20" ht="63" hidden="1" x14ac:dyDescent="0.25">
      <c r="A10" s="52">
        <v>4</v>
      </c>
      <c r="B10" s="130" t="s">
        <v>40</v>
      </c>
      <c r="C10" s="46" t="s">
        <v>63</v>
      </c>
      <c r="D10" s="131" t="s">
        <v>70</v>
      </c>
      <c r="E10" s="131">
        <v>2016</v>
      </c>
      <c r="F10" s="53">
        <v>6182.03</v>
      </c>
      <c r="G10" s="54">
        <f>F10-171.81656</f>
        <v>6010.2134399999995</v>
      </c>
      <c r="H10" s="54">
        <v>1549.09</v>
      </c>
      <c r="I10" s="54"/>
      <c r="J10" s="54">
        <f t="shared" si="0"/>
        <v>1549.09</v>
      </c>
      <c r="K10" s="131"/>
      <c r="L10" s="131" t="s">
        <v>23</v>
      </c>
      <c r="M10" s="131" t="s">
        <v>23</v>
      </c>
      <c r="N10" s="131" t="s">
        <v>23</v>
      </c>
      <c r="O10" s="131" t="s">
        <v>23</v>
      </c>
      <c r="P10" s="131" t="s">
        <v>25</v>
      </c>
      <c r="Q10" s="55">
        <f t="shared" si="1"/>
        <v>2.7792902978471545</v>
      </c>
      <c r="R10" s="55">
        <f t="shared" si="2"/>
        <v>2.7792902978471545</v>
      </c>
      <c r="S10" s="45" t="s">
        <v>30</v>
      </c>
    </row>
    <row r="11" spans="1:20" ht="63" hidden="1" x14ac:dyDescent="0.25">
      <c r="A11" s="52">
        <v>5</v>
      </c>
      <c r="B11" s="130" t="s">
        <v>41</v>
      </c>
      <c r="C11" s="46" t="s">
        <v>63</v>
      </c>
      <c r="D11" s="131" t="s">
        <v>71</v>
      </c>
      <c r="E11" s="131">
        <v>2016</v>
      </c>
      <c r="F11" s="53">
        <v>3310.5230000000001</v>
      </c>
      <c r="G11" s="54">
        <f>F11-14.31181</f>
        <v>3296.21119</v>
      </c>
      <c r="H11" s="54">
        <v>2739.4989999999998</v>
      </c>
      <c r="I11" s="54"/>
      <c r="J11" s="54">
        <f t="shared" si="0"/>
        <v>2739.4989999999998</v>
      </c>
      <c r="K11" s="131"/>
      <c r="L11" s="131" t="s">
        <v>23</v>
      </c>
      <c r="M11" s="131" t="s">
        <v>23</v>
      </c>
      <c r="N11" s="131" t="s">
        <v>23</v>
      </c>
      <c r="O11" s="131" t="s">
        <v>23</v>
      </c>
      <c r="P11" s="131" t="s">
        <v>25</v>
      </c>
      <c r="Q11" s="55">
        <f t="shared" si="1"/>
        <v>0.43231265875512292</v>
      </c>
      <c r="R11" s="55">
        <f t="shared" si="2"/>
        <v>0.43231265875512292</v>
      </c>
      <c r="S11" s="45" t="s">
        <v>30</v>
      </c>
    </row>
    <row r="12" spans="1:20" ht="63" hidden="1" x14ac:dyDescent="0.25">
      <c r="A12" s="52">
        <v>6</v>
      </c>
      <c r="B12" s="130" t="s">
        <v>42</v>
      </c>
      <c r="C12" s="46" t="s">
        <v>63</v>
      </c>
      <c r="D12" s="131" t="s">
        <v>72</v>
      </c>
      <c r="E12" s="131">
        <v>2015</v>
      </c>
      <c r="F12" s="53">
        <v>3722.1509999999998</v>
      </c>
      <c r="G12" s="54">
        <f>F12-2796.74568</f>
        <v>925.40531999999985</v>
      </c>
      <c r="H12" s="54">
        <v>680</v>
      </c>
      <c r="I12" s="54"/>
      <c r="J12" s="54">
        <f t="shared" si="0"/>
        <v>680</v>
      </c>
      <c r="K12" s="131"/>
      <c r="L12" s="131" t="s">
        <v>23</v>
      </c>
      <c r="M12" s="131" t="s">
        <v>23</v>
      </c>
      <c r="N12" s="131" t="s">
        <v>23</v>
      </c>
      <c r="O12" s="131" t="s">
        <v>23</v>
      </c>
      <c r="P12" s="131" t="s">
        <v>25</v>
      </c>
      <c r="Q12" s="55">
        <f t="shared" si="1"/>
        <v>75.137888817514394</v>
      </c>
      <c r="R12" s="55">
        <f t="shared" si="2"/>
        <v>75.137888817514394</v>
      </c>
      <c r="S12" s="45" t="s">
        <v>28</v>
      </c>
    </row>
    <row r="13" spans="1:20" ht="63" hidden="1" x14ac:dyDescent="0.25">
      <c r="A13" s="52">
        <v>7</v>
      </c>
      <c r="B13" s="130" t="s">
        <v>43</v>
      </c>
      <c r="C13" s="46" t="s">
        <v>63</v>
      </c>
      <c r="D13" s="131" t="s">
        <v>73</v>
      </c>
      <c r="E13" s="131">
        <v>2015</v>
      </c>
      <c r="F13" s="53">
        <v>3041.8420000000001</v>
      </c>
      <c r="G13" s="54">
        <f>F13-1767.90618</f>
        <v>1273.9358200000001</v>
      </c>
      <c r="H13" s="54">
        <v>1256.277</v>
      </c>
      <c r="I13" s="54"/>
      <c r="J13" s="54">
        <f t="shared" si="0"/>
        <v>1256.277</v>
      </c>
      <c r="K13" s="131"/>
      <c r="L13" s="131" t="s">
        <v>23</v>
      </c>
      <c r="M13" s="131" t="s">
        <v>23</v>
      </c>
      <c r="N13" s="131" t="s">
        <v>23</v>
      </c>
      <c r="O13" s="131" t="s">
        <v>23</v>
      </c>
      <c r="P13" s="131" t="s">
        <v>25</v>
      </c>
      <c r="Q13" s="55">
        <f t="shared" si="1"/>
        <v>58.119592667863742</v>
      </c>
      <c r="R13" s="55">
        <f t="shared" si="2"/>
        <v>58.119592667863742</v>
      </c>
      <c r="S13" s="45" t="s">
        <v>28</v>
      </c>
    </row>
    <row r="14" spans="1:20" ht="63" hidden="1" x14ac:dyDescent="0.25">
      <c r="A14" s="52">
        <v>8</v>
      </c>
      <c r="B14" s="130" t="s">
        <v>44</v>
      </c>
      <c r="C14" s="46" t="s">
        <v>63</v>
      </c>
      <c r="D14" s="131" t="s">
        <v>74</v>
      </c>
      <c r="E14" s="131"/>
      <c r="F14" s="53">
        <v>20154.991000000002</v>
      </c>
      <c r="G14" s="54">
        <f>F14</f>
        <v>20154.991000000002</v>
      </c>
      <c r="H14" s="54">
        <v>400</v>
      </c>
      <c r="I14" s="54"/>
      <c r="J14" s="54">
        <f t="shared" si="0"/>
        <v>400</v>
      </c>
      <c r="K14" s="131"/>
      <c r="L14" s="131" t="s">
        <v>23</v>
      </c>
      <c r="M14" s="131" t="s">
        <v>23</v>
      </c>
      <c r="N14" s="131" t="s">
        <v>23</v>
      </c>
      <c r="O14" s="131" t="s">
        <v>23</v>
      </c>
      <c r="P14" s="131" t="s">
        <v>25</v>
      </c>
      <c r="Q14" s="55">
        <f t="shared" si="1"/>
        <v>0</v>
      </c>
      <c r="R14" s="55">
        <f t="shared" si="2"/>
        <v>0</v>
      </c>
      <c r="S14" s="45" t="s">
        <v>30</v>
      </c>
    </row>
    <row r="15" spans="1:20" ht="63" hidden="1" x14ac:dyDescent="0.25">
      <c r="A15" s="129">
        <v>9</v>
      </c>
      <c r="B15" s="44" t="s">
        <v>45</v>
      </c>
      <c r="C15" s="46" t="s">
        <v>63</v>
      </c>
      <c r="D15" s="131" t="s">
        <v>75</v>
      </c>
      <c r="E15" s="131">
        <v>2014</v>
      </c>
      <c r="F15" s="53">
        <v>790.62</v>
      </c>
      <c r="G15" s="54">
        <f>F15-445.05814</f>
        <v>345.56186000000002</v>
      </c>
      <c r="H15" s="54">
        <v>100</v>
      </c>
      <c r="I15" s="54"/>
      <c r="J15" s="54">
        <f>H15</f>
        <v>100</v>
      </c>
      <c r="K15" s="131"/>
      <c r="L15" s="131" t="s">
        <v>23</v>
      </c>
      <c r="M15" s="131" t="s">
        <v>23</v>
      </c>
      <c r="N15" s="131" t="s">
        <v>23</v>
      </c>
      <c r="O15" s="131" t="s">
        <v>23</v>
      </c>
      <c r="P15" s="131" t="s">
        <v>25</v>
      </c>
      <c r="Q15" s="55">
        <f t="shared" si="1"/>
        <v>56.292294654827849</v>
      </c>
      <c r="R15" s="55">
        <f t="shared" si="2"/>
        <v>56.292294654827849</v>
      </c>
      <c r="S15" s="45" t="s">
        <v>64</v>
      </c>
    </row>
    <row r="16" spans="1:20" ht="78.75" hidden="1" x14ac:dyDescent="0.25">
      <c r="A16" s="52">
        <v>10</v>
      </c>
      <c r="B16" s="130" t="s">
        <v>46</v>
      </c>
      <c r="C16" s="46" t="s">
        <v>63</v>
      </c>
      <c r="D16" s="131" t="s">
        <v>76</v>
      </c>
      <c r="E16" s="131"/>
      <c r="F16" s="53">
        <v>2500</v>
      </c>
      <c r="G16" s="54">
        <f>F16</f>
        <v>2500</v>
      </c>
      <c r="H16" s="54">
        <v>200</v>
      </c>
      <c r="I16" s="54"/>
      <c r="J16" s="54">
        <f>H16</f>
        <v>200</v>
      </c>
      <c r="K16" s="131"/>
      <c r="L16" s="131" t="s">
        <v>23</v>
      </c>
      <c r="M16" s="131" t="s">
        <v>23</v>
      </c>
      <c r="N16" s="131" t="s">
        <v>23</v>
      </c>
      <c r="O16" s="131" t="s">
        <v>23</v>
      </c>
      <c r="P16" s="131" t="s">
        <v>25</v>
      </c>
      <c r="Q16" s="55">
        <f t="shared" si="1"/>
        <v>0</v>
      </c>
      <c r="R16" s="55">
        <f t="shared" si="2"/>
        <v>0</v>
      </c>
      <c r="S16" s="45" t="s">
        <v>30</v>
      </c>
    </row>
    <row r="17" spans="1:20" ht="78.75" hidden="1" x14ac:dyDescent="0.25">
      <c r="A17" s="52">
        <v>11</v>
      </c>
      <c r="B17" s="130" t="s">
        <v>47</v>
      </c>
      <c r="C17" s="46" t="s">
        <v>63</v>
      </c>
      <c r="D17" s="131" t="s">
        <v>77</v>
      </c>
      <c r="E17" s="131">
        <v>2016</v>
      </c>
      <c r="F17" s="53">
        <v>1572.79</v>
      </c>
      <c r="G17" s="54">
        <f>F17</f>
        <v>1572.79</v>
      </c>
      <c r="H17" s="54">
        <v>1511.434</v>
      </c>
      <c r="I17" s="54"/>
      <c r="J17" s="54">
        <f>H17</f>
        <v>1511.434</v>
      </c>
      <c r="K17" s="131"/>
      <c r="L17" s="131" t="s">
        <v>23</v>
      </c>
      <c r="M17" s="131" t="s">
        <v>23</v>
      </c>
      <c r="N17" s="131" t="s">
        <v>23</v>
      </c>
      <c r="O17" s="131" t="s">
        <v>23</v>
      </c>
      <c r="P17" s="131" t="s">
        <v>25</v>
      </c>
      <c r="Q17" s="55">
        <f t="shared" si="1"/>
        <v>0</v>
      </c>
      <c r="R17" s="55">
        <f t="shared" si="2"/>
        <v>0</v>
      </c>
      <c r="S17" s="45" t="s">
        <v>27</v>
      </c>
    </row>
    <row r="18" spans="1:20" hidden="1" x14ac:dyDescent="0.25">
      <c r="A18" s="200" t="s">
        <v>33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2"/>
    </row>
    <row r="19" spans="1:20" ht="94.5" hidden="1" x14ac:dyDescent="0.25">
      <c r="A19" s="52">
        <v>12</v>
      </c>
      <c r="B19" s="130" t="s">
        <v>48</v>
      </c>
      <c r="C19" s="129" t="s">
        <v>20</v>
      </c>
      <c r="D19" s="131" t="s">
        <v>66</v>
      </c>
      <c r="E19" s="131">
        <v>2016</v>
      </c>
      <c r="F19" s="53">
        <v>6360.1819999999998</v>
      </c>
      <c r="G19" s="54">
        <f>F19-7.232</f>
        <v>6352.95</v>
      </c>
      <c r="H19" s="54">
        <v>6352.95</v>
      </c>
      <c r="I19" s="54"/>
      <c r="J19" s="54">
        <f>H19</f>
        <v>6352.95</v>
      </c>
      <c r="K19" s="131"/>
      <c r="L19" s="131" t="s">
        <v>23</v>
      </c>
      <c r="M19" s="131" t="s">
        <v>23</v>
      </c>
      <c r="N19" s="131" t="s">
        <v>23</v>
      </c>
      <c r="O19" s="131" t="s">
        <v>23</v>
      </c>
      <c r="P19" s="131" t="s">
        <v>25</v>
      </c>
      <c r="Q19" s="55">
        <f>100-(G19/F19*100)</f>
        <v>0.11370743793180793</v>
      </c>
      <c r="R19" s="55">
        <f t="shared" si="2"/>
        <v>0.11370743793180793</v>
      </c>
      <c r="S19" s="45" t="s">
        <v>28</v>
      </c>
    </row>
    <row r="20" spans="1:20" ht="110.25" hidden="1" x14ac:dyDescent="0.25">
      <c r="A20" s="52">
        <v>13</v>
      </c>
      <c r="B20" s="130" t="s">
        <v>49</v>
      </c>
      <c r="C20" s="46" t="s">
        <v>63</v>
      </c>
      <c r="D20" s="131"/>
      <c r="E20" s="131"/>
      <c r="F20" s="53">
        <v>2000</v>
      </c>
      <c r="G20" s="54">
        <f>F20</f>
        <v>2000</v>
      </c>
      <c r="H20" s="54">
        <v>2000</v>
      </c>
      <c r="I20" s="54"/>
      <c r="J20" s="54">
        <f>H20</f>
        <v>2000</v>
      </c>
      <c r="K20" s="131"/>
      <c r="L20" s="131" t="s">
        <v>23</v>
      </c>
      <c r="M20" s="131" t="s">
        <v>23</v>
      </c>
      <c r="N20" s="131" t="s">
        <v>23</v>
      </c>
      <c r="O20" s="131" t="s">
        <v>23</v>
      </c>
      <c r="P20" s="131" t="s">
        <v>25</v>
      </c>
      <c r="Q20" s="55">
        <f>100-(G20/F20*100)</f>
        <v>0</v>
      </c>
      <c r="R20" s="55">
        <f t="shared" si="2"/>
        <v>0</v>
      </c>
      <c r="S20" s="45" t="s">
        <v>30</v>
      </c>
    </row>
    <row r="21" spans="1:20" ht="110.25" hidden="1" x14ac:dyDescent="0.25">
      <c r="A21" s="52">
        <v>14</v>
      </c>
      <c r="B21" s="130" t="s">
        <v>50</v>
      </c>
      <c r="C21" s="46" t="s">
        <v>63</v>
      </c>
      <c r="D21" s="131" t="s">
        <v>78</v>
      </c>
      <c r="E21" s="131">
        <v>2016</v>
      </c>
      <c r="F21" s="53">
        <v>890.87199999999996</v>
      </c>
      <c r="G21" s="54">
        <f>F21</f>
        <v>890.87199999999996</v>
      </c>
      <c r="H21" s="54">
        <v>890.87199999999996</v>
      </c>
      <c r="I21" s="54"/>
      <c r="J21" s="54">
        <f>H21</f>
        <v>890.87199999999996</v>
      </c>
      <c r="K21" s="131"/>
      <c r="L21" s="131" t="s">
        <v>23</v>
      </c>
      <c r="M21" s="131" t="s">
        <v>23</v>
      </c>
      <c r="N21" s="131" t="s">
        <v>23</v>
      </c>
      <c r="O21" s="131" t="s">
        <v>23</v>
      </c>
      <c r="P21" s="131" t="s">
        <v>25</v>
      </c>
      <c r="Q21" s="55">
        <f>100-(G21/F21*100)</f>
        <v>0</v>
      </c>
      <c r="R21" s="55">
        <f t="shared" si="2"/>
        <v>0</v>
      </c>
      <c r="S21" s="45" t="s">
        <v>28</v>
      </c>
    </row>
    <row r="22" spans="1:20" ht="78.75" hidden="1" x14ac:dyDescent="0.25">
      <c r="A22" s="52">
        <v>15</v>
      </c>
      <c r="B22" s="130" t="s">
        <v>51</v>
      </c>
      <c r="C22" s="46" t="s">
        <v>63</v>
      </c>
      <c r="D22" s="131" t="s">
        <v>79</v>
      </c>
      <c r="E22" s="131"/>
      <c r="F22" s="53">
        <v>3514.2240000000002</v>
      </c>
      <c r="G22" s="54">
        <f>F22-112.974</f>
        <v>3401.25</v>
      </c>
      <c r="H22" s="54">
        <v>119.169</v>
      </c>
      <c r="I22" s="54"/>
      <c r="J22" s="54">
        <f>H22</f>
        <v>119.169</v>
      </c>
      <c r="K22" s="131"/>
      <c r="L22" s="131" t="s">
        <v>23</v>
      </c>
      <c r="M22" s="131" t="s">
        <v>23</v>
      </c>
      <c r="N22" s="131" t="s">
        <v>23</v>
      </c>
      <c r="O22" s="131" t="s">
        <v>23</v>
      </c>
      <c r="P22" s="131" t="s">
        <v>25</v>
      </c>
      <c r="Q22" s="55">
        <f>100-(G22/F22*100)</f>
        <v>3.2147637714613637</v>
      </c>
      <c r="R22" s="55">
        <f t="shared" si="2"/>
        <v>3.2147637714613637</v>
      </c>
      <c r="S22" s="45" t="s">
        <v>30</v>
      </c>
    </row>
    <row r="23" spans="1:20" s="38" customFormat="1" ht="78.75" hidden="1" x14ac:dyDescent="0.25">
      <c r="A23" s="56">
        <v>16</v>
      </c>
      <c r="B23" s="47" t="s">
        <v>52</v>
      </c>
      <c r="C23" s="48" t="s">
        <v>63</v>
      </c>
      <c r="D23" s="49" t="s">
        <v>80</v>
      </c>
      <c r="E23" s="49"/>
      <c r="F23" s="57">
        <v>17121.043000000001</v>
      </c>
      <c r="G23" s="58">
        <f>F23-281.30289</f>
        <v>16839.740110000002</v>
      </c>
      <c r="H23" s="58">
        <f>3763.944-2059.7891</f>
        <v>1704.1549</v>
      </c>
      <c r="I23" s="58"/>
      <c r="J23" s="58">
        <f>H23</f>
        <v>1704.1549</v>
      </c>
      <c r="K23" s="49"/>
      <c r="L23" s="49" t="s">
        <v>23</v>
      </c>
      <c r="M23" s="49" t="s">
        <v>23</v>
      </c>
      <c r="N23" s="49" t="s">
        <v>23</v>
      </c>
      <c r="O23" s="49" t="s">
        <v>23</v>
      </c>
      <c r="P23" s="49" t="s">
        <v>25</v>
      </c>
      <c r="Q23" s="59">
        <f>100-(G23/F23*100)</f>
        <v>1.6430242596785689</v>
      </c>
      <c r="R23" s="59">
        <f t="shared" si="2"/>
        <v>1.6430242596785689</v>
      </c>
      <c r="S23" s="50" t="s">
        <v>30</v>
      </c>
      <c r="T23" s="40"/>
    </row>
    <row r="24" spans="1:20" hidden="1" x14ac:dyDescent="0.25">
      <c r="A24" s="200" t="s">
        <v>34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2"/>
    </row>
    <row r="25" spans="1:20" ht="78.75" hidden="1" x14ac:dyDescent="0.25">
      <c r="A25" s="52">
        <v>17</v>
      </c>
      <c r="B25" s="130" t="s">
        <v>53</v>
      </c>
      <c r="C25" s="129" t="s">
        <v>20</v>
      </c>
      <c r="D25" s="131" t="s">
        <v>81</v>
      </c>
      <c r="E25" s="131"/>
      <c r="F25" s="53">
        <v>10050</v>
      </c>
      <c r="G25" s="54">
        <f>F25-199.99705</f>
        <v>9850.0029500000001</v>
      </c>
      <c r="H25" s="54">
        <v>290</v>
      </c>
      <c r="I25" s="54"/>
      <c r="J25" s="54">
        <f>H25</f>
        <v>290</v>
      </c>
      <c r="K25" s="131"/>
      <c r="L25" s="131" t="s">
        <v>23</v>
      </c>
      <c r="M25" s="131" t="s">
        <v>23</v>
      </c>
      <c r="N25" s="131" t="s">
        <v>23</v>
      </c>
      <c r="O25" s="131" t="s">
        <v>23</v>
      </c>
      <c r="P25" s="131" t="s">
        <v>25</v>
      </c>
      <c r="Q25" s="55">
        <f>100-(G25/F25*100)</f>
        <v>1.9900203980099462</v>
      </c>
      <c r="R25" s="55">
        <f t="shared" si="2"/>
        <v>1.9900203980099462</v>
      </c>
      <c r="S25" s="45" t="s">
        <v>30</v>
      </c>
    </row>
    <row r="26" spans="1:20" ht="78.75" hidden="1" x14ac:dyDescent="0.25">
      <c r="A26" s="52">
        <v>18</v>
      </c>
      <c r="B26" s="130" t="s">
        <v>54</v>
      </c>
      <c r="C26" s="46" t="s">
        <v>63</v>
      </c>
      <c r="D26" s="131" t="s">
        <v>82</v>
      </c>
      <c r="E26" s="131"/>
      <c r="F26" s="53">
        <v>25</v>
      </c>
      <c r="G26" s="54">
        <f>F26</f>
        <v>25</v>
      </c>
      <c r="H26" s="54">
        <v>25</v>
      </c>
      <c r="I26" s="54"/>
      <c r="J26" s="54">
        <f>H26</f>
        <v>25</v>
      </c>
      <c r="K26" s="131"/>
      <c r="L26" s="131" t="s">
        <v>23</v>
      </c>
      <c r="M26" s="131" t="s">
        <v>23</v>
      </c>
      <c r="N26" s="131" t="s">
        <v>23</v>
      </c>
      <c r="O26" s="131" t="s">
        <v>23</v>
      </c>
      <c r="P26" s="131" t="s">
        <v>25</v>
      </c>
      <c r="Q26" s="55">
        <f>100-(G26/F26*100)</f>
        <v>0</v>
      </c>
      <c r="R26" s="55">
        <f t="shared" si="2"/>
        <v>0</v>
      </c>
      <c r="S26" s="45" t="s">
        <v>30</v>
      </c>
    </row>
    <row r="27" spans="1:20" ht="173.25" hidden="1" x14ac:dyDescent="0.25">
      <c r="A27" s="52">
        <v>19</v>
      </c>
      <c r="B27" s="130" t="s">
        <v>55</v>
      </c>
      <c r="C27" s="46" t="s">
        <v>63</v>
      </c>
      <c r="D27" s="131" t="s">
        <v>83</v>
      </c>
      <c r="E27" s="131">
        <v>2015</v>
      </c>
      <c r="F27" s="53">
        <v>340</v>
      </c>
      <c r="G27" s="54">
        <f>F27</f>
        <v>340</v>
      </c>
      <c r="H27" s="54">
        <v>340</v>
      </c>
      <c r="I27" s="54"/>
      <c r="J27" s="54">
        <f>H27</f>
        <v>340</v>
      </c>
      <c r="K27" s="131"/>
      <c r="L27" s="131" t="s">
        <v>23</v>
      </c>
      <c r="M27" s="131" t="s">
        <v>23</v>
      </c>
      <c r="N27" s="131" t="s">
        <v>23</v>
      </c>
      <c r="O27" s="131" t="s">
        <v>23</v>
      </c>
      <c r="P27" s="131" t="s">
        <v>25</v>
      </c>
      <c r="Q27" s="55">
        <f>100-(G27/F27*100)</f>
        <v>0</v>
      </c>
      <c r="R27" s="55">
        <f t="shared" si="2"/>
        <v>0</v>
      </c>
      <c r="S27" s="45" t="s">
        <v>28</v>
      </c>
    </row>
    <row r="28" spans="1:20" ht="94.5" hidden="1" x14ac:dyDescent="0.25">
      <c r="A28" s="52">
        <v>20</v>
      </c>
      <c r="B28" s="130" t="s">
        <v>56</v>
      </c>
      <c r="C28" s="46" t="s">
        <v>63</v>
      </c>
      <c r="D28" s="131" t="s">
        <v>84</v>
      </c>
      <c r="E28" s="131">
        <v>2016</v>
      </c>
      <c r="F28" s="53">
        <v>1094.432</v>
      </c>
      <c r="G28" s="54">
        <f>F28</f>
        <v>1094.432</v>
      </c>
      <c r="H28" s="54">
        <v>1094.432</v>
      </c>
      <c r="I28" s="54"/>
      <c r="J28" s="54">
        <f>H28</f>
        <v>1094.432</v>
      </c>
      <c r="K28" s="131"/>
      <c r="L28" s="131" t="s">
        <v>23</v>
      </c>
      <c r="M28" s="131" t="s">
        <v>23</v>
      </c>
      <c r="N28" s="131" t="s">
        <v>23</v>
      </c>
      <c r="O28" s="131" t="s">
        <v>23</v>
      </c>
      <c r="P28" s="131" t="s">
        <v>25</v>
      </c>
      <c r="Q28" s="55">
        <f>100-(G28/F28*100)</f>
        <v>0</v>
      </c>
      <c r="R28" s="55">
        <f t="shared" si="2"/>
        <v>0</v>
      </c>
      <c r="S28" s="45" t="s">
        <v>30</v>
      </c>
    </row>
    <row r="29" spans="1:20" ht="110.25" hidden="1" x14ac:dyDescent="0.25">
      <c r="A29" s="52">
        <v>21</v>
      </c>
      <c r="B29" s="130" t="s">
        <v>57</v>
      </c>
      <c r="C29" s="46" t="s">
        <v>63</v>
      </c>
      <c r="D29" s="131" t="s">
        <v>85</v>
      </c>
      <c r="E29" s="131">
        <v>2016</v>
      </c>
      <c r="F29" s="53">
        <v>1450</v>
      </c>
      <c r="G29" s="54">
        <f>F29</f>
        <v>1450</v>
      </c>
      <c r="H29" s="54">
        <v>1450</v>
      </c>
      <c r="I29" s="54"/>
      <c r="J29" s="54">
        <f>H29</f>
        <v>1450</v>
      </c>
      <c r="K29" s="131"/>
      <c r="L29" s="131" t="s">
        <v>23</v>
      </c>
      <c r="M29" s="131" t="s">
        <v>23</v>
      </c>
      <c r="N29" s="131" t="s">
        <v>23</v>
      </c>
      <c r="O29" s="131" t="s">
        <v>23</v>
      </c>
      <c r="P29" s="131" t="s">
        <v>25</v>
      </c>
      <c r="Q29" s="55">
        <f>100-(G29/F29*100)</f>
        <v>0</v>
      </c>
      <c r="R29" s="55">
        <f t="shared" si="2"/>
        <v>0</v>
      </c>
      <c r="S29" s="45" t="s">
        <v>30</v>
      </c>
    </row>
    <row r="30" spans="1:20" hidden="1" x14ac:dyDescent="0.25">
      <c r="A30" s="200" t="s">
        <v>35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2"/>
    </row>
    <row r="31" spans="1:20" s="4" customFormat="1" ht="94.5" customHeight="1" x14ac:dyDescent="0.2">
      <c r="A31" s="129">
        <v>1</v>
      </c>
      <c r="B31" s="119" t="s">
        <v>169</v>
      </c>
      <c r="C31" s="129" t="s">
        <v>206</v>
      </c>
      <c r="D31" s="129" t="s">
        <v>21</v>
      </c>
      <c r="E31" s="129">
        <v>2015</v>
      </c>
      <c r="F31" s="60">
        <v>8537.357</v>
      </c>
      <c r="G31" s="60">
        <v>3353.703</v>
      </c>
      <c r="H31" s="60">
        <f>I31+J31+K31</f>
        <v>1800</v>
      </c>
      <c r="I31" s="60"/>
      <c r="J31" s="60">
        <v>1800</v>
      </c>
      <c r="K31" s="129"/>
      <c r="L31" s="60">
        <f t="shared" ref="L31:L76" si="3">M31+N31+O31</f>
        <v>0</v>
      </c>
      <c r="M31" s="60"/>
      <c r="N31" s="60"/>
      <c r="O31" s="60"/>
      <c r="P31" s="129" t="s">
        <v>25</v>
      </c>
      <c r="Q31" s="65">
        <v>74.099999999999994</v>
      </c>
      <c r="R31" s="65"/>
      <c r="S31" s="46" t="s">
        <v>161</v>
      </c>
      <c r="T31" s="10"/>
    </row>
    <row r="32" spans="1:20" s="4" customFormat="1" ht="72" hidden="1" customHeight="1" x14ac:dyDescent="0.2">
      <c r="A32" s="129">
        <v>2</v>
      </c>
      <c r="B32" s="123" t="s">
        <v>139</v>
      </c>
      <c r="C32" s="46" t="s">
        <v>63</v>
      </c>
      <c r="D32" s="129" t="s">
        <v>143</v>
      </c>
      <c r="E32" s="129">
        <v>2016</v>
      </c>
      <c r="F32" s="60">
        <v>4500</v>
      </c>
      <c r="G32" s="60">
        <v>4500</v>
      </c>
      <c r="H32" s="60">
        <f>I32+J32+K32</f>
        <v>275</v>
      </c>
      <c r="I32" s="60"/>
      <c r="J32" s="60">
        <v>275</v>
      </c>
      <c r="K32" s="129"/>
      <c r="L32" s="60">
        <f t="shared" si="3"/>
        <v>0</v>
      </c>
      <c r="M32" s="60"/>
      <c r="N32" s="60"/>
      <c r="O32" s="60"/>
      <c r="P32" s="129"/>
      <c r="Q32" s="98"/>
      <c r="R32" s="98">
        <v>0</v>
      </c>
      <c r="S32" s="46" t="s">
        <v>30</v>
      </c>
      <c r="T32" s="10"/>
    </row>
    <row r="33" spans="1:21" s="4" customFormat="1" ht="69" hidden="1" customHeight="1" x14ac:dyDescent="0.2">
      <c r="A33" s="129">
        <v>3</v>
      </c>
      <c r="B33" s="119" t="s">
        <v>59</v>
      </c>
      <c r="C33" s="46" t="s">
        <v>63</v>
      </c>
      <c r="D33" s="129" t="s">
        <v>22</v>
      </c>
      <c r="E33" s="129">
        <v>2016</v>
      </c>
      <c r="F33" s="60">
        <v>17964.366999999998</v>
      </c>
      <c r="G33" s="60">
        <v>17335.271000000001</v>
      </c>
      <c r="H33" s="60">
        <f t="shared" ref="H33:H76" si="4">I33+J33+K33</f>
        <v>6025.1570000000002</v>
      </c>
      <c r="I33" s="60"/>
      <c r="J33" s="60">
        <v>6025.1570000000002</v>
      </c>
      <c r="K33" s="129"/>
      <c r="L33" s="60">
        <f t="shared" si="3"/>
        <v>0</v>
      </c>
      <c r="M33" s="60"/>
      <c r="N33" s="60"/>
      <c r="O33" s="60"/>
      <c r="P33" s="129" t="s">
        <v>25</v>
      </c>
      <c r="Q33" s="65"/>
      <c r="R33" s="65">
        <v>3.5</v>
      </c>
      <c r="S33" s="46" t="s">
        <v>27</v>
      </c>
      <c r="T33" s="10"/>
    </row>
    <row r="34" spans="1:21" s="4" customFormat="1" ht="74.25" customHeight="1" x14ac:dyDescent="0.2">
      <c r="A34" s="129">
        <v>2</v>
      </c>
      <c r="B34" s="119" t="s">
        <v>60</v>
      </c>
      <c r="C34" s="46" t="s">
        <v>63</v>
      </c>
      <c r="D34" s="129" t="s">
        <v>86</v>
      </c>
      <c r="E34" s="129">
        <v>2016</v>
      </c>
      <c r="F34" s="60">
        <v>16122.588</v>
      </c>
      <c r="G34" s="60">
        <v>15622.588</v>
      </c>
      <c r="H34" s="60">
        <f t="shared" si="4"/>
        <v>14000</v>
      </c>
      <c r="I34" s="60"/>
      <c r="J34" s="60">
        <v>14000</v>
      </c>
      <c r="K34" s="129"/>
      <c r="L34" s="60">
        <f t="shared" si="3"/>
        <v>0</v>
      </c>
      <c r="M34" s="60"/>
      <c r="N34" s="60"/>
      <c r="O34" s="60"/>
      <c r="P34" s="129" t="s">
        <v>25</v>
      </c>
      <c r="Q34" s="98">
        <v>3</v>
      </c>
      <c r="R34" s="98"/>
      <c r="S34" s="46" t="s">
        <v>161</v>
      </c>
      <c r="T34" s="10"/>
    </row>
    <row r="35" spans="1:21" s="4" customFormat="1" ht="72" customHeight="1" x14ac:dyDescent="0.2">
      <c r="A35" s="129">
        <v>3</v>
      </c>
      <c r="B35" s="119" t="s">
        <v>160</v>
      </c>
      <c r="C35" s="46" t="s">
        <v>63</v>
      </c>
      <c r="D35" s="129" t="s">
        <v>199</v>
      </c>
      <c r="E35" s="129">
        <v>2017</v>
      </c>
      <c r="F35" s="60">
        <v>76151.3</v>
      </c>
      <c r="G35" s="129">
        <v>76151.3</v>
      </c>
      <c r="H35" s="60">
        <f t="shared" si="4"/>
        <v>2440</v>
      </c>
      <c r="I35" s="60"/>
      <c r="J35" s="60">
        <v>2440</v>
      </c>
      <c r="K35" s="129"/>
      <c r="L35" s="60">
        <f t="shared" si="3"/>
        <v>0</v>
      </c>
      <c r="M35" s="60"/>
      <c r="N35" s="60"/>
      <c r="O35" s="60"/>
      <c r="P35" s="129" t="s">
        <v>25</v>
      </c>
      <c r="Q35" s="77"/>
      <c r="R35" s="77"/>
      <c r="S35" s="46" t="s">
        <v>161</v>
      </c>
      <c r="T35" s="10"/>
    </row>
    <row r="36" spans="1:21" s="4" customFormat="1" ht="84" customHeight="1" x14ac:dyDescent="0.2">
      <c r="A36" s="129">
        <v>4</v>
      </c>
      <c r="B36" s="119" t="s">
        <v>19</v>
      </c>
      <c r="C36" s="46" t="s">
        <v>63</v>
      </c>
      <c r="D36" s="129" t="s">
        <v>183</v>
      </c>
      <c r="E36" s="129">
        <v>2014</v>
      </c>
      <c r="F36" s="60">
        <v>9129.1010000000006</v>
      </c>
      <c r="G36" s="60">
        <v>3310.7109999999998</v>
      </c>
      <c r="H36" s="60">
        <f t="shared" si="4"/>
        <v>3310.7109999999998</v>
      </c>
      <c r="I36" s="60"/>
      <c r="J36" s="60">
        <v>3310.7109999999998</v>
      </c>
      <c r="K36" s="129"/>
      <c r="L36" s="60">
        <f t="shared" si="3"/>
        <v>0</v>
      </c>
      <c r="M36" s="60"/>
      <c r="N36" s="60"/>
      <c r="O36" s="60"/>
      <c r="P36" s="129" t="s">
        <v>25</v>
      </c>
      <c r="Q36" s="77">
        <v>76.3</v>
      </c>
      <c r="R36" s="65"/>
      <c r="S36" s="46" t="s">
        <v>159</v>
      </c>
      <c r="T36" s="10"/>
    </row>
    <row r="37" spans="1:21" s="4" customFormat="1" ht="114" hidden="1" customHeight="1" x14ac:dyDescent="0.2">
      <c r="A37" s="129">
        <v>5</v>
      </c>
      <c r="B37" s="51" t="s">
        <v>61</v>
      </c>
      <c r="C37" s="46" t="s">
        <v>63</v>
      </c>
      <c r="D37" s="129" t="s">
        <v>87</v>
      </c>
      <c r="E37" s="129">
        <v>2016</v>
      </c>
      <c r="F37" s="60">
        <v>7129.7510000000002</v>
      </c>
      <c r="G37" s="60">
        <v>5500</v>
      </c>
      <c r="H37" s="60">
        <f t="shared" si="4"/>
        <v>4700.0469999999996</v>
      </c>
      <c r="I37" s="60"/>
      <c r="J37" s="60">
        <v>4700.0469999999996</v>
      </c>
      <c r="K37" s="129"/>
      <c r="L37" s="60">
        <f t="shared" si="3"/>
        <v>4651.5129999999999</v>
      </c>
      <c r="M37" s="60"/>
      <c r="N37" s="60">
        <v>4651.5129999999999</v>
      </c>
      <c r="O37" s="60"/>
      <c r="P37" s="129" t="s">
        <v>25</v>
      </c>
      <c r="Q37" s="77">
        <f t="shared" ref="Q37:Q76" si="5">100-(G37/F37*100)</f>
        <v>22.858456066698537</v>
      </c>
      <c r="R37" s="65">
        <v>100</v>
      </c>
      <c r="S37" s="46" t="s">
        <v>30</v>
      </c>
      <c r="T37" s="10"/>
    </row>
    <row r="38" spans="1:21" s="4" customFormat="1" ht="98.25" hidden="1" customHeight="1" x14ac:dyDescent="0.2">
      <c r="A38" s="129">
        <v>6</v>
      </c>
      <c r="B38" s="51" t="s">
        <v>31</v>
      </c>
      <c r="C38" s="46" t="s">
        <v>63</v>
      </c>
      <c r="D38" s="129" t="s">
        <v>88</v>
      </c>
      <c r="E38" s="129">
        <v>2016</v>
      </c>
      <c r="F38" s="60">
        <v>2000</v>
      </c>
      <c r="G38" s="60">
        <v>2000</v>
      </c>
      <c r="H38" s="60">
        <f t="shared" si="4"/>
        <v>203</v>
      </c>
      <c r="I38" s="60"/>
      <c r="J38" s="60">
        <v>203</v>
      </c>
      <c r="K38" s="129"/>
      <c r="L38" s="60">
        <f t="shared" si="3"/>
        <v>200.64099999999999</v>
      </c>
      <c r="M38" s="60"/>
      <c r="N38" s="60">
        <v>200.64099999999999</v>
      </c>
      <c r="O38" s="60"/>
      <c r="P38" s="129" t="s">
        <v>25</v>
      </c>
      <c r="Q38" s="77">
        <f t="shared" si="5"/>
        <v>0</v>
      </c>
      <c r="R38" s="65">
        <v>100</v>
      </c>
      <c r="S38" s="46" t="s">
        <v>30</v>
      </c>
      <c r="T38" s="10"/>
    </row>
    <row r="39" spans="1:21" s="4" customFormat="1" ht="63" customHeight="1" x14ac:dyDescent="0.2">
      <c r="A39" s="129">
        <v>5</v>
      </c>
      <c r="B39" s="119" t="s">
        <v>162</v>
      </c>
      <c r="C39" s="46" t="s">
        <v>63</v>
      </c>
      <c r="D39" s="129" t="s">
        <v>188</v>
      </c>
      <c r="E39" s="129">
        <v>2017</v>
      </c>
      <c r="F39" s="60">
        <v>19419.5</v>
      </c>
      <c r="G39" s="60">
        <v>19419.5</v>
      </c>
      <c r="H39" s="60">
        <f t="shared" si="4"/>
        <v>2000</v>
      </c>
      <c r="I39" s="60"/>
      <c r="J39" s="60">
        <v>2000</v>
      </c>
      <c r="K39" s="129"/>
      <c r="L39" s="60">
        <f t="shared" si="3"/>
        <v>0</v>
      </c>
      <c r="M39" s="60"/>
      <c r="N39" s="60"/>
      <c r="O39" s="60"/>
      <c r="P39" s="129"/>
      <c r="Q39" s="77"/>
      <c r="R39" s="65"/>
      <c r="S39" s="46" t="s">
        <v>161</v>
      </c>
      <c r="T39" s="10"/>
    </row>
    <row r="40" spans="1:21" s="4" customFormat="1" ht="97.5" customHeight="1" x14ac:dyDescent="0.2">
      <c r="A40" s="129">
        <v>6</v>
      </c>
      <c r="B40" s="119" t="s">
        <v>170</v>
      </c>
      <c r="C40" s="46" t="s">
        <v>63</v>
      </c>
      <c r="D40" s="129" t="s">
        <v>200</v>
      </c>
      <c r="E40" s="129">
        <v>2015</v>
      </c>
      <c r="F40" s="60">
        <v>1417.127</v>
      </c>
      <c r="G40" s="60">
        <v>1382.8240000000001</v>
      </c>
      <c r="H40" s="60">
        <f t="shared" si="4"/>
        <v>1382.8240000000001</v>
      </c>
      <c r="I40" s="60"/>
      <c r="J40" s="60">
        <v>1382.8240000000001</v>
      </c>
      <c r="K40" s="129"/>
      <c r="L40" s="60">
        <f t="shared" si="3"/>
        <v>0</v>
      </c>
      <c r="M40" s="60"/>
      <c r="N40" s="60"/>
      <c r="O40" s="60"/>
      <c r="P40" s="129"/>
      <c r="Q40" s="77">
        <v>2.4</v>
      </c>
      <c r="R40" s="65"/>
      <c r="S40" s="46" t="s">
        <v>159</v>
      </c>
      <c r="T40" s="10"/>
    </row>
    <row r="41" spans="1:21" s="4" customFormat="1" ht="98.25" customHeight="1" x14ac:dyDescent="0.2">
      <c r="A41" s="129">
        <v>7</v>
      </c>
      <c r="B41" s="119" t="s">
        <v>163</v>
      </c>
      <c r="C41" s="46" t="s">
        <v>63</v>
      </c>
      <c r="D41" s="129" t="s">
        <v>190</v>
      </c>
      <c r="E41" s="129">
        <v>2017</v>
      </c>
      <c r="F41" s="60">
        <v>287200</v>
      </c>
      <c r="G41" s="60">
        <v>287200</v>
      </c>
      <c r="H41" s="60">
        <f t="shared" si="4"/>
        <v>500</v>
      </c>
      <c r="I41" s="60"/>
      <c r="J41" s="60">
        <v>500</v>
      </c>
      <c r="K41" s="129"/>
      <c r="L41" s="60">
        <f t="shared" si="3"/>
        <v>0</v>
      </c>
      <c r="M41" s="60"/>
      <c r="N41" s="60"/>
      <c r="O41" s="60"/>
      <c r="P41" s="129"/>
      <c r="Q41" s="77"/>
      <c r="R41" s="65"/>
      <c r="S41" s="46" t="s">
        <v>161</v>
      </c>
      <c r="T41" s="10"/>
    </row>
    <row r="42" spans="1:21" s="4" customFormat="1" ht="68.25" customHeight="1" x14ac:dyDescent="0.2">
      <c r="A42" s="129">
        <v>8</v>
      </c>
      <c r="B42" s="120" t="s">
        <v>164</v>
      </c>
      <c r="C42" s="46" t="s">
        <v>63</v>
      </c>
      <c r="D42" s="129" t="s">
        <v>187</v>
      </c>
      <c r="E42" s="129">
        <v>2017</v>
      </c>
      <c r="F42" s="60">
        <v>58374</v>
      </c>
      <c r="G42" s="60">
        <v>58374</v>
      </c>
      <c r="H42" s="60">
        <f t="shared" si="4"/>
        <v>600</v>
      </c>
      <c r="I42" s="60"/>
      <c r="J42" s="60">
        <v>600</v>
      </c>
      <c r="K42" s="129"/>
      <c r="L42" s="60">
        <f t="shared" si="3"/>
        <v>0</v>
      </c>
      <c r="M42" s="60"/>
      <c r="N42" s="60"/>
      <c r="O42" s="60"/>
      <c r="P42" s="129"/>
      <c r="Q42" s="77"/>
      <c r="R42" s="65"/>
      <c r="S42" s="46" t="s">
        <v>161</v>
      </c>
      <c r="T42" s="10"/>
    </row>
    <row r="43" spans="1:21" s="4" customFormat="1" ht="85.5" customHeight="1" x14ac:dyDescent="0.2">
      <c r="A43" s="129">
        <v>9</v>
      </c>
      <c r="B43" s="120" t="s">
        <v>165</v>
      </c>
      <c r="C43" s="46" t="s">
        <v>63</v>
      </c>
      <c r="D43" s="129" t="s">
        <v>186</v>
      </c>
      <c r="E43" s="129">
        <v>2017</v>
      </c>
      <c r="F43" s="60">
        <v>6400</v>
      </c>
      <c r="G43" s="60">
        <v>6400</v>
      </c>
      <c r="H43" s="60">
        <f t="shared" si="4"/>
        <v>200</v>
      </c>
      <c r="I43" s="60"/>
      <c r="J43" s="60">
        <v>200</v>
      </c>
      <c r="K43" s="129"/>
      <c r="L43" s="60">
        <f t="shared" si="3"/>
        <v>0</v>
      </c>
      <c r="M43" s="60"/>
      <c r="N43" s="60"/>
      <c r="O43" s="60"/>
      <c r="P43" s="129"/>
      <c r="Q43" s="77"/>
      <c r="R43" s="65"/>
      <c r="S43" s="46" t="s">
        <v>161</v>
      </c>
      <c r="T43" s="10"/>
    </row>
    <row r="44" spans="1:21" s="4" customFormat="1" ht="100.5" customHeight="1" x14ac:dyDescent="0.2">
      <c r="A44" s="129">
        <v>10</v>
      </c>
      <c r="B44" s="120" t="s">
        <v>166</v>
      </c>
      <c r="C44" s="46" t="s">
        <v>63</v>
      </c>
      <c r="D44" s="129" t="s">
        <v>195</v>
      </c>
      <c r="E44" s="129">
        <v>2017</v>
      </c>
      <c r="F44" s="60">
        <v>1000</v>
      </c>
      <c r="G44" s="60">
        <v>1000</v>
      </c>
      <c r="H44" s="60">
        <f t="shared" si="4"/>
        <v>1000</v>
      </c>
      <c r="I44" s="60"/>
      <c r="J44" s="60">
        <v>1000</v>
      </c>
      <c r="K44" s="129"/>
      <c r="L44" s="60">
        <f t="shared" si="3"/>
        <v>0</v>
      </c>
      <c r="M44" s="60"/>
      <c r="N44" s="60"/>
      <c r="O44" s="60"/>
      <c r="P44" s="129"/>
      <c r="Q44" s="77"/>
      <c r="R44" s="65"/>
      <c r="S44" s="46" t="s">
        <v>159</v>
      </c>
      <c r="T44" s="10"/>
    </row>
    <row r="45" spans="1:21" s="4" customFormat="1" ht="85.5" customHeight="1" x14ac:dyDescent="0.2">
      <c r="A45" s="129">
        <v>11</v>
      </c>
      <c r="B45" s="120" t="s">
        <v>167</v>
      </c>
      <c r="C45" s="46" t="s">
        <v>63</v>
      </c>
      <c r="D45" s="129" t="s">
        <v>109</v>
      </c>
      <c r="E45" s="129">
        <v>2017</v>
      </c>
      <c r="F45" s="60">
        <v>13000</v>
      </c>
      <c r="G45" s="60">
        <v>13000</v>
      </c>
      <c r="H45" s="60">
        <f t="shared" si="4"/>
        <v>500</v>
      </c>
      <c r="I45" s="60"/>
      <c r="J45" s="60">
        <v>500</v>
      </c>
      <c r="K45" s="129"/>
      <c r="L45" s="60">
        <f t="shared" si="3"/>
        <v>0</v>
      </c>
      <c r="M45" s="60"/>
      <c r="N45" s="60"/>
      <c r="O45" s="60"/>
      <c r="P45" s="129"/>
      <c r="Q45" s="77"/>
      <c r="R45" s="65"/>
      <c r="S45" s="46" t="s">
        <v>161</v>
      </c>
      <c r="T45" s="10"/>
    </row>
    <row r="46" spans="1:21" s="4" customFormat="1" ht="98.25" hidden="1" customHeight="1" x14ac:dyDescent="0.2">
      <c r="A46" s="129">
        <v>7</v>
      </c>
      <c r="B46" s="51" t="s">
        <v>148</v>
      </c>
      <c r="C46" s="46" t="s">
        <v>63</v>
      </c>
      <c r="D46" s="129"/>
      <c r="E46" s="129"/>
      <c r="F46" s="60">
        <v>4900</v>
      </c>
      <c r="G46" s="60"/>
      <c r="H46" s="60">
        <f>J46</f>
        <v>140</v>
      </c>
      <c r="I46" s="60"/>
      <c r="J46" s="60">
        <v>140</v>
      </c>
      <c r="K46" s="129"/>
      <c r="L46" s="60">
        <f t="shared" si="3"/>
        <v>132.036</v>
      </c>
      <c r="M46" s="60"/>
      <c r="N46" s="60">
        <v>132.036</v>
      </c>
      <c r="O46" s="60"/>
      <c r="P46" s="129"/>
      <c r="Q46" s="77">
        <f t="shared" si="5"/>
        <v>100</v>
      </c>
      <c r="R46" s="65">
        <v>94.31</v>
      </c>
      <c r="S46" s="46"/>
      <c r="T46" s="10"/>
    </row>
    <row r="47" spans="1:21" s="4" customFormat="1" ht="100.5" customHeight="1" x14ac:dyDescent="0.35">
      <c r="A47" s="129">
        <v>12</v>
      </c>
      <c r="B47" s="124" t="s">
        <v>97</v>
      </c>
      <c r="C47" s="46" t="s">
        <v>63</v>
      </c>
      <c r="D47" s="129" t="s">
        <v>189</v>
      </c>
      <c r="E47" s="129">
        <v>2013</v>
      </c>
      <c r="F47" s="60">
        <v>4016</v>
      </c>
      <c r="G47" s="60">
        <v>2262.4029999999998</v>
      </c>
      <c r="H47" s="60">
        <f t="shared" si="4"/>
        <v>2262.4029999999998</v>
      </c>
      <c r="I47" s="60"/>
      <c r="J47" s="60">
        <v>2262.4029999999998</v>
      </c>
      <c r="K47" s="60"/>
      <c r="L47" s="60">
        <f t="shared" si="3"/>
        <v>0</v>
      </c>
      <c r="M47" s="60"/>
      <c r="N47" s="60"/>
      <c r="O47" s="60"/>
      <c r="P47" s="129"/>
      <c r="Q47" s="77">
        <f t="shared" si="5"/>
        <v>43.665263944223106</v>
      </c>
      <c r="R47" s="65"/>
      <c r="S47" s="46" t="s">
        <v>159</v>
      </c>
      <c r="T47" s="97"/>
      <c r="U47" s="7"/>
    </row>
    <row r="48" spans="1:21" ht="78.75" hidden="1" x14ac:dyDescent="0.35">
      <c r="A48" s="129">
        <v>9</v>
      </c>
      <c r="B48" s="51" t="s">
        <v>98</v>
      </c>
      <c r="C48" s="46" t="s">
        <v>63</v>
      </c>
      <c r="D48" s="129" t="s">
        <v>111</v>
      </c>
      <c r="E48" s="129">
        <v>2015</v>
      </c>
      <c r="F48" s="129">
        <v>611.11</v>
      </c>
      <c r="G48" s="65">
        <v>150</v>
      </c>
      <c r="H48" s="60">
        <f t="shared" si="4"/>
        <v>150</v>
      </c>
      <c r="I48" s="65"/>
      <c r="J48" s="65">
        <v>150</v>
      </c>
      <c r="K48" s="129"/>
      <c r="L48" s="60">
        <f t="shared" si="3"/>
        <v>0</v>
      </c>
      <c r="M48" s="60"/>
      <c r="N48" s="60"/>
      <c r="O48" s="60"/>
      <c r="P48" s="129"/>
      <c r="Q48" s="77">
        <f t="shared" si="5"/>
        <v>75.454500826365148</v>
      </c>
      <c r="R48" s="129">
        <v>75</v>
      </c>
      <c r="S48" s="129">
        <v>2016</v>
      </c>
      <c r="T48" s="97"/>
      <c r="U48" s="96"/>
    </row>
    <row r="49" spans="1:19" ht="99.75" hidden="1" customHeight="1" x14ac:dyDescent="0.25">
      <c r="A49" s="129">
        <v>10</v>
      </c>
      <c r="B49" s="51" t="s">
        <v>99</v>
      </c>
      <c r="C49" s="46" t="s">
        <v>63</v>
      </c>
      <c r="D49" s="129" t="s">
        <v>116</v>
      </c>
      <c r="E49" s="129">
        <v>2016</v>
      </c>
      <c r="F49" s="129">
        <v>2450.9059999999999</v>
      </c>
      <c r="G49" s="129">
        <v>2420.9059999999999</v>
      </c>
      <c r="H49" s="60">
        <f t="shared" si="4"/>
        <v>2420.9059999999999</v>
      </c>
      <c r="I49" s="129"/>
      <c r="J49" s="129">
        <v>2420.9059999999999</v>
      </c>
      <c r="K49" s="129"/>
      <c r="L49" s="60">
        <f t="shared" si="3"/>
        <v>2166.3186000000001</v>
      </c>
      <c r="M49" s="60"/>
      <c r="N49" s="60">
        <f>336.2256+1787.203+6.788+36.102</f>
        <v>2166.3186000000001</v>
      </c>
      <c r="O49" s="60"/>
      <c r="P49" s="129"/>
      <c r="Q49" s="77">
        <f t="shared" si="5"/>
        <v>1.2240371519756366</v>
      </c>
      <c r="R49" s="129">
        <v>95</v>
      </c>
      <c r="S49" s="129">
        <v>2017</v>
      </c>
    </row>
    <row r="50" spans="1:19" ht="112.5" hidden="1" customHeight="1" x14ac:dyDescent="0.25">
      <c r="A50" s="129">
        <v>11</v>
      </c>
      <c r="B50" s="51" t="s">
        <v>100</v>
      </c>
      <c r="C50" s="46" t="s">
        <v>63</v>
      </c>
      <c r="D50" s="129" t="s">
        <v>108</v>
      </c>
      <c r="E50" s="129">
        <v>2015</v>
      </c>
      <c r="F50" s="129">
        <v>3724.83</v>
      </c>
      <c r="G50" s="65">
        <v>800</v>
      </c>
      <c r="H50" s="60">
        <f t="shared" si="4"/>
        <v>1000</v>
      </c>
      <c r="I50" s="65"/>
      <c r="J50" s="65">
        <v>1000</v>
      </c>
      <c r="K50" s="129"/>
      <c r="L50" s="60">
        <f t="shared" si="3"/>
        <v>759.48892000000001</v>
      </c>
      <c r="M50" s="60"/>
      <c r="N50" s="60">
        <f>2.9324+14.77226+741.78426</f>
        <v>759.48892000000001</v>
      </c>
      <c r="O50" s="60"/>
      <c r="P50" s="129"/>
      <c r="Q50" s="77">
        <f t="shared" si="5"/>
        <v>78.522509752122915</v>
      </c>
      <c r="R50" s="129">
        <v>93.7</v>
      </c>
      <c r="S50" s="129">
        <v>2016</v>
      </c>
    </row>
    <row r="51" spans="1:19" ht="69.75" hidden="1" customHeight="1" x14ac:dyDescent="0.25">
      <c r="A51" s="129">
        <v>13</v>
      </c>
      <c r="B51" s="51" t="s">
        <v>101</v>
      </c>
      <c r="C51" s="46" t="s">
        <v>63</v>
      </c>
      <c r="D51" s="129" t="s">
        <v>109</v>
      </c>
      <c r="E51" s="129">
        <v>2010</v>
      </c>
      <c r="F51" s="129">
        <v>195.33199999999999</v>
      </c>
      <c r="G51" s="129">
        <v>181.614</v>
      </c>
      <c r="H51" s="60">
        <f t="shared" si="4"/>
        <v>181.614</v>
      </c>
      <c r="I51" s="129"/>
      <c r="J51" s="129">
        <v>181.614</v>
      </c>
      <c r="K51" s="129"/>
      <c r="L51" s="60">
        <f t="shared" si="3"/>
        <v>0</v>
      </c>
      <c r="M51" s="60"/>
      <c r="N51" s="60"/>
      <c r="O51" s="60"/>
      <c r="P51" s="129"/>
      <c r="Q51" s="77">
        <f t="shared" si="5"/>
        <v>7.0229148321831474</v>
      </c>
      <c r="R51" s="129">
        <v>7</v>
      </c>
      <c r="S51" s="129">
        <v>2016</v>
      </c>
    </row>
    <row r="52" spans="1:19" ht="72.75" customHeight="1" x14ac:dyDescent="0.25">
      <c r="A52" s="129">
        <v>13</v>
      </c>
      <c r="B52" s="119" t="s">
        <v>171</v>
      </c>
      <c r="C52" s="46" t="s">
        <v>63</v>
      </c>
      <c r="D52" s="129" t="s">
        <v>114</v>
      </c>
      <c r="E52" s="129">
        <v>2016</v>
      </c>
      <c r="F52" s="65">
        <v>6600</v>
      </c>
      <c r="G52" s="65">
        <v>6500</v>
      </c>
      <c r="H52" s="60">
        <f t="shared" si="4"/>
        <v>3000</v>
      </c>
      <c r="I52" s="65"/>
      <c r="J52" s="78">
        <v>3000</v>
      </c>
      <c r="K52" s="129"/>
      <c r="L52" s="60">
        <f t="shared" si="3"/>
        <v>0</v>
      </c>
      <c r="M52" s="60"/>
      <c r="N52" s="60"/>
      <c r="O52" s="60"/>
      <c r="P52" s="129"/>
      <c r="Q52" s="77">
        <f t="shared" si="5"/>
        <v>1.5151515151515156</v>
      </c>
      <c r="R52" s="129">
        <v>0</v>
      </c>
      <c r="S52" s="46" t="s">
        <v>161</v>
      </c>
    </row>
    <row r="53" spans="1:19" ht="110.25" customHeight="1" x14ac:dyDescent="0.25">
      <c r="A53" s="129">
        <v>14</v>
      </c>
      <c r="B53" s="125" t="s">
        <v>172</v>
      </c>
      <c r="C53" s="46" t="s">
        <v>63</v>
      </c>
      <c r="D53" s="129" t="s">
        <v>184</v>
      </c>
      <c r="E53" s="129">
        <v>2017</v>
      </c>
      <c r="F53" s="60">
        <v>1450</v>
      </c>
      <c r="G53" s="60">
        <v>1450</v>
      </c>
      <c r="H53" s="60">
        <f t="shared" si="4"/>
        <v>1450</v>
      </c>
      <c r="I53" s="129"/>
      <c r="J53" s="60">
        <v>1450</v>
      </c>
      <c r="K53" s="129"/>
      <c r="L53" s="60">
        <f t="shared" si="3"/>
        <v>0</v>
      </c>
      <c r="M53" s="60"/>
      <c r="N53" s="60"/>
      <c r="O53" s="60"/>
      <c r="P53" s="129"/>
      <c r="Q53" s="77">
        <f t="shared" si="5"/>
        <v>0</v>
      </c>
      <c r="R53" s="129"/>
      <c r="S53" s="129">
        <v>2017</v>
      </c>
    </row>
    <row r="54" spans="1:19" ht="108.75" customHeight="1" x14ac:dyDescent="0.25">
      <c r="A54" s="129">
        <v>15</v>
      </c>
      <c r="B54" s="125" t="s">
        <v>173</v>
      </c>
      <c r="C54" s="46" t="s">
        <v>63</v>
      </c>
      <c r="D54" s="129" t="s">
        <v>185</v>
      </c>
      <c r="E54" s="129">
        <v>2017</v>
      </c>
      <c r="F54" s="60">
        <v>1480</v>
      </c>
      <c r="G54" s="60">
        <v>1480</v>
      </c>
      <c r="H54" s="60">
        <f t="shared" si="4"/>
        <v>1480</v>
      </c>
      <c r="I54" s="129"/>
      <c r="J54" s="60">
        <v>1480</v>
      </c>
      <c r="K54" s="129"/>
      <c r="L54" s="60">
        <f t="shared" si="3"/>
        <v>0</v>
      </c>
      <c r="M54" s="60"/>
      <c r="N54" s="60"/>
      <c r="O54" s="60"/>
      <c r="P54" s="129"/>
      <c r="Q54" s="77">
        <f t="shared" si="5"/>
        <v>0</v>
      </c>
      <c r="R54" s="129"/>
      <c r="S54" s="129">
        <v>2017</v>
      </c>
    </row>
    <row r="55" spans="1:19" ht="87" customHeight="1" x14ac:dyDescent="0.25">
      <c r="A55" s="129">
        <v>16</v>
      </c>
      <c r="B55" s="120" t="s">
        <v>182</v>
      </c>
      <c r="C55" s="46" t="s">
        <v>63</v>
      </c>
      <c r="D55" s="129" t="s">
        <v>198</v>
      </c>
      <c r="E55" s="129">
        <v>2017</v>
      </c>
      <c r="F55" s="60">
        <v>7500</v>
      </c>
      <c r="G55" s="60">
        <v>7500</v>
      </c>
      <c r="H55" s="60">
        <f t="shared" si="4"/>
        <v>500</v>
      </c>
      <c r="I55" s="129"/>
      <c r="J55" s="60">
        <v>500</v>
      </c>
      <c r="K55" s="129"/>
      <c r="L55" s="60">
        <f t="shared" si="3"/>
        <v>0</v>
      </c>
      <c r="M55" s="60"/>
      <c r="N55" s="60"/>
      <c r="O55" s="60"/>
      <c r="P55" s="129"/>
      <c r="Q55" s="77"/>
      <c r="R55" s="129"/>
      <c r="S55" s="46" t="s">
        <v>161</v>
      </c>
    </row>
    <row r="56" spans="1:19" ht="103.5" customHeight="1" x14ac:dyDescent="0.25">
      <c r="A56" s="129">
        <v>17</v>
      </c>
      <c r="B56" s="127" t="s">
        <v>177</v>
      </c>
      <c r="C56" s="46" t="s">
        <v>63</v>
      </c>
      <c r="D56" s="129" t="s">
        <v>194</v>
      </c>
      <c r="E56" s="129">
        <v>2016</v>
      </c>
      <c r="F56" s="60">
        <v>13000</v>
      </c>
      <c r="G56" s="60">
        <v>13000</v>
      </c>
      <c r="H56" s="60">
        <f t="shared" si="4"/>
        <v>500</v>
      </c>
      <c r="I56" s="65"/>
      <c r="J56" s="60">
        <v>500</v>
      </c>
      <c r="K56" s="129"/>
      <c r="L56" s="60">
        <f t="shared" si="3"/>
        <v>0</v>
      </c>
      <c r="M56" s="60"/>
      <c r="N56" s="60"/>
      <c r="O56" s="60"/>
      <c r="P56" s="129"/>
      <c r="Q56" s="77">
        <f t="shared" si="5"/>
        <v>0</v>
      </c>
      <c r="R56" s="129">
        <v>0</v>
      </c>
      <c r="S56" s="46" t="s">
        <v>161</v>
      </c>
    </row>
    <row r="57" spans="1:19" ht="129.75" hidden="1" customHeight="1" x14ac:dyDescent="0.25">
      <c r="A57" s="129">
        <v>18</v>
      </c>
      <c r="B57" s="51" t="s">
        <v>105</v>
      </c>
      <c r="C57" s="46" t="s">
        <v>63</v>
      </c>
      <c r="D57" s="129" t="s">
        <v>110</v>
      </c>
      <c r="E57" s="129">
        <v>2012</v>
      </c>
      <c r="F57" s="60">
        <v>18711.026000000002</v>
      </c>
      <c r="G57" s="60">
        <v>5300</v>
      </c>
      <c r="H57" s="60">
        <f t="shared" si="4"/>
        <v>2300</v>
      </c>
      <c r="I57" s="65"/>
      <c r="J57" s="60">
        <v>2300</v>
      </c>
      <c r="K57" s="129"/>
      <c r="L57" s="60">
        <f t="shared" si="3"/>
        <v>0</v>
      </c>
      <c r="M57" s="60"/>
      <c r="N57" s="60"/>
      <c r="O57" s="60"/>
      <c r="P57" s="129"/>
      <c r="Q57" s="77">
        <f t="shared" si="5"/>
        <v>71.674455478817677</v>
      </c>
      <c r="R57" s="129">
        <v>74.5</v>
      </c>
      <c r="S57" s="129">
        <v>2017</v>
      </c>
    </row>
    <row r="58" spans="1:19" s="10" customFormat="1" ht="95.25" hidden="1" customHeight="1" x14ac:dyDescent="0.2">
      <c r="A58" s="129">
        <v>16</v>
      </c>
      <c r="B58" s="94" t="s">
        <v>134</v>
      </c>
      <c r="C58" s="46" t="s">
        <v>63</v>
      </c>
      <c r="D58" s="129" t="s">
        <v>109</v>
      </c>
      <c r="E58" s="129">
        <v>2016</v>
      </c>
      <c r="F58" s="60">
        <v>1500</v>
      </c>
      <c r="G58" s="60">
        <v>1500</v>
      </c>
      <c r="H58" s="60">
        <f t="shared" si="4"/>
        <v>200</v>
      </c>
      <c r="I58" s="65"/>
      <c r="J58" s="65">
        <v>200</v>
      </c>
      <c r="K58" s="129"/>
      <c r="L58" s="60">
        <f t="shared" si="3"/>
        <v>36.857999999999997</v>
      </c>
      <c r="M58" s="60"/>
      <c r="N58" s="60">
        <v>36.857999999999997</v>
      </c>
      <c r="O58" s="60"/>
      <c r="P58" s="129"/>
      <c r="Q58" s="77">
        <f t="shared" si="5"/>
        <v>0</v>
      </c>
      <c r="R58" s="129">
        <v>20</v>
      </c>
      <c r="S58" s="129">
        <v>2017</v>
      </c>
    </row>
    <row r="59" spans="1:19" s="10" customFormat="1" ht="84" customHeight="1" x14ac:dyDescent="0.2">
      <c r="A59" s="129">
        <v>18</v>
      </c>
      <c r="B59" s="121" t="s">
        <v>168</v>
      </c>
      <c r="C59" s="46" t="s">
        <v>63</v>
      </c>
      <c r="D59" s="129" t="s">
        <v>141</v>
      </c>
      <c r="E59" s="129">
        <v>2015</v>
      </c>
      <c r="F59" s="129">
        <v>3260.0120000000002</v>
      </c>
      <c r="G59" s="65">
        <f>J59</f>
        <v>1900</v>
      </c>
      <c r="H59" s="60">
        <f t="shared" si="4"/>
        <v>1900</v>
      </c>
      <c r="I59" s="65"/>
      <c r="J59" s="65">
        <v>1900</v>
      </c>
      <c r="K59" s="129"/>
      <c r="L59" s="60">
        <f t="shared" si="3"/>
        <v>0</v>
      </c>
      <c r="M59" s="60"/>
      <c r="N59" s="60"/>
      <c r="O59" s="60"/>
      <c r="P59" s="129"/>
      <c r="Q59" s="77">
        <f t="shared" si="5"/>
        <v>41.718005945990392</v>
      </c>
      <c r="R59" s="129"/>
      <c r="S59" s="129">
        <v>2017</v>
      </c>
    </row>
    <row r="60" spans="1:19" s="10" customFormat="1" ht="80.25" customHeight="1" x14ac:dyDescent="0.2">
      <c r="A60" s="129">
        <v>19</v>
      </c>
      <c r="B60" s="122" t="s">
        <v>127</v>
      </c>
      <c r="C60" s="46" t="s">
        <v>63</v>
      </c>
      <c r="D60" s="129" t="s">
        <v>138</v>
      </c>
      <c r="E60" s="129">
        <v>2017</v>
      </c>
      <c r="F60" s="60">
        <v>600</v>
      </c>
      <c r="G60" s="60">
        <v>600</v>
      </c>
      <c r="H60" s="60">
        <f t="shared" si="4"/>
        <v>600</v>
      </c>
      <c r="I60" s="65"/>
      <c r="J60" s="65">
        <v>600</v>
      </c>
      <c r="K60" s="129"/>
      <c r="L60" s="60">
        <f t="shared" si="3"/>
        <v>0</v>
      </c>
      <c r="M60" s="60"/>
      <c r="N60" s="60"/>
      <c r="O60" s="60"/>
      <c r="P60" s="129"/>
      <c r="Q60" s="77">
        <f t="shared" si="5"/>
        <v>0</v>
      </c>
      <c r="R60" s="129"/>
      <c r="S60" s="129">
        <v>2017</v>
      </c>
    </row>
    <row r="61" spans="1:19" s="10" customFormat="1" ht="81" customHeight="1" x14ac:dyDescent="0.2">
      <c r="A61" s="129">
        <v>20</v>
      </c>
      <c r="B61" s="122" t="s">
        <v>128</v>
      </c>
      <c r="C61" s="46" t="s">
        <v>63</v>
      </c>
      <c r="D61" s="129" t="s">
        <v>138</v>
      </c>
      <c r="E61" s="129">
        <v>2017</v>
      </c>
      <c r="F61" s="60">
        <v>600</v>
      </c>
      <c r="G61" s="60">
        <v>600</v>
      </c>
      <c r="H61" s="60">
        <f t="shared" si="4"/>
        <v>600</v>
      </c>
      <c r="I61" s="65"/>
      <c r="J61" s="65">
        <v>600</v>
      </c>
      <c r="K61" s="129"/>
      <c r="L61" s="60">
        <f t="shared" si="3"/>
        <v>0</v>
      </c>
      <c r="M61" s="60"/>
      <c r="N61" s="60"/>
      <c r="O61" s="60"/>
      <c r="P61" s="129"/>
      <c r="Q61" s="77">
        <f t="shared" si="5"/>
        <v>0</v>
      </c>
      <c r="R61" s="129"/>
      <c r="S61" s="129">
        <v>2017</v>
      </c>
    </row>
    <row r="62" spans="1:19" s="10" customFormat="1" ht="84.75" customHeight="1" x14ac:dyDescent="0.2">
      <c r="A62" s="129">
        <v>21</v>
      </c>
      <c r="B62" s="122" t="s">
        <v>129</v>
      </c>
      <c r="C62" s="46" t="s">
        <v>63</v>
      </c>
      <c r="D62" s="129" t="s">
        <v>138</v>
      </c>
      <c r="E62" s="129">
        <v>2017</v>
      </c>
      <c r="F62" s="60">
        <v>600</v>
      </c>
      <c r="G62" s="60">
        <v>600</v>
      </c>
      <c r="H62" s="60">
        <f t="shared" si="4"/>
        <v>600</v>
      </c>
      <c r="I62" s="65"/>
      <c r="J62" s="65">
        <v>600</v>
      </c>
      <c r="K62" s="129"/>
      <c r="L62" s="60">
        <f t="shared" si="3"/>
        <v>0</v>
      </c>
      <c r="M62" s="60"/>
      <c r="N62" s="60"/>
      <c r="O62" s="60"/>
      <c r="P62" s="129"/>
      <c r="Q62" s="77">
        <f t="shared" si="5"/>
        <v>0</v>
      </c>
      <c r="R62" s="129"/>
      <c r="S62" s="129">
        <v>2017</v>
      </c>
    </row>
    <row r="63" spans="1:19" s="10" customFormat="1" ht="87" customHeight="1" x14ac:dyDescent="0.2">
      <c r="A63" s="129">
        <v>22</v>
      </c>
      <c r="B63" s="122" t="s">
        <v>130</v>
      </c>
      <c r="C63" s="46" t="s">
        <v>63</v>
      </c>
      <c r="D63" s="129" t="s">
        <v>138</v>
      </c>
      <c r="E63" s="129">
        <v>2017</v>
      </c>
      <c r="F63" s="60">
        <v>600</v>
      </c>
      <c r="G63" s="60">
        <v>600</v>
      </c>
      <c r="H63" s="60">
        <f t="shared" si="4"/>
        <v>600</v>
      </c>
      <c r="I63" s="65"/>
      <c r="J63" s="65">
        <v>600</v>
      </c>
      <c r="K63" s="129"/>
      <c r="L63" s="60">
        <f t="shared" si="3"/>
        <v>0</v>
      </c>
      <c r="M63" s="60"/>
      <c r="N63" s="60"/>
      <c r="O63" s="60"/>
      <c r="P63" s="129"/>
      <c r="Q63" s="77">
        <f t="shared" si="5"/>
        <v>0</v>
      </c>
      <c r="R63" s="129"/>
      <c r="S63" s="129">
        <v>2017</v>
      </c>
    </row>
    <row r="64" spans="1:19" s="10" customFormat="1" ht="89.25" hidden="1" customHeight="1" x14ac:dyDescent="0.2">
      <c r="A64" s="129">
        <v>22</v>
      </c>
      <c r="B64" s="93" t="s">
        <v>131</v>
      </c>
      <c r="C64" s="46" t="s">
        <v>63</v>
      </c>
      <c r="D64" s="129" t="s">
        <v>138</v>
      </c>
      <c r="E64" s="129">
        <v>2015</v>
      </c>
      <c r="F64" s="60">
        <v>450</v>
      </c>
      <c r="G64" s="60">
        <v>450</v>
      </c>
      <c r="H64" s="60">
        <f t="shared" si="4"/>
        <v>450</v>
      </c>
      <c r="I64" s="65"/>
      <c r="J64" s="65">
        <v>450</v>
      </c>
      <c r="K64" s="129"/>
      <c r="L64" s="60">
        <f t="shared" si="3"/>
        <v>383.73420000000004</v>
      </c>
      <c r="M64" s="60"/>
      <c r="N64" s="60">
        <f>117.042+1.584+257.5092+7.599</f>
        <v>383.73420000000004</v>
      </c>
      <c r="O64" s="60"/>
      <c r="P64" s="129"/>
      <c r="Q64" s="77">
        <f t="shared" si="5"/>
        <v>0</v>
      </c>
      <c r="R64" s="129">
        <v>90</v>
      </c>
      <c r="S64" s="129">
        <v>2016</v>
      </c>
    </row>
    <row r="65" spans="1:21" s="10" customFormat="1" ht="83.25" customHeight="1" x14ac:dyDescent="0.2">
      <c r="A65" s="129">
        <v>23</v>
      </c>
      <c r="B65" s="122" t="s">
        <v>132</v>
      </c>
      <c r="C65" s="46" t="s">
        <v>63</v>
      </c>
      <c r="D65" s="129" t="s">
        <v>138</v>
      </c>
      <c r="E65" s="129">
        <v>2017</v>
      </c>
      <c r="F65" s="60">
        <v>500</v>
      </c>
      <c r="G65" s="60">
        <v>500</v>
      </c>
      <c r="H65" s="60">
        <f t="shared" si="4"/>
        <v>500</v>
      </c>
      <c r="I65" s="65"/>
      <c r="J65" s="65">
        <v>500</v>
      </c>
      <c r="K65" s="129"/>
      <c r="L65" s="60">
        <f t="shared" si="3"/>
        <v>0</v>
      </c>
      <c r="M65" s="60"/>
      <c r="N65" s="60"/>
      <c r="O65" s="60"/>
      <c r="P65" s="129"/>
      <c r="Q65" s="77">
        <f t="shared" si="5"/>
        <v>0</v>
      </c>
      <c r="R65" s="129"/>
      <c r="S65" s="129">
        <v>2017</v>
      </c>
    </row>
    <row r="66" spans="1:21" s="10" customFormat="1" ht="105.75" hidden="1" customHeight="1" x14ac:dyDescent="0.2">
      <c r="A66" s="129">
        <v>24</v>
      </c>
      <c r="B66" s="93" t="s">
        <v>150</v>
      </c>
      <c r="C66" s="46" t="s">
        <v>63</v>
      </c>
      <c r="D66" s="129" t="s">
        <v>109</v>
      </c>
      <c r="E66" s="129">
        <v>2016</v>
      </c>
      <c r="F66" s="60">
        <v>1800</v>
      </c>
      <c r="G66" s="60">
        <v>1800</v>
      </c>
      <c r="H66" s="60">
        <f t="shared" si="4"/>
        <v>200</v>
      </c>
      <c r="I66" s="65"/>
      <c r="J66" s="65">
        <v>200</v>
      </c>
      <c r="K66" s="129"/>
      <c r="L66" s="60">
        <f t="shared" si="3"/>
        <v>0</v>
      </c>
      <c r="M66" s="60"/>
      <c r="N66" s="60"/>
      <c r="O66" s="60"/>
      <c r="P66" s="129"/>
      <c r="Q66" s="77">
        <f t="shared" si="5"/>
        <v>0</v>
      </c>
      <c r="R66" s="129">
        <v>0</v>
      </c>
      <c r="S66" s="129">
        <v>2017</v>
      </c>
    </row>
    <row r="67" spans="1:21" s="10" customFormat="1" ht="170.25" customHeight="1" x14ac:dyDescent="0.2">
      <c r="A67" s="129">
        <v>24</v>
      </c>
      <c r="B67" s="126" t="s">
        <v>175</v>
      </c>
      <c r="C67" s="46" t="s">
        <v>63</v>
      </c>
      <c r="D67" s="129" t="s">
        <v>192</v>
      </c>
      <c r="E67" s="129">
        <v>2017</v>
      </c>
      <c r="F67" s="60">
        <v>1500</v>
      </c>
      <c r="G67" s="60">
        <v>1500</v>
      </c>
      <c r="H67" s="60">
        <f t="shared" si="4"/>
        <v>120</v>
      </c>
      <c r="I67" s="65"/>
      <c r="J67" s="65">
        <v>120</v>
      </c>
      <c r="K67" s="129"/>
      <c r="L67" s="60">
        <f t="shared" si="3"/>
        <v>0</v>
      </c>
      <c r="M67" s="60"/>
      <c r="N67" s="60"/>
      <c r="O67" s="60"/>
      <c r="P67" s="129"/>
      <c r="Q67" s="77">
        <f t="shared" si="5"/>
        <v>0</v>
      </c>
      <c r="R67" s="129"/>
      <c r="S67" s="46" t="s">
        <v>161</v>
      </c>
    </row>
    <row r="68" spans="1:21" s="10" customFormat="1" ht="178.5" customHeight="1" x14ac:dyDescent="0.2">
      <c r="A68" s="129">
        <v>25</v>
      </c>
      <c r="B68" s="126" t="s">
        <v>174</v>
      </c>
      <c r="C68" s="46" t="s">
        <v>63</v>
      </c>
      <c r="D68" s="129" t="s">
        <v>191</v>
      </c>
      <c r="E68" s="129">
        <v>2017</v>
      </c>
      <c r="F68" s="60">
        <v>3000</v>
      </c>
      <c r="G68" s="60">
        <v>3000</v>
      </c>
      <c r="H68" s="60">
        <f t="shared" si="4"/>
        <v>200</v>
      </c>
      <c r="I68" s="65"/>
      <c r="J68" s="65">
        <v>200</v>
      </c>
      <c r="K68" s="129"/>
      <c r="L68" s="60">
        <f t="shared" si="3"/>
        <v>0</v>
      </c>
      <c r="M68" s="60"/>
      <c r="N68" s="60"/>
      <c r="O68" s="60"/>
      <c r="P68" s="129"/>
      <c r="Q68" s="77">
        <f t="shared" si="5"/>
        <v>0</v>
      </c>
      <c r="R68" s="129"/>
      <c r="S68" s="46" t="s">
        <v>161</v>
      </c>
    </row>
    <row r="69" spans="1:21" s="10" customFormat="1" ht="139.5" customHeight="1" x14ac:dyDescent="0.2">
      <c r="A69" s="129">
        <v>26</v>
      </c>
      <c r="B69" s="126" t="s">
        <v>176</v>
      </c>
      <c r="C69" s="46" t="s">
        <v>63</v>
      </c>
      <c r="D69" s="129" t="s">
        <v>193</v>
      </c>
      <c r="E69" s="129">
        <v>2017</v>
      </c>
      <c r="F69" s="60">
        <v>1500</v>
      </c>
      <c r="G69" s="60">
        <v>1500</v>
      </c>
      <c r="H69" s="60">
        <f t="shared" si="4"/>
        <v>120</v>
      </c>
      <c r="I69" s="65"/>
      <c r="J69" s="65">
        <v>120</v>
      </c>
      <c r="K69" s="129"/>
      <c r="L69" s="60">
        <f t="shared" si="3"/>
        <v>0</v>
      </c>
      <c r="M69" s="60"/>
      <c r="N69" s="60"/>
      <c r="O69" s="60"/>
      <c r="P69" s="129"/>
      <c r="Q69" s="77">
        <f t="shared" si="5"/>
        <v>0</v>
      </c>
      <c r="R69" s="129"/>
      <c r="S69" s="46" t="s">
        <v>161</v>
      </c>
    </row>
    <row r="70" spans="1:21" s="10" customFormat="1" ht="116.25" hidden="1" customHeight="1" x14ac:dyDescent="0.2">
      <c r="A70" s="129">
        <v>27</v>
      </c>
      <c r="B70" s="93" t="s">
        <v>151</v>
      </c>
      <c r="C70" s="46" t="s">
        <v>63</v>
      </c>
      <c r="D70" s="129" t="s">
        <v>109</v>
      </c>
      <c r="E70" s="129">
        <v>2016</v>
      </c>
      <c r="F70" s="60">
        <v>3960.0369999999998</v>
      </c>
      <c r="G70" s="60">
        <f>F70</f>
        <v>3960.0369999999998</v>
      </c>
      <c r="H70" s="60">
        <f t="shared" si="4"/>
        <v>100</v>
      </c>
      <c r="I70" s="65"/>
      <c r="J70" s="65">
        <v>100</v>
      </c>
      <c r="K70" s="129"/>
      <c r="L70" s="60">
        <f t="shared" si="3"/>
        <v>0</v>
      </c>
      <c r="M70" s="60"/>
      <c r="N70" s="60"/>
      <c r="O70" s="60"/>
      <c r="P70" s="129"/>
      <c r="Q70" s="77">
        <f t="shared" si="5"/>
        <v>0</v>
      </c>
      <c r="R70" s="129">
        <v>0</v>
      </c>
      <c r="S70" s="129">
        <v>2017</v>
      </c>
    </row>
    <row r="71" spans="1:21" s="10" customFormat="1" ht="116.25" customHeight="1" x14ac:dyDescent="0.2">
      <c r="A71" s="129">
        <v>27</v>
      </c>
      <c r="B71" s="126" t="s">
        <v>180</v>
      </c>
      <c r="C71" s="46" t="s">
        <v>63</v>
      </c>
      <c r="D71" s="129" t="s">
        <v>197</v>
      </c>
      <c r="E71" s="129">
        <v>2017</v>
      </c>
      <c r="F71" s="60">
        <v>600</v>
      </c>
      <c r="G71" s="60">
        <v>600</v>
      </c>
      <c r="H71" s="60">
        <f t="shared" si="4"/>
        <v>400</v>
      </c>
      <c r="I71" s="65"/>
      <c r="J71" s="65">
        <v>400</v>
      </c>
      <c r="K71" s="129"/>
      <c r="L71" s="60">
        <f t="shared" si="3"/>
        <v>0</v>
      </c>
      <c r="M71" s="60"/>
      <c r="N71" s="60"/>
      <c r="O71" s="60"/>
      <c r="P71" s="129"/>
      <c r="Q71" s="77"/>
      <c r="R71" s="129"/>
      <c r="S71" s="46" t="s">
        <v>161</v>
      </c>
    </row>
    <row r="72" spans="1:21" s="10" customFormat="1" ht="92.25" customHeight="1" x14ac:dyDescent="0.2">
      <c r="A72" s="129">
        <v>28</v>
      </c>
      <c r="B72" s="122" t="s">
        <v>181</v>
      </c>
      <c r="C72" s="46" t="s">
        <v>63</v>
      </c>
      <c r="D72" s="129" t="s">
        <v>196</v>
      </c>
      <c r="E72" s="129">
        <v>2017</v>
      </c>
      <c r="F72" s="60">
        <v>54000</v>
      </c>
      <c r="G72" s="60">
        <v>54000</v>
      </c>
      <c r="H72" s="60">
        <f t="shared" si="4"/>
        <v>1000</v>
      </c>
      <c r="I72" s="65"/>
      <c r="J72" s="65">
        <v>1000</v>
      </c>
      <c r="K72" s="129"/>
      <c r="L72" s="60">
        <f t="shared" si="3"/>
        <v>0</v>
      </c>
      <c r="M72" s="60"/>
      <c r="N72" s="60"/>
      <c r="O72" s="60"/>
      <c r="P72" s="129"/>
      <c r="Q72" s="77"/>
      <c r="R72" s="129"/>
      <c r="S72" s="46" t="s">
        <v>161</v>
      </c>
    </row>
    <row r="73" spans="1:21" s="10" customFormat="1" ht="90" customHeight="1" x14ac:dyDescent="0.2">
      <c r="A73" s="129">
        <v>29</v>
      </c>
      <c r="B73" s="126" t="s">
        <v>179</v>
      </c>
      <c r="C73" s="46" t="s">
        <v>63</v>
      </c>
      <c r="D73" s="129" t="s">
        <v>109</v>
      </c>
      <c r="E73" s="129">
        <v>2017</v>
      </c>
      <c r="F73" s="60">
        <v>1500</v>
      </c>
      <c r="G73" s="60">
        <v>1500</v>
      </c>
      <c r="H73" s="60">
        <f t="shared" si="4"/>
        <v>150</v>
      </c>
      <c r="I73" s="65"/>
      <c r="J73" s="65">
        <v>150</v>
      </c>
      <c r="K73" s="129"/>
      <c r="L73" s="60">
        <f t="shared" si="3"/>
        <v>0</v>
      </c>
      <c r="M73" s="60"/>
      <c r="N73" s="60"/>
      <c r="O73" s="60"/>
      <c r="P73" s="129"/>
      <c r="Q73" s="77">
        <f t="shared" si="5"/>
        <v>0</v>
      </c>
      <c r="R73" s="129"/>
      <c r="S73" s="46" t="s">
        <v>161</v>
      </c>
    </row>
    <row r="74" spans="1:21" s="10" customFormat="1" ht="67.5" customHeight="1" x14ac:dyDescent="0.2">
      <c r="A74" s="129">
        <v>30</v>
      </c>
      <c r="B74" s="123" t="s">
        <v>135</v>
      </c>
      <c r="C74" s="46" t="s">
        <v>63</v>
      </c>
      <c r="D74" s="129" t="s">
        <v>109</v>
      </c>
      <c r="E74" s="129">
        <v>2017</v>
      </c>
      <c r="F74" s="60">
        <v>1800</v>
      </c>
      <c r="G74" s="60">
        <v>1800</v>
      </c>
      <c r="H74" s="60">
        <f t="shared" si="4"/>
        <v>200</v>
      </c>
      <c r="I74" s="65"/>
      <c r="J74" s="65">
        <v>200</v>
      </c>
      <c r="K74" s="129"/>
      <c r="L74" s="60">
        <f t="shared" si="3"/>
        <v>0</v>
      </c>
      <c r="M74" s="60"/>
      <c r="N74" s="60"/>
      <c r="O74" s="60"/>
      <c r="P74" s="129"/>
      <c r="Q74" s="77">
        <f t="shared" si="5"/>
        <v>0</v>
      </c>
      <c r="R74" s="129"/>
      <c r="S74" s="46" t="s">
        <v>161</v>
      </c>
    </row>
    <row r="75" spans="1:21" s="10" customFormat="1" ht="71.25" customHeight="1" x14ac:dyDescent="0.2">
      <c r="A75" s="129">
        <v>31</v>
      </c>
      <c r="B75" s="123" t="s">
        <v>136</v>
      </c>
      <c r="C75" s="46" t="s">
        <v>63</v>
      </c>
      <c r="D75" s="129" t="s">
        <v>109</v>
      </c>
      <c r="E75" s="129">
        <v>2017</v>
      </c>
      <c r="F75" s="60">
        <v>900</v>
      </c>
      <c r="G75" s="60">
        <v>900</v>
      </c>
      <c r="H75" s="60">
        <f t="shared" si="4"/>
        <v>200</v>
      </c>
      <c r="I75" s="65"/>
      <c r="J75" s="65">
        <v>200</v>
      </c>
      <c r="K75" s="129"/>
      <c r="L75" s="60">
        <f t="shared" si="3"/>
        <v>0</v>
      </c>
      <c r="M75" s="60"/>
      <c r="N75" s="60"/>
      <c r="O75" s="60"/>
      <c r="P75" s="129"/>
      <c r="Q75" s="77">
        <f t="shared" si="5"/>
        <v>0</v>
      </c>
      <c r="R75" s="129"/>
      <c r="S75" s="46" t="s">
        <v>161</v>
      </c>
    </row>
    <row r="76" spans="1:21" s="10" customFormat="1" ht="81" customHeight="1" x14ac:dyDescent="0.2">
      <c r="A76" s="129">
        <v>32</v>
      </c>
      <c r="B76" s="123" t="s">
        <v>178</v>
      </c>
      <c r="C76" s="46" t="s">
        <v>63</v>
      </c>
      <c r="D76" s="129" t="s">
        <v>109</v>
      </c>
      <c r="E76" s="129">
        <v>2017</v>
      </c>
      <c r="F76" s="60">
        <v>2400</v>
      </c>
      <c r="G76" s="60">
        <v>2400</v>
      </c>
      <c r="H76" s="60">
        <f t="shared" si="4"/>
        <v>200</v>
      </c>
      <c r="I76" s="65"/>
      <c r="J76" s="65">
        <v>200</v>
      </c>
      <c r="K76" s="129"/>
      <c r="L76" s="60">
        <f t="shared" si="3"/>
        <v>0</v>
      </c>
      <c r="M76" s="60"/>
      <c r="N76" s="60"/>
      <c r="O76" s="60"/>
      <c r="P76" s="129"/>
      <c r="Q76" s="77">
        <f t="shared" si="5"/>
        <v>0</v>
      </c>
      <c r="R76" s="129"/>
      <c r="S76" s="46" t="s">
        <v>161</v>
      </c>
    </row>
    <row r="77" spans="1:21" s="10" customFormat="1" ht="107.25" customHeight="1" x14ac:dyDescent="0.2">
      <c r="A77" s="82"/>
      <c r="B77" s="133"/>
      <c r="C77" s="82"/>
      <c r="D77" s="134"/>
      <c r="E77" s="134"/>
      <c r="F77" s="134"/>
      <c r="G77" s="134"/>
      <c r="H77" s="134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1:21" s="10" customFormat="1" ht="26.25" hidden="1" customHeight="1" x14ac:dyDescent="0.2">
      <c r="A78" s="187" t="s">
        <v>120</v>
      </c>
      <c r="B78" s="203"/>
      <c r="C78" s="203"/>
      <c r="D78" s="99"/>
      <c r="E78" s="99"/>
      <c r="F78" s="204" t="s">
        <v>121</v>
      </c>
      <c r="G78" s="205"/>
      <c r="H78" s="205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</row>
    <row r="79" spans="1:21" ht="70.5" customHeight="1" x14ac:dyDescent="0.35">
      <c r="B79" s="187" t="s">
        <v>202</v>
      </c>
      <c r="C79" s="188"/>
      <c r="D79" s="188"/>
      <c r="E79" s="188"/>
      <c r="F79" s="188"/>
      <c r="I79" s="189" t="s">
        <v>203</v>
      </c>
      <c r="J79" s="190"/>
      <c r="K79" s="190"/>
    </row>
    <row r="80" spans="1:21" s="10" customFormat="1" ht="36.75" customHeight="1" x14ac:dyDescent="0.25">
      <c r="A80" s="182" t="s">
        <v>142</v>
      </c>
      <c r="B80" s="183"/>
      <c r="C80" s="61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U80"/>
    </row>
    <row r="81" spans="1:21" s="10" customFormat="1" x14ac:dyDescent="0.25">
      <c r="A81" s="182" t="s">
        <v>152</v>
      </c>
      <c r="B81" s="183"/>
      <c r="C81" s="61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U81"/>
    </row>
  </sheetData>
  <mergeCells count="27">
    <mergeCell ref="A1:S1"/>
    <mergeCell ref="A2:A4"/>
    <mergeCell ref="B2:B4"/>
    <mergeCell ref="C2:C4"/>
    <mergeCell ref="D2:D4"/>
    <mergeCell ref="E2:E4"/>
    <mergeCell ref="F2:F4"/>
    <mergeCell ref="G2:G4"/>
    <mergeCell ref="H2:K2"/>
    <mergeCell ref="L2:O2"/>
    <mergeCell ref="P2:P4"/>
    <mergeCell ref="Q2:R3"/>
    <mergeCell ref="S2:S4"/>
    <mergeCell ref="H3:H4"/>
    <mergeCell ref="I3:K3"/>
    <mergeCell ref="L3:L4"/>
    <mergeCell ref="M3:O3"/>
    <mergeCell ref="B79:F79"/>
    <mergeCell ref="I79:K79"/>
    <mergeCell ref="A80:B80"/>
    <mergeCell ref="A81:B81"/>
    <mergeCell ref="A6:S6"/>
    <mergeCell ref="A18:S18"/>
    <mergeCell ref="A24:S24"/>
    <mergeCell ref="A30:S30"/>
    <mergeCell ref="A78:C78"/>
    <mergeCell ref="F78:H78"/>
  </mergeCells>
  <pageMargins left="0.31496062992125984" right="0.31496062992125984" top="0.35433070866141736" bottom="0.15748031496062992" header="0.31496062992125984" footer="0.31496062992125984"/>
  <pageSetup paperSize="9" scale="60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zoomScale="57" zoomScaleNormal="57" workbookViewId="0">
      <selection activeCell="I79" sqref="I79:K79"/>
    </sheetView>
  </sheetViews>
  <sheetFormatPr defaultRowHeight="15.75" x14ac:dyDescent="0.25"/>
  <cols>
    <col min="1" max="1" width="4.42578125" style="61" customWidth="1"/>
    <col min="2" max="2" width="34.28515625" style="112" customWidth="1"/>
    <col min="3" max="3" width="22.5703125" style="61" customWidth="1"/>
    <col min="4" max="4" width="10.7109375" style="62" customWidth="1"/>
    <col min="5" max="5" width="9.140625" style="62"/>
    <col min="6" max="6" width="15.28515625" style="62" customWidth="1"/>
    <col min="7" max="7" width="15" style="62" customWidth="1"/>
    <col min="8" max="8" width="12.28515625" style="62" customWidth="1"/>
    <col min="9" max="9" width="10" style="62" customWidth="1"/>
    <col min="10" max="10" width="12.5703125" style="62" customWidth="1"/>
    <col min="11" max="11" width="10.42578125" style="62" customWidth="1"/>
    <col min="12" max="12" width="13.42578125" style="62" bestFit="1" customWidth="1"/>
    <col min="13" max="13" width="9.140625" style="62"/>
    <col min="14" max="14" width="10.7109375" style="62" customWidth="1"/>
    <col min="15" max="15" width="9.140625" style="62"/>
    <col min="16" max="16" width="11.85546875" style="62" hidden="1" customWidth="1"/>
    <col min="17" max="17" width="8.85546875" style="62" customWidth="1"/>
    <col min="18" max="18" width="8.28515625" style="62" customWidth="1"/>
    <col min="19" max="19" width="13.42578125" style="62" customWidth="1"/>
    <col min="20" max="20" width="9.140625" style="10"/>
  </cols>
  <sheetData>
    <row r="1" spans="1:20" x14ac:dyDescent="0.25">
      <c r="A1" s="191" t="s">
        <v>155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3"/>
    </row>
    <row r="2" spans="1:20" s="4" customFormat="1" ht="15" customHeight="1" x14ac:dyDescent="0.2">
      <c r="A2" s="185" t="s">
        <v>0</v>
      </c>
      <c r="B2" s="194" t="s">
        <v>1</v>
      </c>
      <c r="C2" s="185" t="s">
        <v>2</v>
      </c>
      <c r="D2" s="184" t="s">
        <v>3</v>
      </c>
      <c r="E2" s="184" t="s">
        <v>4</v>
      </c>
      <c r="F2" s="197" t="s">
        <v>17</v>
      </c>
      <c r="G2" s="184" t="s">
        <v>5</v>
      </c>
      <c r="H2" s="184" t="s">
        <v>156</v>
      </c>
      <c r="I2" s="184"/>
      <c r="J2" s="184"/>
      <c r="K2" s="184"/>
      <c r="L2" s="184" t="s">
        <v>12</v>
      </c>
      <c r="M2" s="184"/>
      <c r="N2" s="184"/>
      <c r="O2" s="184"/>
      <c r="P2" s="184" t="s">
        <v>13</v>
      </c>
      <c r="Q2" s="184" t="s">
        <v>15</v>
      </c>
      <c r="R2" s="184"/>
      <c r="S2" s="184" t="s">
        <v>16</v>
      </c>
      <c r="T2" s="10"/>
    </row>
    <row r="3" spans="1:20" s="4" customFormat="1" ht="45" customHeight="1" x14ac:dyDescent="0.2">
      <c r="A3" s="185"/>
      <c r="B3" s="195"/>
      <c r="C3" s="185"/>
      <c r="D3" s="184"/>
      <c r="E3" s="184"/>
      <c r="F3" s="198"/>
      <c r="G3" s="184"/>
      <c r="H3" s="184" t="s">
        <v>7</v>
      </c>
      <c r="I3" s="184" t="s">
        <v>8</v>
      </c>
      <c r="J3" s="184"/>
      <c r="K3" s="184"/>
      <c r="L3" s="184" t="s">
        <v>7</v>
      </c>
      <c r="M3" s="184" t="s">
        <v>8</v>
      </c>
      <c r="N3" s="184"/>
      <c r="O3" s="184"/>
      <c r="P3" s="184"/>
      <c r="Q3" s="184"/>
      <c r="R3" s="184"/>
      <c r="S3" s="184"/>
      <c r="T3" s="10"/>
    </row>
    <row r="4" spans="1:20" s="4" customFormat="1" ht="89.25" customHeight="1" x14ac:dyDescent="0.2">
      <c r="A4" s="185"/>
      <c r="B4" s="196"/>
      <c r="C4" s="185"/>
      <c r="D4" s="184"/>
      <c r="E4" s="184"/>
      <c r="F4" s="199"/>
      <c r="G4" s="184"/>
      <c r="H4" s="184"/>
      <c r="I4" s="113" t="s">
        <v>9</v>
      </c>
      <c r="J4" s="113" t="s">
        <v>10</v>
      </c>
      <c r="K4" s="113" t="s">
        <v>11</v>
      </c>
      <c r="L4" s="184"/>
      <c r="M4" s="113" t="s">
        <v>9</v>
      </c>
      <c r="N4" s="113" t="s">
        <v>10</v>
      </c>
      <c r="O4" s="113" t="s">
        <v>11</v>
      </c>
      <c r="P4" s="184"/>
      <c r="Q4" s="113" t="s">
        <v>201</v>
      </c>
      <c r="R4" s="113" t="s">
        <v>157</v>
      </c>
      <c r="S4" s="184"/>
      <c r="T4" s="10"/>
    </row>
    <row r="5" spans="1:20" s="4" customFormat="1" ht="15.75" customHeight="1" x14ac:dyDescent="0.2">
      <c r="A5" s="114">
        <v>1</v>
      </c>
      <c r="B5" s="44">
        <v>2</v>
      </c>
      <c r="C5" s="114">
        <v>3</v>
      </c>
      <c r="D5" s="113">
        <v>4</v>
      </c>
      <c r="E5" s="113">
        <v>5</v>
      </c>
      <c r="F5" s="113">
        <v>6</v>
      </c>
      <c r="G5" s="113">
        <v>7</v>
      </c>
      <c r="H5" s="113">
        <v>8</v>
      </c>
      <c r="I5" s="113">
        <v>9</v>
      </c>
      <c r="J5" s="113">
        <v>10</v>
      </c>
      <c r="K5" s="113">
        <v>11</v>
      </c>
      <c r="L5" s="113">
        <v>12</v>
      </c>
      <c r="M5" s="113">
        <v>13</v>
      </c>
      <c r="N5" s="113">
        <v>14</v>
      </c>
      <c r="O5" s="113">
        <v>15</v>
      </c>
      <c r="P5" s="113">
        <v>16</v>
      </c>
      <c r="Q5" s="113">
        <v>17</v>
      </c>
      <c r="R5" s="113">
        <v>18</v>
      </c>
      <c r="S5" s="113">
        <v>19</v>
      </c>
      <c r="T5" s="10"/>
    </row>
    <row r="6" spans="1:20" hidden="1" x14ac:dyDescent="0.25">
      <c r="A6" s="200" t="s">
        <v>32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2"/>
    </row>
    <row r="7" spans="1:20" ht="78.75" hidden="1" x14ac:dyDescent="0.25">
      <c r="A7" s="52">
        <v>1</v>
      </c>
      <c r="B7" s="115" t="s">
        <v>37</v>
      </c>
      <c r="C7" s="114" t="s">
        <v>20</v>
      </c>
      <c r="D7" s="113" t="s">
        <v>67</v>
      </c>
      <c r="E7" s="113">
        <v>2016</v>
      </c>
      <c r="F7" s="53">
        <v>66378.729000000007</v>
      </c>
      <c r="G7" s="54">
        <f>F7-533.0056</f>
        <v>65845.723400000003</v>
      </c>
      <c r="H7" s="54">
        <v>2000</v>
      </c>
      <c r="I7" s="54"/>
      <c r="J7" s="54">
        <f>H7</f>
        <v>2000</v>
      </c>
      <c r="K7" s="113"/>
      <c r="L7" s="113" t="s">
        <v>23</v>
      </c>
      <c r="M7" s="113" t="s">
        <v>23</v>
      </c>
      <c r="N7" s="113" t="s">
        <v>23</v>
      </c>
      <c r="O7" s="113" t="s">
        <v>23</v>
      </c>
      <c r="P7" s="113" t="s">
        <v>25</v>
      </c>
      <c r="Q7" s="55">
        <f>100-(G7/F7*100)</f>
        <v>0.80297650773036366</v>
      </c>
      <c r="R7" s="55">
        <f>Q7</f>
        <v>0.80297650773036366</v>
      </c>
      <c r="S7" s="45" t="s">
        <v>30</v>
      </c>
      <c r="T7" s="39"/>
    </row>
    <row r="8" spans="1:20" ht="63" hidden="1" x14ac:dyDescent="0.25">
      <c r="A8" s="52">
        <v>2</v>
      </c>
      <c r="B8" s="115" t="s">
        <v>38</v>
      </c>
      <c r="C8" s="46" t="s">
        <v>63</v>
      </c>
      <c r="D8" s="113" t="s">
        <v>68</v>
      </c>
      <c r="E8" s="113">
        <v>2015</v>
      </c>
      <c r="F8" s="53">
        <v>1382.6130000000001</v>
      </c>
      <c r="G8" s="54">
        <f>F8-1104.20412</f>
        <v>278.40887999999995</v>
      </c>
      <c r="H8" s="54">
        <v>230</v>
      </c>
      <c r="I8" s="54"/>
      <c r="J8" s="54">
        <f t="shared" ref="J8:J14" si="0">H8</f>
        <v>230</v>
      </c>
      <c r="K8" s="113"/>
      <c r="L8" s="113" t="s">
        <v>23</v>
      </c>
      <c r="M8" s="113" t="s">
        <v>23</v>
      </c>
      <c r="N8" s="113" t="s">
        <v>23</v>
      </c>
      <c r="O8" s="113" t="s">
        <v>23</v>
      </c>
      <c r="P8" s="113" t="s">
        <v>25</v>
      </c>
      <c r="Q8" s="55">
        <f t="shared" ref="Q8:Q17" si="1">100-(G8/F8*100)</f>
        <v>79.863571368126884</v>
      </c>
      <c r="R8" s="55">
        <f t="shared" ref="R8:R29" si="2">Q8</f>
        <v>79.863571368126884</v>
      </c>
      <c r="S8" s="45" t="s">
        <v>28</v>
      </c>
    </row>
    <row r="9" spans="1:20" ht="78.75" hidden="1" x14ac:dyDescent="0.25">
      <c r="A9" s="52">
        <v>3</v>
      </c>
      <c r="B9" s="115" t="s">
        <v>39</v>
      </c>
      <c r="C9" s="46" t="s">
        <v>63</v>
      </c>
      <c r="D9" s="113" t="s">
        <v>69</v>
      </c>
      <c r="E9" s="113">
        <v>2015</v>
      </c>
      <c r="F9" s="53">
        <v>7066.3590000000004</v>
      </c>
      <c r="G9" s="54">
        <f>F9-2606.746</f>
        <v>4459.6130000000003</v>
      </c>
      <c r="H9" s="54">
        <v>4957.3590000000004</v>
      </c>
      <c r="I9" s="54"/>
      <c r="J9" s="54">
        <f t="shared" si="0"/>
        <v>4957.3590000000004</v>
      </c>
      <c r="K9" s="113"/>
      <c r="L9" s="113" t="s">
        <v>23</v>
      </c>
      <c r="M9" s="113" t="s">
        <v>23</v>
      </c>
      <c r="N9" s="113" t="s">
        <v>23</v>
      </c>
      <c r="O9" s="113" t="s">
        <v>23</v>
      </c>
      <c r="P9" s="113" t="s">
        <v>25</v>
      </c>
      <c r="Q9" s="55">
        <f t="shared" si="1"/>
        <v>36.889521180568373</v>
      </c>
      <c r="R9" s="55">
        <f t="shared" si="2"/>
        <v>36.889521180568373</v>
      </c>
      <c r="S9" s="45" t="s">
        <v>28</v>
      </c>
    </row>
    <row r="10" spans="1:20" ht="63" hidden="1" x14ac:dyDescent="0.25">
      <c r="A10" s="52">
        <v>4</v>
      </c>
      <c r="B10" s="115" t="s">
        <v>40</v>
      </c>
      <c r="C10" s="46" t="s">
        <v>63</v>
      </c>
      <c r="D10" s="113" t="s">
        <v>70</v>
      </c>
      <c r="E10" s="113">
        <v>2016</v>
      </c>
      <c r="F10" s="53">
        <v>6182.03</v>
      </c>
      <c r="G10" s="54">
        <f>F10-171.81656</f>
        <v>6010.2134399999995</v>
      </c>
      <c r="H10" s="54">
        <v>1549.09</v>
      </c>
      <c r="I10" s="54"/>
      <c r="J10" s="54">
        <f t="shared" si="0"/>
        <v>1549.09</v>
      </c>
      <c r="K10" s="113"/>
      <c r="L10" s="113" t="s">
        <v>23</v>
      </c>
      <c r="M10" s="113" t="s">
        <v>23</v>
      </c>
      <c r="N10" s="113" t="s">
        <v>23</v>
      </c>
      <c r="O10" s="113" t="s">
        <v>23</v>
      </c>
      <c r="P10" s="113" t="s">
        <v>25</v>
      </c>
      <c r="Q10" s="55">
        <f t="shared" si="1"/>
        <v>2.7792902978471545</v>
      </c>
      <c r="R10" s="55">
        <f t="shared" si="2"/>
        <v>2.7792902978471545</v>
      </c>
      <c r="S10" s="45" t="s">
        <v>30</v>
      </c>
    </row>
    <row r="11" spans="1:20" ht="63" hidden="1" x14ac:dyDescent="0.25">
      <c r="A11" s="52">
        <v>5</v>
      </c>
      <c r="B11" s="115" t="s">
        <v>41</v>
      </c>
      <c r="C11" s="46" t="s">
        <v>63</v>
      </c>
      <c r="D11" s="113" t="s">
        <v>71</v>
      </c>
      <c r="E11" s="113">
        <v>2016</v>
      </c>
      <c r="F11" s="53">
        <v>3310.5230000000001</v>
      </c>
      <c r="G11" s="54">
        <f>F11-14.31181</f>
        <v>3296.21119</v>
      </c>
      <c r="H11" s="54">
        <v>2739.4989999999998</v>
      </c>
      <c r="I11" s="54"/>
      <c r="J11" s="54">
        <f t="shared" si="0"/>
        <v>2739.4989999999998</v>
      </c>
      <c r="K11" s="113"/>
      <c r="L11" s="113" t="s">
        <v>23</v>
      </c>
      <c r="M11" s="113" t="s">
        <v>23</v>
      </c>
      <c r="N11" s="113" t="s">
        <v>23</v>
      </c>
      <c r="O11" s="113" t="s">
        <v>23</v>
      </c>
      <c r="P11" s="113" t="s">
        <v>25</v>
      </c>
      <c r="Q11" s="55">
        <f t="shared" si="1"/>
        <v>0.43231265875512292</v>
      </c>
      <c r="R11" s="55">
        <f t="shared" si="2"/>
        <v>0.43231265875512292</v>
      </c>
      <c r="S11" s="45" t="s">
        <v>30</v>
      </c>
    </row>
    <row r="12" spans="1:20" ht="63" hidden="1" x14ac:dyDescent="0.25">
      <c r="A12" s="52">
        <v>6</v>
      </c>
      <c r="B12" s="115" t="s">
        <v>42</v>
      </c>
      <c r="C12" s="46" t="s">
        <v>63</v>
      </c>
      <c r="D12" s="113" t="s">
        <v>72</v>
      </c>
      <c r="E12" s="113">
        <v>2015</v>
      </c>
      <c r="F12" s="53">
        <v>3722.1509999999998</v>
      </c>
      <c r="G12" s="54">
        <f>F12-2796.74568</f>
        <v>925.40531999999985</v>
      </c>
      <c r="H12" s="54">
        <v>680</v>
      </c>
      <c r="I12" s="54"/>
      <c r="J12" s="54">
        <f t="shared" si="0"/>
        <v>680</v>
      </c>
      <c r="K12" s="113"/>
      <c r="L12" s="113" t="s">
        <v>23</v>
      </c>
      <c r="M12" s="113" t="s">
        <v>23</v>
      </c>
      <c r="N12" s="113" t="s">
        <v>23</v>
      </c>
      <c r="O12" s="113" t="s">
        <v>23</v>
      </c>
      <c r="P12" s="113" t="s">
        <v>25</v>
      </c>
      <c r="Q12" s="55">
        <f t="shared" si="1"/>
        <v>75.137888817514394</v>
      </c>
      <c r="R12" s="55">
        <f t="shared" si="2"/>
        <v>75.137888817514394</v>
      </c>
      <c r="S12" s="45" t="s">
        <v>28</v>
      </c>
    </row>
    <row r="13" spans="1:20" ht="63" hidden="1" x14ac:dyDescent="0.25">
      <c r="A13" s="52">
        <v>7</v>
      </c>
      <c r="B13" s="115" t="s">
        <v>43</v>
      </c>
      <c r="C13" s="46" t="s">
        <v>63</v>
      </c>
      <c r="D13" s="113" t="s">
        <v>73</v>
      </c>
      <c r="E13" s="113">
        <v>2015</v>
      </c>
      <c r="F13" s="53">
        <v>3041.8420000000001</v>
      </c>
      <c r="G13" s="54">
        <f>F13-1767.90618</f>
        <v>1273.9358200000001</v>
      </c>
      <c r="H13" s="54">
        <v>1256.277</v>
      </c>
      <c r="I13" s="54"/>
      <c r="J13" s="54">
        <f t="shared" si="0"/>
        <v>1256.277</v>
      </c>
      <c r="K13" s="113"/>
      <c r="L13" s="113" t="s">
        <v>23</v>
      </c>
      <c r="M13" s="113" t="s">
        <v>23</v>
      </c>
      <c r="N13" s="113" t="s">
        <v>23</v>
      </c>
      <c r="O13" s="113" t="s">
        <v>23</v>
      </c>
      <c r="P13" s="113" t="s">
        <v>25</v>
      </c>
      <c r="Q13" s="55">
        <f t="shared" si="1"/>
        <v>58.119592667863742</v>
      </c>
      <c r="R13" s="55">
        <f t="shared" si="2"/>
        <v>58.119592667863742</v>
      </c>
      <c r="S13" s="45" t="s">
        <v>28</v>
      </c>
    </row>
    <row r="14" spans="1:20" ht="63" hidden="1" x14ac:dyDescent="0.25">
      <c r="A14" s="52">
        <v>8</v>
      </c>
      <c r="B14" s="115" t="s">
        <v>44</v>
      </c>
      <c r="C14" s="46" t="s">
        <v>63</v>
      </c>
      <c r="D14" s="113" t="s">
        <v>74</v>
      </c>
      <c r="E14" s="113"/>
      <c r="F14" s="53">
        <v>20154.991000000002</v>
      </c>
      <c r="G14" s="54">
        <f>F14</f>
        <v>20154.991000000002</v>
      </c>
      <c r="H14" s="54">
        <v>400</v>
      </c>
      <c r="I14" s="54"/>
      <c r="J14" s="54">
        <f t="shared" si="0"/>
        <v>400</v>
      </c>
      <c r="K14" s="113"/>
      <c r="L14" s="113" t="s">
        <v>23</v>
      </c>
      <c r="M14" s="113" t="s">
        <v>23</v>
      </c>
      <c r="N14" s="113" t="s">
        <v>23</v>
      </c>
      <c r="O14" s="113" t="s">
        <v>23</v>
      </c>
      <c r="P14" s="113" t="s">
        <v>25</v>
      </c>
      <c r="Q14" s="55">
        <f t="shared" si="1"/>
        <v>0</v>
      </c>
      <c r="R14" s="55">
        <f t="shared" si="2"/>
        <v>0</v>
      </c>
      <c r="S14" s="45" t="s">
        <v>30</v>
      </c>
    </row>
    <row r="15" spans="1:20" ht="63" hidden="1" x14ac:dyDescent="0.25">
      <c r="A15" s="114">
        <v>9</v>
      </c>
      <c r="B15" s="44" t="s">
        <v>45</v>
      </c>
      <c r="C15" s="46" t="s">
        <v>63</v>
      </c>
      <c r="D15" s="113" t="s">
        <v>75</v>
      </c>
      <c r="E15" s="113">
        <v>2014</v>
      </c>
      <c r="F15" s="53">
        <v>790.62</v>
      </c>
      <c r="G15" s="54">
        <f>F15-445.05814</f>
        <v>345.56186000000002</v>
      </c>
      <c r="H15" s="54">
        <v>100</v>
      </c>
      <c r="I15" s="54"/>
      <c r="J15" s="54">
        <f>H15</f>
        <v>100</v>
      </c>
      <c r="K15" s="113"/>
      <c r="L15" s="113" t="s">
        <v>23</v>
      </c>
      <c r="M15" s="113" t="s">
        <v>23</v>
      </c>
      <c r="N15" s="113" t="s">
        <v>23</v>
      </c>
      <c r="O15" s="113" t="s">
        <v>23</v>
      </c>
      <c r="P15" s="113" t="s">
        <v>25</v>
      </c>
      <c r="Q15" s="55">
        <f t="shared" si="1"/>
        <v>56.292294654827849</v>
      </c>
      <c r="R15" s="55">
        <f t="shared" si="2"/>
        <v>56.292294654827849</v>
      </c>
      <c r="S15" s="45" t="s">
        <v>64</v>
      </c>
    </row>
    <row r="16" spans="1:20" ht="78.75" hidden="1" x14ac:dyDescent="0.25">
      <c r="A16" s="52">
        <v>10</v>
      </c>
      <c r="B16" s="115" t="s">
        <v>46</v>
      </c>
      <c r="C16" s="46" t="s">
        <v>63</v>
      </c>
      <c r="D16" s="113" t="s">
        <v>76</v>
      </c>
      <c r="E16" s="113"/>
      <c r="F16" s="53">
        <v>2500</v>
      </c>
      <c r="G16" s="54">
        <f>F16</f>
        <v>2500</v>
      </c>
      <c r="H16" s="54">
        <v>200</v>
      </c>
      <c r="I16" s="54"/>
      <c r="J16" s="54">
        <f>H16</f>
        <v>200</v>
      </c>
      <c r="K16" s="113"/>
      <c r="L16" s="113" t="s">
        <v>23</v>
      </c>
      <c r="M16" s="113" t="s">
        <v>23</v>
      </c>
      <c r="N16" s="113" t="s">
        <v>23</v>
      </c>
      <c r="O16" s="113" t="s">
        <v>23</v>
      </c>
      <c r="P16" s="113" t="s">
        <v>25</v>
      </c>
      <c r="Q16" s="55">
        <f t="shared" si="1"/>
        <v>0</v>
      </c>
      <c r="R16" s="55">
        <f t="shared" si="2"/>
        <v>0</v>
      </c>
      <c r="S16" s="45" t="s">
        <v>30</v>
      </c>
    </row>
    <row r="17" spans="1:20" ht="78.75" hidden="1" x14ac:dyDescent="0.25">
      <c r="A17" s="52">
        <v>11</v>
      </c>
      <c r="B17" s="115" t="s">
        <v>47</v>
      </c>
      <c r="C17" s="46" t="s">
        <v>63</v>
      </c>
      <c r="D17" s="113" t="s">
        <v>77</v>
      </c>
      <c r="E17" s="113">
        <v>2016</v>
      </c>
      <c r="F17" s="53">
        <v>1572.79</v>
      </c>
      <c r="G17" s="54">
        <f>F17</f>
        <v>1572.79</v>
      </c>
      <c r="H17" s="54">
        <v>1511.434</v>
      </c>
      <c r="I17" s="54"/>
      <c r="J17" s="54">
        <f>H17</f>
        <v>1511.434</v>
      </c>
      <c r="K17" s="113"/>
      <c r="L17" s="113" t="s">
        <v>23</v>
      </c>
      <c r="M17" s="113" t="s">
        <v>23</v>
      </c>
      <c r="N17" s="113" t="s">
        <v>23</v>
      </c>
      <c r="O17" s="113" t="s">
        <v>23</v>
      </c>
      <c r="P17" s="113" t="s">
        <v>25</v>
      </c>
      <c r="Q17" s="55">
        <f t="shared" si="1"/>
        <v>0</v>
      </c>
      <c r="R17" s="55">
        <f t="shared" si="2"/>
        <v>0</v>
      </c>
      <c r="S17" s="45" t="s">
        <v>27</v>
      </c>
    </row>
    <row r="18" spans="1:20" hidden="1" x14ac:dyDescent="0.25">
      <c r="A18" s="200" t="s">
        <v>33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2"/>
    </row>
    <row r="19" spans="1:20" ht="94.5" hidden="1" x14ac:dyDescent="0.25">
      <c r="A19" s="52">
        <v>12</v>
      </c>
      <c r="B19" s="115" t="s">
        <v>48</v>
      </c>
      <c r="C19" s="114" t="s">
        <v>20</v>
      </c>
      <c r="D19" s="113" t="s">
        <v>66</v>
      </c>
      <c r="E19" s="113">
        <v>2016</v>
      </c>
      <c r="F19" s="53">
        <v>6360.1819999999998</v>
      </c>
      <c r="G19" s="54">
        <f>F19-7.232</f>
        <v>6352.95</v>
      </c>
      <c r="H19" s="54">
        <v>6352.95</v>
      </c>
      <c r="I19" s="54"/>
      <c r="J19" s="54">
        <f>H19</f>
        <v>6352.95</v>
      </c>
      <c r="K19" s="113"/>
      <c r="L19" s="113" t="s">
        <v>23</v>
      </c>
      <c r="M19" s="113" t="s">
        <v>23</v>
      </c>
      <c r="N19" s="113" t="s">
        <v>23</v>
      </c>
      <c r="O19" s="113" t="s">
        <v>23</v>
      </c>
      <c r="P19" s="113" t="s">
        <v>25</v>
      </c>
      <c r="Q19" s="55">
        <f>100-(G19/F19*100)</f>
        <v>0.11370743793180793</v>
      </c>
      <c r="R19" s="55">
        <f t="shared" si="2"/>
        <v>0.11370743793180793</v>
      </c>
      <c r="S19" s="45" t="s">
        <v>28</v>
      </c>
    </row>
    <row r="20" spans="1:20" ht="110.25" hidden="1" x14ac:dyDescent="0.25">
      <c r="A20" s="52">
        <v>13</v>
      </c>
      <c r="B20" s="115" t="s">
        <v>49</v>
      </c>
      <c r="C20" s="46" t="s">
        <v>63</v>
      </c>
      <c r="D20" s="113"/>
      <c r="E20" s="113"/>
      <c r="F20" s="53">
        <v>2000</v>
      </c>
      <c r="G20" s="54">
        <f>F20</f>
        <v>2000</v>
      </c>
      <c r="H20" s="54">
        <v>2000</v>
      </c>
      <c r="I20" s="54"/>
      <c r="J20" s="54">
        <f>H20</f>
        <v>2000</v>
      </c>
      <c r="K20" s="113"/>
      <c r="L20" s="113" t="s">
        <v>23</v>
      </c>
      <c r="M20" s="113" t="s">
        <v>23</v>
      </c>
      <c r="N20" s="113" t="s">
        <v>23</v>
      </c>
      <c r="O20" s="113" t="s">
        <v>23</v>
      </c>
      <c r="P20" s="113" t="s">
        <v>25</v>
      </c>
      <c r="Q20" s="55">
        <f>100-(G20/F20*100)</f>
        <v>0</v>
      </c>
      <c r="R20" s="55">
        <f t="shared" si="2"/>
        <v>0</v>
      </c>
      <c r="S20" s="45" t="s">
        <v>30</v>
      </c>
    </row>
    <row r="21" spans="1:20" ht="110.25" hidden="1" x14ac:dyDescent="0.25">
      <c r="A21" s="52">
        <v>14</v>
      </c>
      <c r="B21" s="115" t="s">
        <v>50</v>
      </c>
      <c r="C21" s="46" t="s">
        <v>63</v>
      </c>
      <c r="D21" s="113" t="s">
        <v>78</v>
      </c>
      <c r="E21" s="113">
        <v>2016</v>
      </c>
      <c r="F21" s="53">
        <v>890.87199999999996</v>
      </c>
      <c r="G21" s="54">
        <f>F21</f>
        <v>890.87199999999996</v>
      </c>
      <c r="H21" s="54">
        <v>890.87199999999996</v>
      </c>
      <c r="I21" s="54"/>
      <c r="J21" s="54">
        <f>H21</f>
        <v>890.87199999999996</v>
      </c>
      <c r="K21" s="113"/>
      <c r="L21" s="113" t="s">
        <v>23</v>
      </c>
      <c r="M21" s="113" t="s">
        <v>23</v>
      </c>
      <c r="N21" s="113" t="s">
        <v>23</v>
      </c>
      <c r="O21" s="113" t="s">
        <v>23</v>
      </c>
      <c r="P21" s="113" t="s">
        <v>25</v>
      </c>
      <c r="Q21" s="55">
        <f>100-(G21/F21*100)</f>
        <v>0</v>
      </c>
      <c r="R21" s="55">
        <f t="shared" si="2"/>
        <v>0</v>
      </c>
      <c r="S21" s="45" t="s">
        <v>28</v>
      </c>
    </row>
    <row r="22" spans="1:20" ht="78.75" hidden="1" x14ac:dyDescent="0.25">
      <c r="A22" s="52">
        <v>15</v>
      </c>
      <c r="B22" s="115" t="s">
        <v>51</v>
      </c>
      <c r="C22" s="46" t="s">
        <v>63</v>
      </c>
      <c r="D22" s="113" t="s">
        <v>79</v>
      </c>
      <c r="E22" s="113"/>
      <c r="F22" s="53">
        <v>3514.2240000000002</v>
      </c>
      <c r="G22" s="54">
        <f>F22-112.974</f>
        <v>3401.25</v>
      </c>
      <c r="H22" s="54">
        <v>119.169</v>
      </c>
      <c r="I22" s="54"/>
      <c r="J22" s="54">
        <f>H22</f>
        <v>119.169</v>
      </c>
      <c r="K22" s="113"/>
      <c r="L22" s="113" t="s">
        <v>23</v>
      </c>
      <c r="M22" s="113" t="s">
        <v>23</v>
      </c>
      <c r="N22" s="113" t="s">
        <v>23</v>
      </c>
      <c r="O22" s="113" t="s">
        <v>23</v>
      </c>
      <c r="P22" s="113" t="s">
        <v>25</v>
      </c>
      <c r="Q22" s="55">
        <f>100-(G22/F22*100)</f>
        <v>3.2147637714613637</v>
      </c>
      <c r="R22" s="55">
        <f t="shared" si="2"/>
        <v>3.2147637714613637</v>
      </c>
      <c r="S22" s="45" t="s">
        <v>30</v>
      </c>
    </row>
    <row r="23" spans="1:20" s="38" customFormat="1" ht="78.75" hidden="1" x14ac:dyDescent="0.25">
      <c r="A23" s="56">
        <v>16</v>
      </c>
      <c r="B23" s="47" t="s">
        <v>52</v>
      </c>
      <c r="C23" s="48" t="s">
        <v>63</v>
      </c>
      <c r="D23" s="49" t="s">
        <v>80</v>
      </c>
      <c r="E23" s="49"/>
      <c r="F23" s="57">
        <v>17121.043000000001</v>
      </c>
      <c r="G23" s="58">
        <f>F23-281.30289</f>
        <v>16839.740110000002</v>
      </c>
      <c r="H23" s="58">
        <f>3763.944-2059.7891</f>
        <v>1704.1549</v>
      </c>
      <c r="I23" s="58"/>
      <c r="J23" s="58">
        <f>H23</f>
        <v>1704.1549</v>
      </c>
      <c r="K23" s="49"/>
      <c r="L23" s="49" t="s">
        <v>23</v>
      </c>
      <c r="M23" s="49" t="s">
        <v>23</v>
      </c>
      <c r="N23" s="49" t="s">
        <v>23</v>
      </c>
      <c r="O23" s="49" t="s">
        <v>23</v>
      </c>
      <c r="P23" s="49" t="s">
        <v>25</v>
      </c>
      <c r="Q23" s="59">
        <f>100-(G23/F23*100)</f>
        <v>1.6430242596785689</v>
      </c>
      <c r="R23" s="59">
        <f t="shared" si="2"/>
        <v>1.6430242596785689</v>
      </c>
      <c r="S23" s="50" t="s">
        <v>30</v>
      </c>
      <c r="T23" s="40"/>
    </row>
    <row r="24" spans="1:20" hidden="1" x14ac:dyDescent="0.25">
      <c r="A24" s="200" t="s">
        <v>34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2"/>
    </row>
    <row r="25" spans="1:20" ht="78.75" hidden="1" x14ac:dyDescent="0.25">
      <c r="A25" s="52">
        <v>17</v>
      </c>
      <c r="B25" s="115" t="s">
        <v>53</v>
      </c>
      <c r="C25" s="114" t="s">
        <v>20</v>
      </c>
      <c r="D25" s="113" t="s">
        <v>81</v>
      </c>
      <c r="E25" s="113"/>
      <c r="F25" s="53">
        <v>10050</v>
      </c>
      <c r="G25" s="54">
        <f>F25-199.99705</f>
        <v>9850.0029500000001</v>
      </c>
      <c r="H25" s="54">
        <v>290</v>
      </c>
      <c r="I25" s="54"/>
      <c r="J25" s="54">
        <f>H25</f>
        <v>290</v>
      </c>
      <c r="K25" s="113"/>
      <c r="L25" s="113" t="s">
        <v>23</v>
      </c>
      <c r="M25" s="113" t="s">
        <v>23</v>
      </c>
      <c r="N25" s="113" t="s">
        <v>23</v>
      </c>
      <c r="O25" s="113" t="s">
        <v>23</v>
      </c>
      <c r="P25" s="113" t="s">
        <v>25</v>
      </c>
      <c r="Q25" s="55">
        <f>100-(G25/F25*100)</f>
        <v>1.9900203980099462</v>
      </c>
      <c r="R25" s="55">
        <f t="shared" si="2"/>
        <v>1.9900203980099462</v>
      </c>
      <c r="S25" s="45" t="s">
        <v>30</v>
      </c>
    </row>
    <row r="26" spans="1:20" ht="78.75" hidden="1" x14ac:dyDescent="0.25">
      <c r="A26" s="52">
        <v>18</v>
      </c>
      <c r="B26" s="115" t="s">
        <v>54</v>
      </c>
      <c r="C26" s="46" t="s">
        <v>63</v>
      </c>
      <c r="D26" s="113" t="s">
        <v>82</v>
      </c>
      <c r="E26" s="113"/>
      <c r="F26" s="53">
        <v>25</v>
      </c>
      <c r="G26" s="54">
        <f>F26</f>
        <v>25</v>
      </c>
      <c r="H26" s="54">
        <v>25</v>
      </c>
      <c r="I26" s="54"/>
      <c r="J26" s="54">
        <f>H26</f>
        <v>25</v>
      </c>
      <c r="K26" s="113"/>
      <c r="L26" s="113" t="s">
        <v>23</v>
      </c>
      <c r="M26" s="113" t="s">
        <v>23</v>
      </c>
      <c r="N26" s="113" t="s">
        <v>23</v>
      </c>
      <c r="O26" s="113" t="s">
        <v>23</v>
      </c>
      <c r="P26" s="113" t="s">
        <v>25</v>
      </c>
      <c r="Q26" s="55">
        <f>100-(G26/F26*100)</f>
        <v>0</v>
      </c>
      <c r="R26" s="55">
        <f t="shared" si="2"/>
        <v>0</v>
      </c>
      <c r="S26" s="45" t="s">
        <v>30</v>
      </c>
    </row>
    <row r="27" spans="1:20" ht="173.25" hidden="1" x14ac:dyDescent="0.25">
      <c r="A27" s="52">
        <v>19</v>
      </c>
      <c r="B27" s="115" t="s">
        <v>55</v>
      </c>
      <c r="C27" s="46" t="s">
        <v>63</v>
      </c>
      <c r="D27" s="113" t="s">
        <v>83</v>
      </c>
      <c r="E27" s="113">
        <v>2015</v>
      </c>
      <c r="F27" s="53">
        <v>340</v>
      </c>
      <c r="G27" s="54">
        <f>F27</f>
        <v>340</v>
      </c>
      <c r="H27" s="54">
        <v>340</v>
      </c>
      <c r="I27" s="54"/>
      <c r="J27" s="54">
        <f>H27</f>
        <v>340</v>
      </c>
      <c r="K27" s="113"/>
      <c r="L27" s="113" t="s">
        <v>23</v>
      </c>
      <c r="M27" s="113" t="s">
        <v>23</v>
      </c>
      <c r="N27" s="113" t="s">
        <v>23</v>
      </c>
      <c r="O27" s="113" t="s">
        <v>23</v>
      </c>
      <c r="P27" s="113" t="s">
        <v>25</v>
      </c>
      <c r="Q27" s="55">
        <f>100-(G27/F27*100)</f>
        <v>0</v>
      </c>
      <c r="R27" s="55">
        <f t="shared" si="2"/>
        <v>0</v>
      </c>
      <c r="S27" s="45" t="s">
        <v>28</v>
      </c>
    </row>
    <row r="28" spans="1:20" ht="94.5" hidden="1" x14ac:dyDescent="0.25">
      <c r="A28" s="52">
        <v>20</v>
      </c>
      <c r="B28" s="115" t="s">
        <v>56</v>
      </c>
      <c r="C28" s="46" t="s">
        <v>63</v>
      </c>
      <c r="D28" s="113" t="s">
        <v>84</v>
      </c>
      <c r="E28" s="113">
        <v>2016</v>
      </c>
      <c r="F28" s="53">
        <v>1094.432</v>
      </c>
      <c r="G28" s="54">
        <f>F28</f>
        <v>1094.432</v>
      </c>
      <c r="H28" s="54">
        <v>1094.432</v>
      </c>
      <c r="I28" s="54"/>
      <c r="J28" s="54">
        <f>H28</f>
        <v>1094.432</v>
      </c>
      <c r="K28" s="113"/>
      <c r="L28" s="113" t="s">
        <v>23</v>
      </c>
      <c r="M28" s="113" t="s">
        <v>23</v>
      </c>
      <c r="N28" s="113" t="s">
        <v>23</v>
      </c>
      <c r="O28" s="113" t="s">
        <v>23</v>
      </c>
      <c r="P28" s="113" t="s">
        <v>25</v>
      </c>
      <c r="Q28" s="55">
        <f>100-(G28/F28*100)</f>
        <v>0</v>
      </c>
      <c r="R28" s="55">
        <f t="shared" si="2"/>
        <v>0</v>
      </c>
      <c r="S28" s="45" t="s">
        <v>30</v>
      </c>
    </row>
    <row r="29" spans="1:20" ht="110.25" hidden="1" x14ac:dyDescent="0.25">
      <c r="A29" s="52">
        <v>21</v>
      </c>
      <c r="B29" s="115" t="s">
        <v>57</v>
      </c>
      <c r="C29" s="46" t="s">
        <v>63</v>
      </c>
      <c r="D29" s="113" t="s">
        <v>85</v>
      </c>
      <c r="E29" s="113">
        <v>2016</v>
      </c>
      <c r="F29" s="53">
        <v>1450</v>
      </c>
      <c r="G29" s="54">
        <f>F29</f>
        <v>1450</v>
      </c>
      <c r="H29" s="54">
        <v>1450</v>
      </c>
      <c r="I29" s="54"/>
      <c r="J29" s="54">
        <f>H29</f>
        <v>1450</v>
      </c>
      <c r="K29" s="113"/>
      <c r="L29" s="113" t="s">
        <v>23</v>
      </c>
      <c r="M29" s="113" t="s">
        <v>23</v>
      </c>
      <c r="N29" s="113" t="s">
        <v>23</v>
      </c>
      <c r="O29" s="113" t="s">
        <v>23</v>
      </c>
      <c r="P29" s="113" t="s">
        <v>25</v>
      </c>
      <c r="Q29" s="55">
        <f>100-(G29/F29*100)</f>
        <v>0</v>
      </c>
      <c r="R29" s="55">
        <f t="shared" si="2"/>
        <v>0</v>
      </c>
      <c r="S29" s="45" t="s">
        <v>30</v>
      </c>
    </row>
    <row r="30" spans="1:20" hidden="1" x14ac:dyDescent="0.25">
      <c r="A30" s="200" t="s">
        <v>35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2"/>
    </row>
    <row r="31" spans="1:20" s="4" customFormat="1" ht="94.5" customHeight="1" x14ac:dyDescent="0.2">
      <c r="A31" s="114">
        <v>1</v>
      </c>
      <c r="B31" s="119" t="s">
        <v>169</v>
      </c>
      <c r="C31" s="114" t="s">
        <v>158</v>
      </c>
      <c r="D31" s="114" t="s">
        <v>21</v>
      </c>
      <c r="E31" s="114">
        <v>2015</v>
      </c>
      <c r="F31" s="60">
        <v>8537.357</v>
      </c>
      <c r="G31" s="60">
        <v>3353.703</v>
      </c>
      <c r="H31" s="60">
        <f>I31+J31+K31</f>
        <v>1800</v>
      </c>
      <c r="I31" s="60"/>
      <c r="J31" s="60">
        <v>1800</v>
      </c>
      <c r="K31" s="114"/>
      <c r="L31" s="60">
        <f t="shared" ref="L31:L76" si="3">M31+N31+O31</f>
        <v>0</v>
      </c>
      <c r="M31" s="60"/>
      <c r="N31" s="60"/>
      <c r="O31" s="60"/>
      <c r="P31" s="114" t="s">
        <v>25</v>
      </c>
      <c r="Q31" s="65">
        <v>74.099999999999994</v>
      </c>
      <c r="R31" s="65"/>
      <c r="S31" s="46" t="s">
        <v>161</v>
      </c>
      <c r="T31" s="10"/>
    </row>
    <row r="32" spans="1:20" s="4" customFormat="1" ht="72" hidden="1" customHeight="1" x14ac:dyDescent="0.2">
      <c r="A32" s="114">
        <v>2</v>
      </c>
      <c r="B32" s="123" t="s">
        <v>139</v>
      </c>
      <c r="C32" s="46" t="s">
        <v>63</v>
      </c>
      <c r="D32" s="114" t="s">
        <v>143</v>
      </c>
      <c r="E32" s="114">
        <v>2016</v>
      </c>
      <c r="F32" s="60">
        <v>4500</v>
      </c>
      <c r="G32" s="60">
        <v>4500</v>
      </c>
      <c r="H32" s="60">
        <f>I32+J32+K32</f>
        <v>275</v>
      </c>
      <c r="I32" s="60"/>
      <c r="J32" s="60">
        <v>275</v>
      </c>
      <c r="K32" s="114"/>
      <c r="L32" s="60">
        <f t="shared" si="3"/>
        <v>0</v>
      </c>
      <c r="M32" s="60"/>
      <c r="N32" s="60"/>
      <c r="O32" s="60"/>
      <c r="P32" s="114"/>
      <c r="Q32" s="98"/>
      <c r="R32" s="98">
        <v>0</v>
      </c>
      <c r="S32" s="46" t="s">
        <v>30</v>
      </c>
      <c r="T32" s="10"/>
    </row>
    <row r="33" spans="1:21" s="4" customFormat="1" ht="69" hidden="1" customHeight="1" x14ac:dyDescent="0.2">
      <c r="A33" s="114">
        <v>3</v>
      </c>
      <c r="B33" s="119" t="s">
        <v>59</v>
      </c>
      <c r="C33" s="46" t="s">
        <v>63</v>
      </c>
      <c r="D33" s="114" t="s">
        <v>22</v>
      </c>
      <c r="E33" s="114">
        <v>2016</v>
      </c>
      <c r="F33" s="60">
        <v>17964.366999999998</v>
      </c>
      <c r="G33" s="60">
        <v>17335.271000000001</v>
      </c>
      <c r="H33" s="60">
        <f t="shared" ref="H33:H76" si="4">I33+J33+K33</f>
        <v>6025.1570000000002</v>
      </c>
      <c r="I33" s="60"/>
      <c r="J33" s="60">
        <v>6025.1570000000002</v>
      </c>
      <c r="K33" s="114"/>
      <c r="L33" s="60">
        <f t="shared" si="3"/>
        <v>0</v>
      </c>
      <c r="M33" s="60"/>
      <c r="N33" s="60"/>
      <c r="O33" s="60"/>
      <c r="P33" s="114" t="s">
        <v>25</v>
      </c>
      <c r="Q33" s="65"/>
      <c r="R33" s="65">
        <v>3.5</v>
      </c>
      <c r="S33" s="46" t="s">
        <v>27</v>
      </c>
      <c r="T33" s="10"/>
    </row>
    <row r="34" spans="1:21" s="4" customFormat="1" ht="74.25" customHeight="1" x14ac:dyDescent="0.2">
      <c r="A34" s="114">
        <v>2</v>
      </c>
      <c r="B34" s="119" t="s">
        <v>60</v>
      </c>
      <c r="C34" s="46" t="s">
        <v>63</v>
      </c>
      <c r="D34" s="114" t="s">
        <v>86</v>
      </c>
      <c r="E34" s="114">
        <v>2016</v>
      </c>
      <c r="F34" s="60">
        <v>16122.588</v>
      </c>
      <c r="G34" s="60">
        <v>15622.588</v>
      </c>
      <c r="H34" s="60">
        <f t="shared" si="4"/>
        <v>14000</v>
      </c>
      <c r="I34" s="60"/>
      <c r="J34" s="60">
        <v>14000</v>
      </c>
      <c r="K34" s="114"/>
      <c r="L34" s="60">
        <f t="shared" si="3"/>
        <v>0</v>
      </c>
      <c r="M34" s="60"/>
      <c r="N34" s="60"/>
      <c r="O34" s="60"/>
      <c r="P34" s="114" t="s">
        <v>25</v>
      </c>
      <c r="Q34" s="98">
        <v>3</v>
      </c>
      <c r="R34" s="98"/>
      <c r="S34" s="46" t="s">
        <v>161</v>
      </c>
      <c r="T34" s="10"/>
    </row>
    <row r="35" spans="1:21" s="4" customFormat="1" ht="72" customHeight="1" x14ac:dyDescent="0.2">
      <c r="A35" s="114">
        <v>3</v>
      </c>
      <c r="B35" s="119" t="s">
        <v>160</v>
      </c>
      <c r="C35" s="46" t="s">
        <v>63</v>
      </c>
      <c r="D35" s="114" t="s">
        <v>199</v>
      </c>
      <c r="E35" s="114">
        <v>2017</v>
      </c>
      <c r="F35" s="60">
        <v>76151.3</v>
      </c>
      <c r="G35" s="114">
        <v>76151.3</v>
      </c>
      <c r="H35" s="60">
        <f t="shared" si="4"/>
        <v>2440</v>
      </c>
      <c r="I35" s="60"/>
      <c r="J35" s="60">
        <v>2440</v>
      </c>
      <c r="K35" s="114"/>
      <c r="L35" s="60">
        <f t="shared" si="3"/>
        <v>0</v>
      </c>
      <c r="M35" s="60"/>
      <c r="N35" s="60"/>
      <c r="O35" s="60"/>
      <c r="P35" s="114" t="s">
        <v>25</v>
      </c>
      <c r="Q35" s="77"/>
      <c r="R35" s="77"/>
      <c r="S35" s="46" t="s">
        <v>161</v>
      </c>
      <c r="T35" s="10"/>
    </row>
    <row r="36" spans="1:21" s="4" customFormat="1" ht="84" customHeight="1" x14ac:dyDescent="0.2">
      <c r="A36" s="114">
        <v>4</v>
      </c>
      <c r="B36" s="119" t="s">
        <v>19</v>
      </c>
      <c r="C36" s="46" t="s">
        <v>63</v>
      </c>
      <c r="D36" s="114" t="s">
        <v>183</v>
      </c>
      <c r="E36" s="114">
        <v>2014</v>
      </c>
      <c r="F36" s="60">
        <v>9129.1010000000006</v>
      </c>
      <c r="G36" s="60">
        <v>3310.7109999999998</v>
      </c>
      <c r="H36" s="60">
        <f t="shared" si="4"/>
        <v>3310.7109999999998</v>
      </c>
      <c r="I36" s="60"/>
      <c r="J36" s="60">
        <v>3310.7109999999998</v>
      </c>
      <c r="K36" s="114"/>
      <c r="L36" s="60">
        <f t="shared" si="3"/>
        <v>0</v>
      </c>
      <c r="M36" s="60"/>
      <c r="N36" s="60"/>
      <c r="O36" s="60"/>
      <c r="P36" s="114" t="s">
        <v>25</v>
      </c>
      <c r="Q36" s="77">
        <v>76.3</v>
      </c>
      <c r="R36" s="65"/>
      <c r="S36" s="46" t="s">
        <v>159</v>
      </c>
      <c r="T36" s="10"/>
    </row>
    <row r="37" spans="1:21" s="4" customFormat="1" ht="114" hidden="1" customHeight="1" x14ac:dyDescent="0.2">
      <c r="A37" s="114">
        <v>5</v>
      </c>
      <c r="B37" s="51" t="s">
        <v>61</v>
      </c>
      <c r="C37" s="46" t="s">
        <v>63</v>
      </c>
      <c r="D37" s="114" t="s">
        <v>87</v>
      </c>
      <c r="E37" s="114">
        <v>2016</v>
      </c>
      <c r="F37" s="60">
        <v>7129.7510000000002</v>
      </c>
      <c r="G37" s="60">
        <v>5500</v>
      </c>
      <c r="H37" s="60">
        <f t="shared" si="4"/>
        <v>4700.0469999999996</v>
      </c>
      <c r="I37" s="60"/>
      <c r="J37" s="60">
        <v>4700.0469999999996</v>
      </c>
      <c r="K37" s="114"/>
      <c r="L37" s="60">
        <f t="shared" si="3"/>
        <v>4651.5129999999999</v>
      </c>
      <c r="M37" s="60"/>
      <c r="N37" s="60">
        <v>4651.5129999999999</v>
      </c>
      <c r="O37" s="60"/>
      <c r="P37" s="114" t="s">
        <v>25</v>
      </c>
      <c r="Q37" s="77">
        <f t="shared" ref="Q37:Q76" si="5">100-(G37/F37*100)</f>
        <v>22.858456066698537</v>
      </c>
      <c r="R37" s="65">
        <v>100</v>
      </c>
      <c r="S37" s="46" t="s">
        <v>30</v>
      </c>
      <c r="T37" s="10"/>
    </row>
    <row r="38" spans="1:21" s="4" customFormat="1" ht="98.25" hidden="1" customHeight="1" x14ac:dyDescent="0.2">
      <c r="A38" s="114">
        <v>6</v>
      </c>
      <c r="B38" s="51" t="s">
        <v>31</v>
      </c>
      <c r="C38" s="46" t="s">
        <v>63</v>
      </c>
      <c r="D38" s="114" t="s">
        <v>88</v>
      </c>
      <c r="E38" s="114">
        <v>2016</v>
      </c>
      <c r="F38" s="60">
        <v>2000</v>
      </c>
      <c r="G38" s="60">
        <v>2000</v>
      </c>
      <c r="H38" s="60">
        <f t="shared" si="4"/>
        <v>203</v>
      </c>
      <c r="I38" s="60"/>
      <c r="J38" s="60">
        <v>203</v>
      </c>
      <c r="K38" s="114"/>
      <c r="L38" s="60">
        <f t="shared" si="3"/>
        <v>200.64099999999999</v>
      </c>
      <c r="M38" s="60"/>
      <c r="N38" s="60">
        <v>200.64099999999999</v>
      </c>
      <c r="O38" s="60"/>
      <c r="P38" s="114" t="s">
        <v>25</v>
      </c>
      <c r="Q38" s="77">
        <f t="shared" si="5"/>
        <v>0</v>
      </c>
      <c r="R38" s="65">
        <v>100</v>
      </c>
      <c r="S38" s="46" t="s">
        <v>30</v>
      </c>
      <c r="T38" s="10"/>
    </row>
    <row r="39" spans="1:21" s="4" customFormat="1" ht="63" customHeight="1" x14ac:dyDescent="0.2">
      <c r="A39" s="114">
        <v>5</v>
      </c>
      <c r="B39" s="119" t="s">
        <v>162</v>
      </c>
      <c r="C39" s="46" t="s">
        <v>63</v>
      </c>
      <c r="D39" s="114" t="s">
        <v>188</v>
      </c>
      <c r="E39" s="114">
        <v>2017</v>
      </c>
      <c r="F39" s="60">
        <v>19419.5</v>
      </c>
      <c r="G39" s="60">
        <v>19419.5</v>
      </c>
      <c r="H39" s="60">
        <f t="shared" si="4"/>
        <v>2000</v>
      </c>
      <c r="I39" s="60"/>
      <c r="J39" s="60">
        <v>2000</v>
      </c>
      <c r="K39" s="114"/>
      <c r="L39" s="60">
        <f t="shared" si="3"/>
        <v>0</v>
      </c>
      <c r="M39" s="60"/>
      <c r="N39" s="60"/>
      <c r="O39" s="60"/>
      <c r="P39" s="114"/>
      <c r="Q39" s="77"/>
      <c r="R39" s="65"/>
      <c r="S39" s="46" t="s">
        <v>161</v>
      </c>
      <c r="T39" s="10"/>
    </row>
    <row r="40" spans="1:21" s="4" customFormat="1" ht="97.5" customHeight="1" x14ac:dyDescent="0.2">
      <c r="A40" s="114">
        <v>6</v>
      </c>
      <c r="B40" s="119" t="s">
        <v>170</v>
      </c>
      <c r="C40" s="46" t="s">
        <v>63</v>
      </c>
      <c r="D40" s="114" t="s">
        <v>200</v>
      </c>
      <c r="E40" s="114">
        <v>2015</v>
      </c>
      <c r="F40" s="60">
        <v>1417.127</v>
      </c>
      <c r="G40" s="60">
        <v>1382.8240000000001</v>
      </c>
      <c r="H40" s="60">
        <f t="shared" si="4"/>
        <v>1382.8240000000001</v>
      </c>
      <c r="I40" s="60"/>
      <c r="J40" s="60">
        <v>1382.8240000000001</v>
      </c>
      <c r="K40" s="114"/>
      <c r="L40" s="60">
        <f t="shared" si="3"/>
        <v>0</v>
      </c>
      <c r="M40" s="60"/>
      <c r="N40" s="60"/>
      <c r="O40" s="60"/>
      <c r="P40" s="114"/>
      <c r="Q40" s="77">
        <v>2.4</v>
      </c>
      <c r="R40" s="65"/>
      <c r="S40" s="46" t="s">
        <v>159</v>
      </c>
      <c r="T40" s="10"/>
    </row>
    <row r="41" spans="1:21" s="4" customFormat="1" ht="98.25" customHeight="1" x14ac:dyDescent="0.2">
      <c r="A41" s="114">
        <v>7</v>
      </c>
      <c r="B41" s="119" t="s">
        <v>163</v>
      </c>
      <c r="C41" s="46" t="s">
        <v>63</v>
      </c>
      <c r="D41" s="114" t="s">
        <v>190</v>
      </c>
      <c r="E41" s="114">
        <v>2017</v>
      </c>
      <c r="F41" s="60">
        <v>287200</v>
      </c>
      <c r="G41" s="60">
        <v>287200</v>
      </c>
      <c r="H41" s="60">
        <f t="shared" si="4"/>
        <v>500</v>
      </c>
      <c r="I41" s="60"/>
      <c r="J41" s="60">
        <v>500</v>
      </c>
      <c r="K41" s="114"/>
      <c r="L41" s="60">
        <f t="shared" si="3"/>
        <v>0</v>
      </c>
      <c r="M41" s="60"/>
      <c r="N41" s="60"/>
      <c r="O41" s="60"/>
      <c r="P41" s="114"/>
      <c r="Q41" s="77"/>
      <c r="R41" s="65"/>
      <c r="S41" s="46" t="s">
        <v>161</v>
      </c>
      <c r="T41" s="10"/>
    </row>
    <row r="42" spans="1:21" s="4" customFormat="1" ht="68.25" customHeight="1" x14ac:dyDescent="0.2">
      <c r="A42" s="118">
        <v>8</v>
      </c>
      <c r="B42" s="120" t="s">
        <v>164</v>
      </c>
      <c r="C42" s="46" t="s">
        <v>63</v>
      </c>
      <c r="D42" s="114" t="s">
        <v>187</v>
      </c>
      <c r="E42" s="114">
        <v>2017</v>
      </c>
      <c r="F42" s="60">
        <v>58374</v>
      </c>
      <c r="G42" s="60">
        <v>58374</v>
      </c>
      <c r="H42" s="60">
        <f t="shared" si="4"/>
        <v>600</v>
      </c>
      <c r="I42" s="60"/>
      <c r="J42" s="60">
        <v>600</v>
      </c>
      <c r="K42" s="114"/>
      <c r="L42" s="60">
        <f t="shared" si="3"/>
        <v>0</v>
      </c>
      <c r="M42" s="60"/>
      <c r="N42" s="60"/>
      <c r="O42" s="60"/>
      <c r="P42" s="114"/>
      <c r="Q42" s="77"/>
      <c r="R42" s="65"/>
      <c r="S42" s="46" t="s">
        <v>161</v>
      </c>
      <c r="T42" s="10"/>
    </row>
    <row r="43" spans="1:21" s="4" customFormat="1" ht="85.5" customHeight="1" x14ac:dyDescent="0.2">
      <c r="A43" s="114">
        <v>9</v>
      </c>
      <c r="B43" s="120" t="s">
        <v>165</v>
      </c>
      <c r="C43" s="46" t="s">
        <v>63</v>
      </c>
      <c r="D43" s="114" t="s">
        <v>186</v>
      </c>
      <c r="E43" s="114">
        <v>2017</v>
      </c>
      <c r="F43" s="60">
        <v>6400</v>
      </c>
      <c r="G43" s="60">
        <v>6400</v>
      </c>
      <c r="H43" s="60">
        <f t="shared" si="4"/>
        <v>200</v>
      </c>
      <c r="I43" s="60"/>
      <c r="J43" s="60">
        <v>200</v>
      </c>
      <c r="K43" s="114"/>
      <c r="L43" s="60">
        <f t="shared" si="3"/>
        <v>0</v>
      </c>
      <c r="M43" s="60"/>
      <c r="N43" s="60"/>
      <c r="O43" s="60"/>
      <c r="P43" s="114"/>
      <c r="Q43" s="77"/>
      <c r="R43" s="65"/>
      <c r="S43" s="46" t="s">
        <v>161</v>
      </c>
      <c r="T43" s="10"/>
    </row>
    <row r="44" spans="1:21" s="4" customFormat="1" ht="100.5" customHeight="1" x14ac:dyDescent="0.2">
      <c r="A44" s="114">
        <v>10</v>
      </c>
      <c r="B44" s="120" t="s">
        <v>166</v>
      </c>
      <c r="C44" s="46" t="s">
        <v>63</v>
      </c>
      <c r="D44" s="128" t="s">
        <v>195</v>
      </c>
      <c r="E44" s="114">
        <v>2017</v>
      </c>
      <c r="F44" s="60">
        <v>1000</v>
      </c>
      <c r="G44" s="60">
        <v>1000</v>
      </c>
      <c r="H44" s="60">
        <f t="shared" si="4"/>
        <v>1000</v>
      </c>
      <c r="I44" s="60"/>
      <c r="J44" s="60">
        <v>1000</v>
      </c>
      <c r="K44" s="114"/>
      <c r="L44" s="60">
        <f t="shared" si="3"/>
        <v>0</v>
      </c>
      <c r="M44" s="60"/>
      <c r="N44" s="60"/>
      <c r="O44" s="60"/>
      <c r="P44" s="114"/>
      <c r="Q44" s="77"/>
      <c r="R44" s="65"/>
      <c r="S44" s="46" t="s">
        <v>159</v>
      </c>
      <c r="T44" s="10"/>
    </row>
    <row r="45" spans="1:21" s="4" customFormat="1" ht="85.5" customHeight="1" x14ac:dyDescent="0.2">
      <c r="A45" s="114">
        <v>11</v>
      </c>
      <c r="B45" s="120" t="s">
        <v>167</v>
      </c>
      <c r="C45" s="46" t="s">
        <v>63</v>
      </c>
      <c r="D45" s="128" t="s">
        <v>109</v>
      </c>
      <c r="E45" s="114">
        <v>2017</v>
      </c>
      <c r="F45" s="60">
        <v>13000</v>
      </c>
      <c r="G45" s="60">
        <v>13000</v>
      </c>
      <c r="H45" s="60">
        <f t="shared" si="4"/>
        <v>500</v>
      </c>
      <c r="I45" s="60"/>
      <c r="J45" s="60">
        <v>500</v>
      </c>
      <c r="K45" s="114"/>
      <c r="L45" s="60">
        <f t="shared" si="3"/>
        <v>0</v>
      </c>
      <c r="M45" s="60"/>
      <c r="N45" s="60"/>
      <c r="O45" s="60"/>
      <c r="P45" s="114"/>
      <c r="Q45" s="77"/>
      <c r="R45" s="65"/>
      <c r="S45" s="46" t="s">
        <v>161</v>
      </c>
      <c r="T45" s="10"/>
    </row>
    <row r="46" spans="1:21" s="4" customFormat="1" ht="98.25" hidden="1" customHeight="1" x14ac:dyDescent="0.2">
      <c r="A46" s="114">
        <v>7</v>
      </c>
      <c r="B46" s="51" t="s">
        <v>148</v>
      </c>
      <c r="C46" s="46" t="s">
        <v>63</v>
      </c>
      <c r="D46" s="114"/>
      <c r="E46" s="114"/>
      <c r="F46" s="60">
        <v>4900</v>
      </c>
      <c r="G46" s="60"/>
      <c r="H46" s="60">
        <f>J46</f>
        <v>140</v>
      </c>
      <c r="I46" s="60"/>
      <c r="J46" s="60">
        <v>140</v>
      </c>
      <c r="K46" s="114"/>
      <c r="L46" s="60">
        <f t="shared" si="3"/>
        <v>132.036</v>
      </c>
      <c r="M46" s="60"/>
      <c r="N46" s="60">
        <v>132.036</v>
      </c>
      <c r="O46" s="60"/>
      <c r="P46" s="114"/>
      <c r="Q46" s="77">
        <f t="shared" si="5"/>
        <v>100</v>
      </c>
      <c r="R46" s="65">
        <v>94.31</v>
      </c>
      <c r="S46" s="46"/>
      <c r="T46" s="10"/>
    </row>
    <row r="47" spans="1:21" s="4" customFormat="1" ht="100.5" customHeight="1" x14ac:dyDescent="0.35">
      <c r="A47" s="114">
        <v>12</v>
      </c>
      <c r="B47" s="124" t="s">
        <v>97</v>
      </c>
      <c r="C47" s="46" t="s">
        <v>63</v>
      </c>
      <c r="D47" s="114" t="s">
        <v>189</v>
      </c>
      <c r="E47" s="114">
        <v>2013</v>
      </c>
      <c r="F47" s="60">
        <v>4016</v>
      </c>
      <c r="G47" s="60">
        <v>2262.4029999999998</v>
      </c>
      <c r="H47" s="60">
        <f t="shared" si="4"/>
        <v>2262.4029999999998</v>
      </c>
      <c r="I47" s="60"/>
      <c r="J47" s="60">
        <v>2262.4029999999998</v>
      </c>
      <c r="K47" s="60"/>
      <c r="L47" s="60">
        <f t="shared" si="3"/>
        <v>0</v>
      </c>
      <c r="M47" s="60"/>
      <c r="N47" s="60"/>
      <c r="O47" s="60"/>
      <c r="P47" s="114"/>
      <c r="Q47" s="77">
        <f t="shared" si="5"/>
        <v>43.665263944223106</v>
      </c>
      <c r="R47" s="65"/>
      <c r="S47" s="46" t="s">
        <v>159</v>
      </c>
      <c r="T47" s="97"/>
      <c r="U47" s="7"/>
    </row>
    <row r="48" spans="1:21" ht="78.75" hidden="1" x14ac:dyDescent="0.35">
      <c r="A48" s="114">
        <v>9</v>
      </c>
      <c r="B48" s="51" t="s">
        <v>98</v>
      </c>
      <c r="C48" s="46" t="s">
        <v>63</v>
      </c>
      <c r="D48" s="114" t="s">
        <v>111</v>
      </c>
      <c r="E48" s="114">
        <v>2015</v>
      </c>
      <c r="F48" s="114">
        <v>611.11</v>
      </c>
      <c r="G48" s="65">
        <v>150</v>
      </c>
      <c r="H48" s="60">
        <f t="shared" si="4"/>
        <v>150</v>
      </c>
      <c r="I48" s="65"/>
      <c r="J48" s="65">
        <v>150</v>
      </c>
      <c r="K48" s="114"/>
      <c r="L48" s="60">
        <f t="shared" si="3"/>
        <v>0</v>
      </c>
      <c r="M48" s="60"/>
      <c r="N48" s="60"/>
      <c r="O48" s="60"/>
      <c r="P48" s="114"/>
      <c r="Q48" s="77">
        <f t="shared" si="5"/>
        <v>75.454500826365148</v>
      </c>
      <c r="R48" s="114">
        <v>75</v>
      </c>
      <c r="S48" s="114">
        <v>2016</v>
      </c>
      <c r="T48" s="97"/>
      <c r="U48" s="96"/>
    </row>
    <row r="49" spans="1:19" ht="99.75" hidden="1" customHeight="1" x14ac:dyDescent="0.25">
      <c r="A49" s="114">
        <v>10</v>
      </c>
      <c r="B49" s="51" t="s">
        <v>99</v>
      </c>
      <c r="C49" s="46" t="s">
        <v>63</v>
      </c>
      <c r="D49" s="114" t="s">
        <v>116</v>
      </c>
      <c r="E49" s="114">
        <v>2016</v>
      </c>
      <c r="F49" s="114">
        <v>2450.9059999999999</v>
      </c>
      <c r="G49" s="114">
        <v>2420.9059999999999</v>
      </c>
      <c r="H49" s="60">
        <f t="shared" si="4"/>
        <v>2420.9059999999999</v>
      </c>
      <c r="I49" s="114"/>
      <c r="J49" s="114">
        <v>2420.9059999999999</v>
      </c>
      <c r="K49" s="114"/>
      <c r="L49" s="60">
        <f t="shared" si="3"/>
        <v>2166.3186000000001</v>
      </c>
      <c r="M49" s="60"/>
      <c r="N49" s="60">
        <f>336.2256+1787.203+6.788+36.102</f>
        <v>2166.3186000000001</v>
      </c>
      <c r="O49" s="60"/>
      <c r="P49" s="114"/>
      <c r="Q49" s="77">
        <f t="shared" si="5"/>
        <v>1.2240371519756366</v>
      </c>
      <c r="R49" s="114">
        <v>95</v>
      </c>
      <c r="S49" s="114">
        <v>2017</v>
      </c>
    </row>
    <row r="50" spans="1:19" ht="112.5" hidden="1" customHeight="1" x14ac:dyDescent="0.25">
      <c r="A50" s="114">
        <v>11</v>
      </c>
      <c r="B50" s="51" t="s">
        <v>100</v>
      </c>
      <c r="C50" s="46" t="s">
        <v>63</v>
      </c>
      <c r="D50" s="114" t="s">
        <v>108</v>
      </c>
      <c r="E50" s="114">
        <v>2015</v>
      </c>
      <c r="F50" s="114">
        <v>3724.83</v>
      </c>
      <c r="G50" s="65">
        <v>800</v>
      </c>
      <c r="H50" s="60">
        <f t="shared" si="4"/>
        <v>1000</v>
      </c>
      <c r="I50" s="65"/>
      <c r="J50" s="65">
        <v>1000</v>
      </c>
      <c r="K50" s="114"/>
      <c r="L50" s="60">
        <f t="shared" si="3"/>
        <v>759.48892000000001</v>
      </c>
      <c r="M50" s="60"/>
      <c r="N50" s="60">
        <f>2.9324+14.77226+741.78426</f>
        <v>759.48892000000001</v>
      </c>
      <c r="O50" s="60"/>
      <c r="P50" s="114"/>
      <c r="Q50" s="77">
        <f t="shared" si="5"/>
        <v>78.522509752122915</v>
      </c>
      <c r="R50" s="114">
        <v>93.7</v>
      </c>
      <c r="S50" s="114">
        <v>2016</v>
      </c>
    </row>
    <row r="51" spans="1:19" ht="69.75" hidden="1" customHeight="1" x14ac:dyDescent="0.25">
      <c r="A51" s="114">
        <v>13</v>
      </c>
      <c r="B51" s="51" t="s">
        <v>101</v>
      </c>
      <c r="C51" s="46" t="s">
        <v>63</v>
      </c>
      <c r="D51" s="114" t="s">
        <v>109</v>
      </c>
      <c r="E51" s="114">
        <v>2010</v>
      </c>
      <c r="F51" s="114">
        <v>195.33199999999999</v>
      </c>
      <c r="G51" s="114">
        <v>181.614</v>
      </c>
      <c r="H51" s="60">
        <f t="shared" si="4"/>
        <v>181.614</v>
      </c>
      <c r="I51" s="114"/>
      <c r="J51" s="114">
        <v>181.614</v>
      </c>
      <c r="K51" s="114"/>
      <c r="L51" s="60">
        <f t="shared" si="3"/>
        <v>0</v>
      </c>
      <c r="M51" s="60"/>
      <c r="N51" s="60"/>
      <c r="O51" s="60"/>
      <c r="P51" s="114"/>
      <c r="Q51" s="77">
        <f t="shared" si="5"/>
        <v>7.0229148321831474</v>
      </c>
      <c r="R51" s="114">
        <v>7</v>
      </c>
      <c r="S51" s="114">
        <v>2016</v>
      </c>
    </row>
    <row r="52" spans="1:19" ht="72.75" customHeight="1" x14ac:dyDescent="0.25">
      <c r="A52" s="114">
        <v>13</v>
      </c>
      <c r="B52" s="119" t="s">
        <v>171</v>
      </c>
      <c r="C52" s="46" t="s">
        <v>63</v>
      </c>
      <c r="D52" s="114" t="s">
        <v>114</v>
      </c>
      <c r="E52" s="114">
        <v>2016</v>
      </c>
      <c r="F52" s="65">
        <v>6600</v>
      </c>
      <c r="G52" s="65">
        <v>6500</v>
      </c>
      <c r="H52" s="60">
        <f t="shared" si="4"/>
        <v>3000</v>
      </c>
      <c r="I52" s="65"/>
      <c r="J52" s="78">
        <v>3000</v>
      </c>
      <c r="K52" s="114"/>
      <c r="L52" s="60">
        <f t="shared" si="3"/>
        <v>0</v>
      </c>
      <c r="M52" s="60"/>
      <c r="N52" s="60"/>
      <c r="O52" s="60"/>
      <c r="P52" s="114"/>
      <c r="Q52" s="77">
        <f t="shared" si="5"/>
        <v>1.5151515151515156</v>
      </c>
      <c r="R52" s="114">
        <v>0</v>
      </c>
      <c r="S52" s="46" t="s">
        <v>161</v>
      </c>
    </row>
    <row r="53" spans="1:19" ht="110.25" customHeight="1" x14ac:dyDescent="0.25">
      <c r="A53" s="114">
        <v>14</v>
      </c>
      <c r="B53" s="125" t="s">
        <v>172</v>
      </c>
      <c r="C53" s="46" t="s">
        <v>63</v>
      </c>
      <c r="D53" s="114" t="s">
        <v>184</v>
      </c>
      <c r="E53" s="114">
        <v>2017</v>
      </c>
      <c r="F53" s="60">
        <v>1450</v>
      </c>
      <c r="G53" s="60">
        <v>1450</v>
      </c>
      <c r="H53" s="60">
        <f t="shared" si="4"/>
        <v>1450</v>
      </c>
      <c r="I53" s="114"/>
      <c r="J53" s="60">
        <v>1450</v>
      </c>
      <c r="K53" s="114"/>
      <c r="L53" s="60">
        <f t="shared" si="3"/>
        <v>0</v>
      </c>
      <c r="M53" s="60"/>
      <c r="N53" s="60"/>
      <c r="O53" s="60"/>
      <c r="P53" s="114"/>
      <c r="Q53" s="77">
        <f t="shared" si="5"/>
        <v>0</v>
      </c>
      <c r="R53" s="114"/>
      <c r="S53" s="114">
        <v>2017</v>
      </c>
    </row>
    <row r="54" spans="1:19" ht="108.75" customHeight="1" x14ac:dyDescent="0.25">
      <c r="A54" s="114">
        <v>15</v>
      </c>
      <c r="B54" s="125" t="s">
        <v>173</v>
      </c>
      <c r="C54" s="46" t="s">
        <v>63</v>
      </c>
      <c r="D54" s="114" t="s">
        <v>185</v>
      </c>
      <c r="E54" s="114">
        <v>2017</v>
      </c>
      <c r="F54" s="60">
        <v>1480</v>
      </c>
      <c r="G54" s="60">
        <v>1480</v>
      </c>
      <c r="H54" s="60">
        <f t="shared" si="4"/>
        <v>1480</v>
      </c>
      <c r="I54" s="114"/>
      <c r="J54" s="60">
        <v>1480</v>
      </c>
      <c r="K54" s="114"/>
      <c r="L54" s="60">
        <f t="shared" si="3"/>
        <v>0</v>
      </c>
      <c r="M54" s="60"/>
      <c r="N54" s="60"/>
      <c r="O54" s="60"/>
      <c r="P54" s="114"/>
      <c r="Q54" s="77">
        <f t="shared" si="5"/>
        <v>0</v>
      </c>
      <c r="R54" s="114"/>
      <c r="S54" s="114">
        <v>2017</v>
      </c>
    </row>
    <row r="55" spans="1:19" ht="87" customHeight="1" x14ac:dyDescent="0.25">
      <c r="A55" s="118">
        <v>16</v>
      </c>
      <c r="B55" s="120" t="s">
        <v>182</v>
      </c>
      <c r="C55" s="46" t="s">
        <v>63</v>
      </c>
      <c r="D55" s="118" t="s">
        <v>198</v>
      </c>
      <c r="E55" s="118">
        <v>2017</v>
      </c>
      <c r="F55" s="60">
        <v>7500</v>
      </c>
      <c r="G55" s="60">
        <v>7500</v>
      </c>
      <c r="H55" s="60">
        <f t="shared" si="4"/>
        <v>500</v>
      </c>
      <c r="I55" s="118"/>
      <c r="J55" s="60">
        <v>500</v>
      </c>
      <c r="K55" s="118"/>
      <c r="L55" s="60">
        <f t="shared" si="3"/>
        <v>0</v>
      </c>
      <c r="M55" s="60"/>
      <c r="N55" s="60"/>
      <c r="O55" s="60"/>
      <c r="P55" s="118"/>
      <c r="Q55" s="77"/>
      <c r="R55" s="118"/>
      <c r="S55" s="46" t="s">
        <v>161</v>
      </c>
    </row>
    <row r="56" spans="1:19" ht="103.5" customHeight="1" x14ac:dyDescent="0.25">
      <c r="A56" s="114">
        <v>17</v>
      </c>
      <c r="B56" s="127" t="s">
        <v>177</v>
      </c>
      <c r="C56" s="46" t="s">
        <v>63</v>
      </c>
      <c r="D56" s="114" t="s">
        <v>194</v>
      </c>
      <c r="E56" s="114">
        <v>2016</v>
      </c>
      <c r="F56" s="60">
        <v>13000</v>
      </c>
      <c r="G56" s="60">
        <v>13000</v>
      </c>
      <c r="H56" s="60">
        <f t="shared" si="4"/>
        <v>500</v>
      </c>
      <c r="I56" s="65"/>
      <c r="J56" s="60">
        <v>500</v>
      </c>
      <c r="K56" s="114"/>
      <c r="L56" s="60">
        <f t="shared" si="3"/>
        <v>0</v>
      </c>
      <c r="M56" s="60"/>
      <c r="N56" s="60"/>
      <c r="O56" s="60"/>
      <c r="P56" s="114"/>
      <c r="Q56" s="77">
        <f t="shared" si="5"/>
        <v>0</v>
      </c>
      <c r="R56" s="114">
        <v>0</v>
      </c>
      <c r="S56" s="46" t="s">
        <v>161</v>
      </c>
    </row>
    <row r="57" spans="1:19" ht="129.75" hidden="1" customHeight="1" x14ac:dyDescent="0.25">
      <c r="A57" s="114">
        <v>18</v>
      </c>
      <c r="B57" s="51" t="s">
        <v>105</v>
      </c>
      <c r="C57" s="46" t="s">
        <v>63</v>
      </c>
      <c r="D57" s="114" t="s">
        <v>110</v>
      </c>
      <c r="E57" s="114">
        <v>2012</v>
      </c>
      <c r="F57" s="60">
        <v>18711.026000000002</v>
      </c>
      <c r="G57" s="60">
        <v>5300</v>
      </c>
      <c r="H57" s="60">
        <f t="shared" si="4"/>
        <v>2300</v>
      </c>
      <c r="I57" s="65"/>
      <c r="J57" s="60">
        <v>2300</v>
      </c>
      <c r="K57" s="114"/>
      <c r="L57" s="60">
        <f t="shared" si="3"/>
        <v>0</v>
      </c>
      <c r="M57" s="60"/>
      <c r="N57" s="60"/>
      <c r="O57" s="60"/>
      <c r="P57" s="114"/>
      <c r="Q57" s="77">
        <f t="shared" si="5"/>
        <v>71.674455478817677</v>
      </c>
      <c r="R57" s="114">
        <v>74.5</v>
      </c>
      <c r="S57" s="114">
        <v>2017</v>
      </c>
    </row>
    <row r="58" spans="1:19" s="10" customFormat="1" ht="95.25" hidden="1" customHeight="1" x14ac:dyDescent="0.2">
      <c r="A58" s="114">
        <v>16</v>
      </c>
      <c r="B58" s="94" t="s">
        <v>134</v>
      </c>
      <c r="C58" s="46" t="s">
        <v>63</v>
      </c>
      <c r="D58" s="114" t="s">
        <v>109</v>
      </c>
      <c r="E58" s="114">
        <v>2016</v>
      </c>
      <c r="F58" s="60">
        <v>1500</v>
      </c>
      <c r="G58" s="60">
        <v>1500</v>
      </c>
      <c r="H58" s="60">
        <f t="shared" si="4"/>
        <v>200</v>
      </c>
      <c r="I58" s="65"/>
      <c r="J58" s="65">
        <v>200</v>
      </c>
      <c r="K58" s="114"/>
      <c r="L58" s="60">
        <f t="shared" si="3"/>
        <v>36.857999999999997</v>
      </c>
      <c r="M58" s="60"/>
      <c r="N58" s="60">
        <v>36.857999999999997</v>
      </c>
      <c r="O58" s="60"/>
      <c r="P58" s="114"/>
      <c r="Q58" s="77">
        <f t="shared" si="5"/>
        <v>0</v>
      </c>
      <c r="R58" s="114">
        <v>20</v>
      </c>
      <c r="S58" s="114">
        <v>2017</v>
      </c>
    </row>
    <row r="59" spans="1:19" s="10" customFormat="1" ht="84" customHeight="1" x14ac:dyDescent="0.2">
      <c r="A59" s="114">
        <v>18</v>
      </c>
      <c r="B59" s="121" t="s">
        <v>168</v>
      </c>
      <c r="C59" s="46" t="s">
        <v>63</v>
      </c>
      <c r="D59" s="114" t="s">
        <v>141</v>
      </c>
      <c r="E59" s="114">
        <v>2015</v>
      </c>
      <c r="F59" s="114">
        <v>3260.0120000000002</v>
      </c>
      <c r="G59" s="65">
        <f>J59</f>
        <v>1900</v>
      </c>
      <c r="H59" s="60">
        <f t="shared" si="4"/>
        <v>1900</v>
      </c>
      <c r="I59" s="65"/>
      <c r="J59" s="65">
        <v>1900</v>
      </c>
      <c r="K59" s="114"/>
      <c r="L59" s="60">
        <f t="shared" si="3"/>
        <v>0</v>
      </c>
      <c r="M59" s="60"/>
      <c r="N59" s="60"/>
      <c r="O59" s="60"/>
      <c r="P59" s="114"/>
      <c r="Q59" s="77">
        <f t="shared" si="5"/>
        <v>41.718005945990392</v>
      </c>
      <c r="R59" s="114"/>
      <c r="S59" s="114">
        <v>2017</v>
      </c>
    </row>
    <row r="60" spans="1:19" s="10" customFormat="1" ht="80.25" customHeight="1" x14ac:dyDescent="0.2">
      <c r="A60" s="114">
        <v>19</v>
      </c>
      <c r="B60" s="122" t="s">
        <v>127</v>
      </c>
      <c r="C60" s="46" t="s">
        <v>63</v>
      </c>
      <c r="D60" s="114" t="s">
        <v>138</v>
      </c>
      <c r="E60" s="114">
        <v>2017</v>
      </c>
      <c r="F60" s="60">
        <v>600</v>
      </c>
      <c r="G60" s="60">
        <v>600</v>
      </c>
      <c r="H60" s="60">
        <f t="shared" si="4"/>
        <v>600</v>
      </c>
      <c r="I60" s="65"/>
      <c r="J60" s="65">
        <v>600</v>
      </c>
      <c r="K60" s="114"/>
      <c r="L60" s="60">
        <f t="shared" si="3"/>
        <v>0</v>
      </c>
      <c r="M60" s="60"/>
      <c r="N60" s="60"/>
      <c r="O60" s="60"/>
      <c r="P60" s="114"/>
      <c r="Q60" s="77">
        <f t="shared" si="5"/>
        <v>0</v>
      </c>
      <c r="R60" s="114"/>
      <c r="S60" s="114">
        <v>2017</v>
      </c>
    </row>
    <row r="61" spans="1:19" s="10" customFormat="1" ht="81" customHeight="1" x14ac:dyDescent="0.2">
      <c r="A61" s="114">
        <v>20</v>
      </c>
      <c r="B61" s="122" t="s">
        <v>128</v>
      </c>
      <c r="C61" s="46" t="s">
        <v>63</v>
      </c>
      <c r="D61" s="114" t="s">
        <v>138</v>
      </c>
      <c r="E61" s="114">
        <v>2017</v>
      </c>
      <c r="F61" s="60">
        <v>600</v>
      </c>
      <c r="G61" s="60">
        <v>600</v>
      </c>
      <c r="H61" s="60">
        <f t="shared" si="4"/>
        <v>600</v>
      </c>
      <c r="I61" s="65"/>
      <c r="J61" s="65">
        <v>600</v>
      </c>
      <c r="K61" s="114"/>
      <c r="L61" s="60">
        <f t="shared" si="3"/>
        <v>0</v>
      </c>
      <c r="M61" s="60"/>
      <c r="N61" s="60"/>
      <c r="O61" s="60"/>
      <c r="P61" s="114"/>
      <c r="Q61" s="77">
        <f t="shared" si="5"/>
        <v>0</v>
      </c>
      <c r="R61" s="114"/>
      <c r="S61" s="114">
        <v>2017</v>
      </c>
    </row>
    <row r="62" spans="1:19" s="10" customFormat="1" ht="84.75" customHeight="1" x14ac:dyDescent="0.2">
      <c r="A62" s="114">
        <v>21</v>
      </c>
      <c r="B62" s="122" t="s">
        <v>129</v>
      </c>
      <c r="C62" s="46" t="s">
        <v>63</v>
      </c>
      <c r="D62" s="114" t="s">
        <v>138</v>
      </c>
      <c r="E62" s="114">
        <v>2017</v>
      </c>
      <c r="F62" s="60">
        <v>600</v>
      </c>
      <c r="G62" s="60">
        <v>600</v>
      </c>
      <c r="H62" s="60">
        <f t="shared" si="4"/>
        <v>600</v>
      </c>
      <c r="I62" s="65"/>
      <c r="J62" s="65">
        <v>600</v>
      </c>
      <c r="K62" s="114"/>
      <c r="L62" s="60">
        <f t="shared" si="3"/>
        <v>0</v>
      </c>
      <c r="M62" s="60"/>
      <c r="N62" s="60"/>
      <c r="O62" s="60"/>
      <c r="P62" s="114"/>
      <c r="Q62" s="77">
        <f t="shared" si="5"/>
        <v>0</v>
      </c>
      <c r="R62" s="114"/>
      <c r="S62" s="114">
        <v>2017</v>
      </c>
    </row>
    <row r="63" spans="1:19" s="10" customFormat="1" ht="87" customHeight="1" x14ac:dyDescent="0.2">
      <c r="A63" s="114">
        <v>22</v>
      </c>
      <c r="B63" s="122" t="s">
        <v>130</v>
      </c>
      <c r="C63" s="46" t="s">
        <v>63</v>
      </c>
      <c r="D63" s="114" t="s">
        <v>138</v>
      </c>
      <c r="E63" s="114">
        <v>2017</v>
      </c>
      <c r="F63" s="60">
        <v>600</v>
      </c>
      <c r="G63" s="60">
        <v>600</v>
      </c>
      <c r="H63" s="60">
        <f t="shared" si="4"/>
        <v>600</v>
      </c>
      <c r="I63" s="65"/>
      <c r="J63" s="65">
        <v>600</v>
      </c>
      <c r="K63" s="114"/>
      <c r="L63" s="60">
        <f t="shared" si="3"/>
        <v>0</v>
      </c>
      <c r="M63" s="60"/>
      <c r="N63" s="60"/>
      <c r="O63" s="60"/>
      <c r="P63" s="114"/>
      <c r="Q63" s="77">
        <f t="shared" si="5"/>
        <v>0</v>
      </c>
      <c r="R63" s="114"/>
      <c r="S63" s="114">
        <v>2017</v>
      </c>
    </row>
    <row r="64" spans="1:19" s="10" customFormat="1" ht="89.25" hidden="1" customHeight="1" x14ac:dyDescent="0.2">
      <c r="A64" s="114">
        <v>22</v>
      </c>
      <c r="B64" s="93" t="s">
        <v>131</v>
      </c>
      <c r="C64" s="46" t="s">
        <v>63</v>
      </c>
      <c r="D64" s="114" t="s">
        <v>138</v>
      </c>
      <c r="E64" s="114">
        <v>2015</v>
      </c>
      <c r="F64" s="60">
        <v>450</v>
      </c>
      <c r="G64" s="60">
        <v>450</v>
      </c>
      <c r="H64" s="60">
        <f t="shared" si="4"/>
        <v>450</v>
      </c>
      <c r="I64" s="65"/>
      <c r="J64" s="65">
        <v>450</v>
      </c>
      <c r="K64" s="114"/>
      <c r="L64" s="60">
        <f t="shared" si="3"/>
        <v>383.73420000000004</v>
      </c>
      <c r="M64" s="60"/>
      <c r="N64" s="60">
        <f>117.042+1.584+257.5092+7.599</f>
        <v>383.73420000000004</v>
      </c>
      <c r="O64" s="60"/>
      <c r="P64" s="114"/>
      <c r="Q64" s="77">
        <f t="shared" si="5"/>
        <v>0</v>
      </c>
      <c r="R64" s="114">
        <v>90</v>
      </c>
      <c r="S64" s="114">
        <v>2016</v>
      </c>
    </row>
    <row r="65" spans="1:21" s="10" customFormat="1" ht="83.25" customHeight="1" x14ac:dyDescent="0.2">
      <c r="A65" s="114">
        <v>23</v>
      </c>
      <c r="B65" s="122" t="s">
        <v>132</v>
      </c>
      <c r="C65" s="46" t="s">
        <v>63</v>
      </c>
      <c r="D65" s="114" t="s">
        <v>138</v>
      </c>
      <c r="E65" s="114">
        <v>2017</v>
      </c>
      <c r="F65" s="60">
        <v>500</v>
      </c>
      <c r="G65" s="60">
        <v>500</v>
      </c>
      <c r="H65" s="60">
        <f t="shared" si="4"/>
        <v>500</v>
      </c>
      <c r="I65" s="65"/>
      <c r="J65" s="65">
        <v>500</v>
      </c>
      <c r="K65" s="114"/>
      <c r="L65" s="60">
        <f t="shared" si="3"/>
        <v>0</v>
      </c>
      <c r="M65" s="60"/>
      <c r="N65" s="60"/>
      <c r="O65" s="60"/>
      <c r="P65" s="114"/>
      <c r="Q65" s="77">
        <f t="shared" si="5"/>
        <v>0</v>
      </c>
      <c r="R65" s="114"/>
      <c r="S65" s="114">
        <v>2017</v>
      </c>
    </row>
    <row r="66" spans="1:21" s="10" customFormat="1" ht="105.75" hidden="1" customHeight="1" x14ac:dyDescent="0.2">
      <c r="A66" s="114">
        <v>24</v>
      </c>
      <c r="B66" s="93" t="s">
        <v>150</v>
      </c>
      <c r="C66" s="46" t="s">
        <v>63</v>
      </c>
      <c r="D66" s="114" t="s">
        <v>109</v>
      </c>
      <c r="E66" s="114">
        <v>2016</v>
      </c>
      <c r="F66" s="60">
        <v>1800</v>
      </c>
      <c r="G66" s="60">
        <v>1800</v>
      </c>
      <c r="H66" s="60">
        <f t="shared" si="4"/>
        <v>200</v>
      </c>
      <c r="I66" s="65"/>
      <c r="J66" s="65">
        <v>200</v>
      </c>
      <c r="K66" s="114"/>
      <c r="L66" s="60">
        <f t="shared" si="3"/>
        <v>0</v>
      </c>
      <c r="M66" s="60"/>
      <c r="N66" s="60"/>
      <c r="O66" s="60"/>
      <c r="P66" s="114"/>
      <c r="Q66" s="77">
        <f t="shared" si="5"/>
        <v>0</v>
      </c>
      <c r="R66" s="114">
        <v>0</v>
      </c>
      <c r="S66" s="114">
        <v>2017</v>
      </c>
    </row>
    <row r="67" spans="1:21" s="10" customFormat="1" ht="170.25" customHeight="1" x14ac:dyDescent="0.2">
      <c r="A67" s="114">
        <v>24</v>
      </c>
      <c r="B67" s="126" t="s">
        <v>175</v>
      </c>
      <c r="C67" s="46" t="s">
        <v>63</v>
      </c>
      <c r="D67" s="114" t="s">
        <v>192</v>
      </c>
      <c r="E67" s="114">
        <v>2017</v>
      </c>
      <c r="F67" s="60">
        <v>1500</v>
      </c>
      <c r="G67" s="60">
        <v>1500</v>
      </c>
      <c r="H67" s="60">
        <f t="shared" si="4"/>
        <v>120</v>
      </c>
      <c r="I67" s="65"/>
      <c r="J67" s="65">
        <v>120</v>
      </c>
      <c r="K67" s="114"/>
      <c r="L67" s="60">
        <f t="shared" si="3"/>
        <v>0</v>
      </c>
      <c r="M67" s="60"/>
      <c r="N67" s="60"/>
      <c r="O67" s="60"/>
      <c r="P67" s="114"/>
      <c r="Q67" s="77">
        <f t="shared" si="5"/>
        <v>0</v>
      </c>
      <c r="R67" s="114"/>
      <c r="S67" s="46" t="s">
        <v>161</v>
      </c>
    </row>
    <row r="68" spans="1:21" s="10" customFormat="1" ht="178.5" customHeight="1" x14ac:dyDescent="0.2">
      <c r="A68" s="114">
        <v>25</v>
      </c>
      <c r="B68" s="126" t="s">
        <v>174</v>
      </c>
      <c r="C68" s="46" t="s">
        <v>63</v>
      </c>
      <c r="D68" s="114" t="s">
        <v>191</v>
      </c>
      <c r="E68" s="114">
        <v>2017</v>
      </c>
      <c r="F68" s="60">
        <v>3000</v>
      </c>
      <c r="G68" s="60">
        <v>3000</v>
      </c>
      <c r="H68" s="60">
        <f t="shared" si="4"/>
        <v>200</v>
      </c>
      <c r="I68" s="65"/>
      <c r="J68" s="65">
        <v>200</v>
      </c>
      <c r="K68" s="114"/>
      <c r="L68" s="60">
        <f t="shared" si="3"/>
        <v>0</v>
      </c>
      <c r="M68" s="60"/>
      <c r="N68" s="60"/>
      <c r="O68" s="60"/>
      <c r="P68" s="114"/>
      <c r="Q68" s="77">
        <f t="shared" si="5"/>
        <v>0</v>
      </c>
      <c r="R68" s="114"/>
      <c r="S68" s="46" t="s">
        <v>161</v>
      </c>
    </row>
    <row r="69" spans="1:21" s="10" customFormat="1" ht="139.5" customHeight="1" x14ac:dyDescent="0.2">
      <c r="A69" s="114">
        <v>26</v>
      </c>
      <c r="B69" s="126" t="s">
        <v>176</v>
      </c>
      <c r="C69" s="46" t="s">
        <v>63</v>
      </c>
      <c r="D69" s="114" t="s">
        <v>193</v>
      </c>
      <c r="E69" s="114">
        <v>2017</v>
      </c>
      <c r="F69" s="60">
        <v>1500</v>
      </c>
      <c r="G69" s="60">
        <v>1500</v>
      </c>
      <c r="H69" s="60">
        <f t="shared" si="4"/>
        <v>120</v>
      </c>
      <c r="I69" s="65"/>
      <c r="J69" s="65">
        <v>120</v>
      </c>
      <c r="K69" s="114"/>
      <c r="L69" s="60">
        <f t="shared" si="3"/>
        <v>0</v>
      </c>
      <c r="M69" s="60"/>
      <c r="N69" s="60"/>
      <c r="O69" s="60"/>
      <c r="P69" s="114"/>
      <c r="Q69" s="77">
        <f t="shared" si="5"/>
        <v>0</v>
      </c>
      <c r="R69" s="114"/>
      <c r="S69" s="46" t="s">
        <v>161</v>
      </c>
    </row>
    <row r="70" spans="1:21" s="10" customFormat="1" ht="116.25" hidden="1" customHeight="1" x14ac:dyDescent="0.2">
      <c r="A70" s="114">
        <v>27</v>
      </c>
      <c r="B70" s="93" t="s">
        <v>151</v>
      </c>
      <c r="C70" s="46" t="s">
        <v>63</v>
      </c>
      <c r="D70" s="114" t="s">
        <v>109</v>
      </c>
      <c r="E70" s="114">
        <v>2016</v>
      </c>
      <c r="F70" s="60">
        <v>3960.0369999999998</v>
      </c>
      <c r="G70" s="60">
        <f>F70</f>
        <v>3960.0369999999998</v>
      </c>
      <c r="H70" s="60">
        <f t="shared" si="4"/>
        <v>100</v>
      </c>
      <c r="I70" s="65"/>
      <c r="J70" s="65">
        <v>100</v>
      </c>
      <c r="K70" s="114"/>
      <c r="L70" s="60">
        <f t="shared" si="3"/>
        <v>0</v>
      </c>
      <c r="M70" s="60"/>
      <c r="N70" s="60"/>
      <c r="O70" s="60"/>
      <c r="P70" s="114"/>
      <c r="Q70" s="77">
        <f t="shared" si="5"/>
        <v>0</v>
      </c>
      <c r="R70" s="114">
        <v>0</v>
      </c>
      <c r="S70" s="114">
        <v>2017</v>
      </c>
    </row>
    <row r="71" spans="1:21" s="10" customFormat="1" ht="116.25" customHeight="1" x14ac:dyDescent="0.2">
      <c r="A71" s="118">
        <v>27</v>
      </c>
      <c r="B71" s="126" t="s">
        <v>180</v>
      </c>
      <c r="C71" s="46" t="s">
        <v>63</v>
      </c>
      <c r="D71" s="118" t="s">
        <v>197</v>
      </c>
      <c r="E71" s="118">
        <v>2017</v>
      </c>
      <c r="F71" s="60">
        <v>600</v>
      </c>
      <c r="G71" s="60">
        <v>600</v>
      </c>
      <c r="H71" s="60">
        <f t="shared" si="4"/>
        <v>400</v>
      </c>
      <c r="I71" s="65"/>
      <c r="J71" s="65">
        <v>400</v>
      </c>
      <c r="K71" s="118"/>
      <c r="L71" s="60">
        <f t="shared" si="3"/>
        <v>0</v>
      </c>
      <c r="M71" s="60"/>
      <c r="N71" s="60"/>
      <c r="O71" s="60"/>
      <c r="P71" s="118"/>
      <c r="Q71" s="77"/>
      <c r="R71" s="118"/>
      <c r="S71" s="46" t="s">
        <v>161</v>
      </c>
    </row>
    <row r="72" spans="1:21" s="10" customFormat="1" ht="92.25" customHeight="1" x14ac:dyDescent="0.2">
      <c r="A72" s="118">
        <v>28</v>
      </c>
      <c r="B72" s="122" t="s">
        <v>181</v>
      </c>
      <c r="C72" s="46" t="s">
        <v>63</v>
      </c>
      <c r="D72" s="118" t="s">
        <v>196</v>
      </c>
      <c r="E72" s="118">
        <v>2017</v>
      </c>
      <c r="F72" s="60">
        <v>54000</v>
      </c>
      <c r="G72" s="60">
        <v>54000</v>
      </c>
      <c r="H72" s="60">
        <f t="shared" si="4"/>
        <v>1000</v>
      </c>
      <c r="I72" s="65"/>
      <c r="J72" s="65">
        <v>1000</v>
      </c>
      <c r="K72" s="118"/>
      <c r="L72" s="60">
        <f t="shared" si="3"/>
        <v>0</v>
      </c>
      <c r="M72" s="60"/>
      <c r="N72" s="60"/>
      <c r="O72" s="60"/>
      <c r="P72" s="118"/>
      <c r="Q72" s="77"/>
      <c r="R72" s="118"/>
      <c r="S72" s="46" t="s">
        <v>161</v>
      </c>
    </row>
    <row r="73" spans="1:21" s="10" customFormat="1" ht="90" customHeight="1" x14ac:dyDescent="0.2">
      <c r="A73" s="114">
        <v>29</v>
      </c>
      <c r="B73" s="126" t="s">
        <v>179</v>
      </c>
      <c r="C73" s="46" t="s">
        <v>63</v>
      </c>
      <c r="D73" s="128" t="s">
        <v>109</v>
      </c>
      <c r="E73" s="114">
        <v>2017</v>
      </c>
      <c r="F73" s="60">
        <v>1500</v>
      </c>
      <c r="G73" s="60">
        <v>1500</v>
      </c>
      <c r="H73" s="60">
        <f t="shared" si="4"/>
        <v>150</v>
      </c>
      <c r="I73" s="65"/>
      <c r="J73" s="65">
        <v>150</v>
      </c>
      <c r="K73" s="114"/>
      <c r="L73" s="60">
        <f t="shared" si="3"/>
        <v>0</v>
      </c>
      <c r="M73" s="60"/>
      <c r="N73" s="60"/>
      <c r="O73" s="60"/>
      <c r="P73" s="114"/>
      <c r="Q73" s="77">
        <f t="shared" si="5"/>
        <v>0</v>
      </c>
      <c r="R73" s="114"/>
      <c r="S73" s="46" t="s">
        <v>161</v>
      </c>
    </row>
    <row r="74" spans="1:21" s="10" customFormat="1" ht="67.5" customHeight="1" x14ac:dyDescent="0.2">
      <c r="A74" s="114">
        <v>30</v>
      </c>
      <c r="B74" s="123" t="s">
        <v>135</v>
      </c>
      <c r="C74" s="46" t="s">
        <v>63</v>
      </c>
      <c r="D74" s="114" t="s">
        <v>109</v>
      </c>
      <c r="E74" s="114">
        <v>2017</v>
      </c>
      <c r="F74" s="60">
        <v>1800</v>
      </c>
      <c r="G74" s="60">
        <v>1800</v>
      </c>
      <c r="H74" s="60">
        <f t="shared" si="4"/>
        <v>200</v>
      </c>
      <c r="I74" s="65"/>
      <c r="J74" s="65">
        <v>200</v>
      </c>
      <c r="K74" s="114"/>
      <c r="L74" s="60">
        <f t="shared" si="3"/>
        <v>0</v>
      </c>
      <c r="M74" s="60"/>
      <c r="N74" s="60"/>
      <c r="O74" s="60"/>
      <c r="P74" s="114"/>
      <c r="Q74" s="77">
        <f t="shared" si="5"/>
        <v>0</v>
      </c>
      <c r="R74" s="114"/>
      <c r="S74" s="46" t="s">
        <v>161</v>
      </c>
    </row>
    <row r="75" spans="1:21" s="10" customFormat="1" ht="71.25" customHeight="1" x14ac:dyDescent="0.2">
      <c r="A75" s="114">
        <v>31</v>
      </c>
      <c r="B75" s="123" t="s">
        <v>136</v>
      </c>
      <c r="C75" s="46" t="s">
        <v>63</v>
      </c>
      <c r="D75" s="114" t="s">
        <v>109</v>
      </c>
      <c r="E75" s="114">
        <v>2017</v>
      </c>
      <c r="F75" s="60">
        <v>900</v>
      </c>
      <c r="G75" s="60">
        <v>900</v>
      </c>
      <c r="H75" s="60">
        <f t="shared" si="4"/>
        <v>200</v>
      </c>
      <c r="I75" s="65"/>
      <c r="J75" s="65">
        <v>200</v>
      </c>
      <c r="K75" s="114"/>
      <c r="L75" s="60">
        <f t="shared" si="3"/>
        <v>0</v>
      </c>
      <c r="M75" s="60"/>
      <c r="N75" s="60"/>
      <c r="O75" s="60"/>
      <c r="P75" s="114"/>
      <c r="Q75" s="77">
        <f t="shared" si="5"/>
        <v>0</v>
      </c>
      <c r="R75" s="114"/>
      <c r="S75" s="46" t="s">
        <v>161</v>
      </c>
    </row>
    <row r="76" spans="1:21" s="10" customFormat="1" ht="81" customHeight="1" x14ac:dyDescent="0.2">
      <c r="A76" s="114">
        <v>32</v>
      </c>
      <c r="B76" s="123" t="s">
        <v>178</v>
      </c>
      <c r="C76" s="46" t="s">
        <v>63</v>
      </c>
      <c r="D76" s="114" t="s">
        <v>109</v>
      </c>
      <c r="E76" s="114">
        <v>2017</v>
      </c>
      <c r="F76" s="60">
        <v>2400</v>
      </c>
      <c r="G76" s="60">
        <v>2400</v>
      </c>
      <c r="H76" s="60">
        <f t="shared" si="4"/>
        <v>200</v>
      </c>
      <c r="I76" s="65"/>
      <c r="J76" s="65">
        <v>200</v>
      </c>
      <c r="K76" s="114"/>
      <c r="L76" s="60">
        <f t="shared" si="3"/>
        <v>0</v>
      </c>
      <c r="M76" s="60"/>
      <c r="N76" s="60"/>
      <c r="O76" s="60"/>
      <c r="P76" s="114"/>
      <c r="Q76" s="77">
        <f t="shared" si="5"/>
        <v>0</v>
      </c>
      <c r="R76" s="114"/>
      <c r="S76" s="46" t="s">
        <v>161</v>
      </c>
    </row>
    <row r="77" spans="1:21" s="10" customFormat="1" ht="107.25" customHeight="1" x14ac:dyDescent="0.2">
      <c r="A77" s="82"/>
      <c r="B77" s="116"/>
      <c r="C77" s="82"/>
      <c r="D77" s="117"/>
      <c r="E77" s="117"/>
      <c r="F77" s="117"/>
      <c r="G77" s="117"/>
      <c r="H77" s="117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1:21" s="10" customFormat="1" ht="26.25" hidden="1" customHeight="1" x14ac:dyDescent="0.2">
      <c r="A78" s="187" t="s">
        <v>120</v>
      </c>
      <c r="B78" s="203"/>
      <c r="C78" s="203"/>
      <c r="D78" s="99"/>
      <c r="E78" s="99"/>
      <c r="F78" s="204" t="s">
        <v>121</v>
      </c>
      <c r="G78" s="205"/>
      <c r="H78" s="205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</row>
    <row r="79" spans="1:21" ht="70.5" customHeight="1" x14ac:dyDescent="0.35">
      <c r="B79" s="187" t="s">
        <v>202</v>
      </c>
      <c r="C79" s="188"/>
      <c r="D79" s="188"/>
      <c r="E79" s="188"/>
      <c r="F79" s="188"/>
      <c r="I79" s="189" t="s">
        <v>203</v>
      </c>
      <c r="J79" s="190"/>
      <c r="K79" s="190"/>
    </row>
    <row r="80" spans="1:21" s="10" customFormat="1" ht="36.75" customHeight="1" x14ac:dyDescent="0.25">
      <c r="A80" s="182" t="s">
        <v>142</v>
      </c>
      <c r="B80" s="183"/>
      <c r="C80" s="61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U80"/>
    </row>
    <row r="81" spans="1:21" s="10" customFormat="1" x14ac:dyDescent="0.25">
      <c r="A81" s="182" t="s">
        <v>152</v>
      </c>
      <c r="B81" s="183"/>
      <c r="C81" s="61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U81"/>
    </row>
  </sheetData>
  <mergeCells count="27">
    <mergeCell ref="M3:O3"/>
    <mergeCell ref="A80:B80"/>
    <mergeCell ref="A81:B81"/>
    <mergeCell ref="A6:S6"/>
    <mergeCell ref="A18:S18"/>
    <mergeCell ref="A24:S24"/>
    <mergeCell ref="A30:S30"/>
    <mergeCell ref="A78:C78"/>
    <mergeCell ref="F78:H78"/>
    <mergeCell ref="B79:F79"/>
    <mergeCell ref="I79:K79"/>
    <mergeCell ref="A1:S1"/>
    <mergeCell ref="A2:A4"/>
    <mergeCell ref="B2:B4"/>
    <mergeCell ref="C2:C4"/>
    <mergeCell ref="D2:D4"/>
    <mergeCell ref="E2:E4"/>
    <mergeCell ref="F2:F4"/>
    <mergeCell ref="G2:G4"/>
    <mergeCell ref="H2:K2"/>
    <mergeCell ref="L2:O2"/>
    <mergeCell ref="P2:P4"/>
    <mergeCell ref="Q2:R3"/>
    <mergeCell ref="S2:S4"/>
    <mergeCell ref="H3:H4"/>
    <mergeCell ref="I3:K3"/>
    <mergeCell ref="L3:L4"/>
  </mergeCells>
  <pageMargins left="0.31496062992125984" right="0.31496062992125984" top="0.35433070866141736" bottom="0.15748031496062992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01.10.2017 </vt:lpstr>
      <vt:lpstr>01.09.2017</vt:lpstr>
      <vt:lpstr>01.08.2017  </vt:lpstr>
      <vt:lpstr>01.07.2017  </vt:lpstr>
      <vt:lpstr>01.06.2017 </vt:lpstr>
      <vt:lpstr>01.05.2017</vt:lpstr>
      <vt:lpstr>01.04.2017</vt:lpstr>
      <vt:lpstr>01.03.2017 </vt:lpstr>
      <vt:lpstr>01.02.2017 (2)</vt:lpstr>
      <vt:lpstr>01.12.2016</vt:lpstr>
      <vt:lpstr>01.11.2016</vt:lpstr>
      <vt:lpstr>01.09.2016 </vt:lpstr>
      <vt:lpstr>01.08.2016</vt:lpstr>
      <vt:lpstr>01.07.2016</vt:lpstr>
      <vt:lpstr>01.06.2016 исправлено</vt:lpstr>
      <vt:lpstr>Лист1</vt:lpstr>
      <vt:lpstr>Лист2</vt:lpstr>
      <vt:lpstr>01.06.2016 было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2017-10-13T12:09:23Z</dcterms:modified>
</cp:coreProperties>
</file>