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<sst xmlns="http://schemas.openxmlformats.org/spreadsheetml/2006/main" count="190" uniqueCount="77">
  <si>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</si>
  <si>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</si>
  <si>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</si>
  <si>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</si>
  <si>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</si>
  <si>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</si>
  <si>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</si>
  <si>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</si>
  <si>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</si>
  <si>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</si>
  <si>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</si>
  <si>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</si>
  <si>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</si>
  <si>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</si>
  <si>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</si>
  <si>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</si>
  <si>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</si>
  <si>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</si>
  <si>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</si>
  <si>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</si>
  <si>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</si>
  <si>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</si>
  <si>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</si>
  <si>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</si>
  <si>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</si>
  <si>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</si>
  <si>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</si>
  <si>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</si>
  <si>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</si>
  <si>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</si>
  <si>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</si>
  <si>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</si>
  <si>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</si>
  <si>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</si>
  <si>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</si>
  <si>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</si>
  <si>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</si>
  <si>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</si>
  <si>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</si>
  <si>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</si>
  <si>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</si>
  <si>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</si>
  <si>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</si>
  <si>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</si>
  <si>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</si>
  <si>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</si>
  <si>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</si>
  <si>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</si>
  <si>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</si>
  <si>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</si>
  <si>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</si>
  <si>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</si>
  <si>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</si>
  <si>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</si>
  <si>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</si>
  <si>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</si>
  <si>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</si>
  <si>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</si>
  <si>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</si>
  <si>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</si>
  <si>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</si>
  <si>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</si>
  <si>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</si>
  <si>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</si>
  <si>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</si>
  <si>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</si>
  <si>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</si>
  <si>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</si>
  <si>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</si>
  <si>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</si>
  <si>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</si>
  <si>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</si>
  <si>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</si>
  <si>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</si>
  <si>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січень-листопад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</si>
  <si>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13 листопада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</si>
  <si>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13 ноября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</si>
</sst>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541415.11878</v>
      </c>
      <c r="D5" s="16">
        <f>D6+D13</f>
        <v>477286.20300000004</v>
      </c>
      <c r="E5" s="17">
        <f>SUM(D5)/B5*100</f>
        <v>79.83534939280493</v>
      </c>
      <c r="F5" s="17">
        <f>SUM(D5)/C5*100</f>
        <v>88.15531492277032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506364.32978</v>
      </c>
      <c r="D6" s="23">
        <f>452746.575+173.375</f>
        <v>452919.95</v>
      </c>
      <c r="E6" s="18">
        <f>SUM(D6)/B6*100</f>
        <v>80.54410382799803</v>
      </c>
      <c r="F6" s="18">
        <f>SUM(D6)/C6*100</f>
        <v>89.44546907496033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f>312527.163</f>
        <v>312527.163</v>
      </c>
      <c r="C7" s="9">
        <v>285779.276</v>
      </c>
      <c r="D7" s="9">
        <v>263211.439</v>
      </c>
      <c r="E7" s="18">
        <f aca="true" t="shared" si="0" ref="E7:E73">SUM(D7)/B7*100</f>
        <v>84.2203399133022</v>
      </c>
      <c r="F7" s="18">
        <f aca="true" t="shared" si="1" ref="F7:F73">SUM(D7)/C7*100</f>
        <v>92.10305333686968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113569.19</v>
      </c>
      <c r="C8" s="9">
        <v>103994.549</v>
      </c>
      <c r="D8" s="9">
        <v>96183.118</v>
      </c>
      <c r="E8" s="18">
        <f t="shared" si="0"/>
        <v>84.69120718392021</v>
      </c>
      <c r="F8" s="18">
        <f t="shared" si="1"/>
        <v>92.48861495615506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33349.211</v>
      </c>
      <c r="C10" s="9">
        <v>28481.877</v>
      </c>
      <c r="D10" s="9">
        <v>23286.6606</v>
      </c>
      <c r="E10" s="18">
        <f t="shared" si="0"/>
        <v>69.82672123787276</v>
      </c>
      <c r="F10" s="18">
        <f t="shared" si="1"/>
        <v>81.75957153385642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64475.829</v>
      </c>
      <c r="D11" s="9">
        <f>51294.725+92.839</f>
        <v>51387.564</v>
      </c>
      <c r="E11" s="18">
        <f t="shared" si="0"/>
        <v>65.43921216367725</v>
      </c>
      <c r="F11" s="18">
        <f t="shared" si="1"/>
        <v>79.70050916289885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18778.713739999992</v>
      </c>
      <c r="E12" s="18">
        <f t="shared" si="0"/>
        <v>77.34368335188798</v>
      </c>
      <c r="F12" s="18">
        <f t="shared" si="1"/>
        <v>79.70689079456994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35050.789</v>
      </c>
      <c r="D13" s="23">
        <v>24366.253</v>
      </c>
      <c r="E13" s="18">
        <f t="shared" si="0"/>
        <v>68.61261445841383</v>
      </c>
      <c r="F13" s="18">
        <f t="shared" si="1"/>
        <v>69.51698861900086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373273.95</v>
      </c>
      <c r="C14" s="16">
        <f>C15+C22</f>
        <v>344544.11655999994</v>
      </c>
      <c r="D14" s="16">
        <f>D15+D22</f>
        <v>306847.883</v>
      </c>
      <c r="E14" s="17">
        <f t="shared" si="0"/>
        <v>82.2044728811105</v>
      </c>
      <c r="F14" s="17">
        <f t="shared" si="1"/>
        <v>89.05909816822096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327920.177+25068</f>
        <v>352988.177</v>
      </c>
      <c r="C15" s="23">
        <f>301269.02056+22989.323</f>
        <v>324258.34355999995</v>
      </c>
      <c r="D15" s="23">
        <f>267436.668+470.611+21949.984</f>
        <v>289857.263</v>
      </c>
      <c r="E15" s="18">
        <f>SUM(D15)/B15*100</f>
        <v>82.1152893741254</v>
      </c>
      <c r="F15" s="18">
        <f>SUM(D15)/C15*100</f>
        <v>89.39084182620748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138388.382</v>
      </c>
      <c r="C16" s="9">
        <v>127072.752</v>
      </c>
      <c r="D16" s="9">
        <f>117382.769+0.112</f>
        <v>117382.881</v>
      </c>
      <c r="E16" s="18">
        <f t="shared" si="0"/>
        <v>84.82134071052293</v>
      </c>
      <c r="F16" s="18">
        <f t="shared" si="1"/>
        <v>92.37454855782143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49741.847</v>
      </c>
      <c r="C17" s="9">
        <v>45775.1146</v>
      </c>
      <c r="D17" s="9">
        <v>41701.739</v>
      </c>
      <c r="E17" s="18">
        <f t="shared" si="0"/>
        <v>83.83633000198002</v>
      </c>
      <c r="F17" s="18">
        <f t="shared" si="1"/>
        <v>91.10133172664958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11594.27</v>
      </c>
      <c r="C18" s="9">
        <v>10812.9697</v>
      </c>
      <c r="D18" s="9">
        <f>10219.996+84.711</f>
        <v>10304.706999999999</v>
      </c>
      <c r="E18" s="18">
        <f t="shared" si="0"/>
        <v>88.8775834959855</v>
      </c>
      <c r="F18" s="18">
        <f t="shared" si="1"/>
        <v>95.29950870018621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4056.884</v>
      </c>
      <c r="C19" s="9">
        <v>3737.85</v>
      </c>
      <c r="D19" s="9">
        <f>3445.962+82.756</f>
        <v>3528.718</v>
      </c>
      <c r="E19" s="18">
        <f t="shared" si="0"/>
        <v>86.98099329436089</v>
      </c>
      <c r="F19" s="18">
        <f t="shared" si="1"/>
        <v>94.40501892799337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27223.329</v>
      </c>
      <c r="D20" s="9">
        <f>19975.56+19.369</f>
        <v>19994.929</v>
      </c>
      <c r="E20" s="18">
        <f t="shared" si="0"/>
        <v>66.15490261017503</v>
      </c>
      <c r="F20" s="18">
        <f t="shared" si="1"/>
        <v>73.44777341522045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118982.38400000002</v>
      </c>
      <c r="C21" s="9">
        <f>SUM(C15)-C16-C17-C18-C19-C20</f>
        <v>109636.32825999998</v>
      </c>
      <c r="D21" s="9">
        <f>SUM(D15)-D16-D17-D18-D19-D20</f>
        <v>96944.28899999999</v>
      </c>
      <c r="E21" s="18">
        <f t="shared" si="0"/>
        <v>81.47785053626087</v>
      </c>
      <c r="F21" s="18">
        <f t="shared" si="1"/>
        <v>88.42350937738345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f>16891.093+99.527</f>
        <v>16990.62</v>
      </c>
      <c r="E22" s="18">
        <f t="shared" si="0"/>
        <v>83.75633504328377</v>
      </c>
      <c r="F22" s="18">
        <f t="shared" si="1"/>
        <v>83.75633504328377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700089.562</v>
      </c>
      <c r="C23" s="16">
        <f>C24+C34</f>
        <v>539803.298</v>
      </c>
      <c r="D23" s="16">
        <f>D24+D34</f>
        <v>479018.442</v>
      </c>
      <c r="E23" s="17">
        <f t="shared" si="0"/>
        <v>68.42245164055166</v>
      </c>
      <c r="F23" s="17">
        <f t="shared" si="1"/>
        <v>88.73944338146671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696905.234</v>
      </c>
      <c r="C24" s="23">
        <v>536669.205</v>
      </c>
      <c r="D24" s="23">
        <f>477895.537+11.654</f>
        <v>477907.191</v>
      </c>
      <c r="E24" s="18">
        <f>SUM(D24)/B24*100</f>
        <v>68.57563520609173</v>
      </c>
      <c r="F24" s="18">
        <f>SUM(D24)/C24*100</f>
        <v>89.05060818609856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10335.523</v>
      </c>
      <c r="D25" s="9">
        <v>9607.796</v>
      </c>
      <c r="E25" s="18">
        <f t="shared" si="0"/>
        <v>82.96855495811977</v>
      </c>
      <c r="F25" s="18">
        <f t="shared" si="1"/>
        <v>92.9589726615673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4156.328</v>
      </c>
      <c r="C26" s="9">
        <v>3722.499</v>
      </c>
      <c r="D26" s="9">
        <v>3457.893</v>
      </c>
      <c r="E26" s="18">
        <f t="shared" si="0"/>
        <v>83.19586423400655</v>
      </c>
      <c r="F26" s="18">
        <f t="shared" si="1"/>
        <v>92.8917106492171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132.1</v>
      </c>
      <c r="D28" s="9">
        <f>129.67</f>
        <v>129.67</v>
      </c>
      <c r="E28" s="18">
        <f t="shared" si="0"/>
        <v>93.4026752335607</v>
      </c>
      <c r="F28" s="18">
        <f t="shared" si="1"/>
        <v>98.16048448145344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930.457</v>
      </c>
      <c r="D29" s="9">
        <v>717.762</v>
      </c>
      <c r="E29" s="18">
        <f t="shared" si="0"/>
        <v>62.39808049239542</v>
      </c>
      <c r="F29" s="18">
        <f t="shared" si="1"/>
        <v>77.1408028527917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679802.117</v>
      </c>
      <c r="C30" s="9">
        <f>SUM(C24)-C25-C26-C27-C28-C29</f>
        <v>521472.2459999999</v>
      </c>
      <c r="D30" s="9">
        <f>SUM(D24)-D25-D26-D27-D28-D29</f>
        <v>463917.69000000006</v>
      </c>
      <c r="E30" s="18">
        <f t="shared" si="0"/>
        <v>68.24304873413627</v>
      </c>
      <c r="F30" s="18">
        <f t="shared" si="1"/>
        <v>88.96306439288432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664987.23</v>
      </c>
      <c r="C31" s="9">
        <f>SUM(C32:C33)</f>
        <v>507454.759</v>
      </c>
      <c r="D31" s="9">
        <f>SUM(D32:D33)</f>
        <v>451639.267</v>
      </c>
      <c r="E31" s="18">
        <f>SUM(D31)/B31*100</f>
        <v>67.9169834584643</v>
      </c>
      <c r="F31" s="18">
        <f>SUM(D31)/C31*100</f>
        <v>89.0008929840384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390327.851</v>
      </c>
      <c r="D32" s="9">
        <v>371808.686</v>
      </c>
      <c r="E32" s="18">
        <f>SUM(D32)/B32*100</f>
        <v>86.19258283555845</v>
      </c>
      <c r="F32" s="18">
        <f>SUM(D32)/C32*100</f>
        <v>95.25548460030335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233617.53</v>
      </c>
      <c r="C33" s="9">
        <v>117126.908</v>
      </c>
      <c r="D33" s="9">
        <f>79818.281+12.3</f>
        <v>79830.581</v>
      </c>
      <c r="E33" s="18">
        <f>SUM(D33)/B33*100</f>
        <v>34.17148576136388</v>
      </c>
      <c r="F33" s="18">
        <f>SUM(D33)/C33*100</f>
        <v>68.1573366557239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3134.093</v>
      </c>
      <c r="D34" s="23">
        <v>1111.251</v>
      </c>
      <c r="E34" s="18">
        <f>SUM(D34)/B34*100</f>
        <v>34.89750427719758</v>
      </c>
      <c r="F34" s="18">
        <f>SUM(D34)/C34*100</f>
        <v>35.45686104400858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88493.135</v>
      </c>
      <c r="D36" s="16">
        <f>D37+D42</f>
        <v>71691.908</v>
      </c>
      <c r="E36" s="17">
        <f t="shared" si="0"/>
        <v>74.01123660740943</v>
      </c>
      <c r="F36" s="17">
        <f t="shared" si="1"/>
        <v>81.01408996302368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69776.704</v>
      </c>
      <c r="D37" s="23">
        <f>61905.645+98.914</f>
        <v>62004.558999999994</v>
      </c>
      <c r="E37" s="18">
        <f>SUM(D37)/B37*100</f>
        <v>79.5442008542496</v>
      </c>
      <c r="F37" s="18">
        <f>SUM(D37)/C37*100</f>
        <v>88.86140423027146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30186.763</v>
      </c>
      <c r="D38" s="9">
        <v>27829.38</v>
      </c>
      <c r="E38" s="18">
        <f t="shared" si="0"/>
        <v>84.08330433054375</v>
      </c>
      <c r="F38" s="18">
        <f t="shared" si="1"/>
        <v>92.19067311059487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12086.354</v>
      </c>
      <c r="C39" s="9">
        <v>11045.253</v>
      </c>
      <c r="D39" s="9">
        <v>10085.475</v>
      </c>
      <c r="E39" s="18">
        <f t="shared" si="0"/>
        <v>83.44513986600094</v>
      </c>
      <c r="F39" s="18">
        <f t="shared" si="1"/>
        <v>91.31049329517396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4417.978</v>
      </c>
      <c r="D40" s="9">
        <f>3432.355+1.144</f>
        <v>3433.499</v>
      </c>
      <c r="E40" s="18">
        <f t="shared" si="0"/>
        <v>60.97466074566162</v>
      </c>
      <c r="F40" s="18">
        <f t="shared" si="1"/>
        <v>77.71652552366716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27135.045999999995</v>
      </c>
      <c r="C41" s="9">
        <f>SUM(C37)-C38-C39-C40</f>
        <v>24126.71</v>
      </c>
      <c r="D41" s="9">
        <f>SUM(D37)-D38-D39-D40</f>
        <v>20656.20499999999</v>
      </c>
      <c r="E41" s="18">
        <f t="shared" si="0"/>
        <v>76.12371469722217</v>
      </c>
      <c r="F41" s="18">
        <f t="shared" si="1"/>
        <v>85.61550663144702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18716.431</v>
      </c>
      <c r="D42" s="23">
        <v>9687.349</v>
      </c>
      <c r="E42" s="18">
        <f t="shared" si="0"/>
        <v>51.21129350457282</v>
      </c>
      <c r="F42" s="18">
        <f t="shared" si="1"/>
        <v>51.758527039690414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41854.769</v>
      </c>
      <c r="D43" s="16">
        <f>D44+D49</f>
        <v>36742.006</v>
      </c>
      <c r="E43" s="17">
        <f t="shared" si="0"/>
        <v>80.0897488080979</v>
      </c>
      <c r="F43" s="17">
        <f t="shared" si="1"/>
        <v>87.7845150692386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36339.092</v>
      </c>
      <c r="D44" s="23">
        <f>32795.738+0.281</f>
        <v>32796.019</v>
      </c>
      <c r="E44" s="18">
        <f>SUM(D44)/B44*100</f>
        <v>81.25798617673517</v>
      </c>
      <c r="F44" s="18">
        <f>SUM(D44)/C44*100</f>
        <v>90.24996827108394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18397.533</v>
      </c>
      <c r="D45" s="9">
        <v>16879.542</v>
      </c>
      <c r="E45" s="18">
        <f t="shared" si="0"/>
        <v>82.85796051966311</v>
      </c>
      <c r="F45" s="18">
        <f t="shared" si="1"/>
        <v>91.74894264355989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7320.765</v>
      </c>
      <c r="C46" s="9">
        <v>6613.967</v>
      </c>
      <c r="D46" s="9">
        <v>6069.847</v>
      </c>
      <c r="E46" s="18">
        <f t="shared" si="0"/>
        <v>82.91274204266902</v>
      </c>
      <c r="F46" s="18">
        <f t="shared" si="1"/>
        <v>91.77316729883896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2684.241</v>
      </c>
      <c r="D47" s="9">
        <v>2016.411</v>
      </c>
      <c r="E47" s="18">
        <f t="shared" si="0"/>
        <v>61.03969738230609</v>
      </c>
      <c r="F47" s="18">
        <f t="shared" si="1"/>
        <v>75.12034128083135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7830.218999999999</v>
      </c>
      <c r="E48" s="18">
        <f t="shared" si="0"/>
        <v>83.61601269133833</v>
      </c>
      <c r="F48" s="18">
        <f t="shared" si="1"/>
        <v>90.59239871202733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3945.987</v>
      </c>
      <c r="E49" s="18">
        <f t="shared" si="0"/>
        <v>71.54129946332971</v>
      </c>
      <c r="F49" s="18">
        <f t="shared" si="1"/>
        <v>71.54129946332971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72223.599</v>
      </c>
      <c r="D50" s="16">
        <f>D51+D56</f>
        <v>63917.590000000004</v>
      </c>
      <c r="E50" s="17">
        <f t="shared" si="0"/>
        <v>80.79451355242551</v>
      </c>
      <c r="F50" s="17">
        <f t="shared" si="1"/>
        <v>88.49959138702019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67818.269</v>
      </c>
      <c r="D51" s="23">
        <v>60939.078</v>
      </c>
      <c r="E51" s="18">
        <f>SUM(D51)/B51*100</f>
        <v>81.5718984707648</v>
      </c>
      <c r="F51" s="18">
        <f>SUM(D51)/C51*100</f>
        <v>89.85643381726538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37527.34</v>
      </c>
      <c r="D52" s="9">
        <v>34682.969</v>
      </c>
      <c r="E52" s="18">
        <f t="shared" si="0"/>
        <v>83.48883603320047</v>
      </c>
      <c r="F52" s="18">
        <f t="shared" si="1"/>
        <v>92.42053660078226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15008.932</v>
      </c>
      <c r="C53" s="9">
        <v>13655.424</v>
      </c>
      <c r="D53" s="9">
        <v>12548.004</v>
      </c>
      <c r="E53" s="18">
        <f t="shared" si="0"/>
        <v>83.60357685676769</v>
      </c>
      <c r="F53" s="18">
        <f t="shared" si="1"/>
        <v>91.89025547650516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3554.652</v>
      </c>
      <c r="D54" s="9">
        <v>2637.649</v>
      </c>
      <c r="E54" s="18">
        <f t="shared" si="0"/>
        <v>62.64193682914572</v>
      </c>
      <c r="F54" s="18">
        <f t="shared" si="1"/>
        <v>74.20273489500518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13944.318</v>
      </c>
      <c r="C55" s="9">
        <f>SUM(C51)-C52-C53-C54</f>
        <v>13080.853000000005</v>
      </c>
      <c r="D55" s="9">
        <f>SUM(D51)-D52-D53-D54</f>
        <v>11070.456000000004</v>
      </c>
      <c r="E55" s="18">
        <f t="shared" si="0"/>
        <v>79.39044419382866</v>
      </c>
      <c r="F55" s="18">
        <f t="shared" si="1"/>
        <v>84.63099463009026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2978.512</v>
      </c>
      <c r="E56" s="18">
        <f t="shared" si="0"/>
        <v>67.61155236951602</v>
      </c>
      <c r="F56" s="18">
        <f t="shared" si="1"/>
        <v>67.61155236951602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294043.634</v>
      </c>
      <c r="C57" s="20">
        <f>C58+C63</f>
        <v>281012.653</v>
      </c>
      <c r="D57" s="20">
        <f>D58+D63</f>
        <v>207736.8066</v>
      </c>
      <c r="E57" s="17">
        <f t="shared" si="0"/>
        <v>70.64829249117497</v>
      </c>
      <c r="F57" s="17">
        <f t="shared" si="1"/>
        <v>73.9243604806649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f>158681.628+35861.8-500</f>
        <v>194043.428</v>
      </c>
      <c r="C58" s="23">
        <f>149379.647+31632.8</f>
        <v>181012.447</v>
      </c>
      <c r="D58" s="23">
        <f>124615.873+526.558+10791.2016</f>
        <v>135933.6326</v>
      </c>
      <c r="E58" s="18">
        <f>SUM(D58)/B58*100</f>
        <v>70.05320097725752</v>
      </c>
      <c r="F58" s="18">
        <f>SUM(D58)/C58*100</f>
        <v>75.09629025676892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410.845</v>
      </c>
      <c r="D59" s="9">
        <v>344.226</v>
      </c>
      <c r="E59" s="18">
        <f t="shared" si="0"/>
        <v>81.25494232090209</v>
      </c>
      <c r="F59" s="18">
        <f t="shared" si="1"/>
        <v>83.78488237656536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149.311</v>
      </c>
      <c r="D60" s="9">
        <v>122.272</v>
      </c>
      <c r="E60" s="18">
        <f t="shared" si="0"/>
        <v>79.417514825183</v>
      </c>
      <c r="F60" s="18">
        <f t="shared" si="1"/>
        <v>81.89081849294426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14115.278</v>
      </c>
      <c r="D61" s="9">
        <v>11757.35831</v>
      </c>
      <c r="E61" s="18">
        <f t="shared" si="0"/>
        <v>73.9874922346021</v>
      </c>
      <c r="F61" s="18">
        <f t="shared" si="1"/>
        <v>83.29526566887311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177574.82200000001</v>
      </c>
      <c r="C62" s="9">
        <f>SUM(C58)-C59-C60-C61</f>
        <v>166337.013</v>
      </c>
      <c r="D62" s="9">
        <f>SUM(D58)-D59-D60-D61</f>
        <v>123709.77629000002</v>
      </c>
      <c r="E62" s="18">
        <f t="shared" si="0"/>
        <v>69.66628201941828</v>
      </c>
      <c r="F62" s="18">
        <f t="shared" si="1"/>
        <v>74.3729697069888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70565.499+1237.675</f>
        <v>71803.174</v>
      </c>
      <c r="E63" s="18">
        <f t="shared" si="0"/>
        <v>71.80302608576626</v>
      </c>
      <c r="F63" s="18">
        <f t="shared" si="1"/>
        <v>71.80302608576626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72801.421</v>
      </c>
      <c r="D64" s="20">
        <f>SUM(D65)</f>
        <v>35201.274</v>
      </c>
      <c r="E64" s="17">
        <f t="shared" si="0"/>
        <v>46.27864287953385</v>
      </c>
      <c r="F64" s="17">
        <f t="shared" si="1"/>
        <v>48.35245454892975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72801.421</v>
      </c>
      <c r="D65" s="23">
        <f>31813.159+3388.115</f>
        <v>35201.274</v>
      </c>
      <c r="E65" s="18">
        <f t="shared" si="0"/>
        <v>46.27864287953385</v>
      </c>
      <c r="F65" s="18">
        <f t="shared" si="1"/>
        <v>48.35245454892975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158745.844</v>
      </c>
      <c r="C66" s="20">
        <f>SUM(C67:C68)</f>
        <v>154694.573</v>
      </c>
      <c r="D66" s="20">
        <f>SUM(D67:D68)</f>
        <v>127894.14</v>
      </c>
      <c r="E66" s="17">
        <f t="shared" si="0"/>
        <v>80.56534695799658</v>
      </c>
      <c r="F66" s="17">
        <f t="shared" si="1"/>
        <v>82.67525971968001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f>59582.369+500</f>
        <v>60082.369</v>
      </c>
      <c r="C67" s="23">
        <v>57737.098</v>
      </c>
      <c r="D67" s="23">
        <v>50872.769</v>
      </c>
      <c r="E67" s="18">
        <f t="shared" si="0"/>
        <v>84.6717095992004</v>
      </c>
      <c r="F67" s="18">
        <f t="shared" si="1"/>
        <v>88.1110598942815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96957.475</v>
      </c>
      <c r="D68" s="23">
        <v>77021.371</v>
      </c>
      <c r="E68" s="18">
        <f t="shared" si="0"/>
        <v>78.06472557347082</v>
      </c>
      <c r="F68" s="18">
        <f t="shared" si="1"/>
        <v>79.4383011727564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6493.688</v>
      </c>
      <c r="D71" s="16">
        <f>SUM(D72)+D75</f>
        <v>4643.015</v>
      </c>
      <c r="E71" s="17">
        <f t="shared" si="0"/>
        <v>68.19238621175849</v>
      </c>
      <c r="F71" s="17">
        <f t="shared" si="1"/>
        <v>71.50043241991301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2">SUM(D74)/B74*100</f>
        <v>85.88514059498051</v>
      </c>
      <c r="F74" s="18">
        <f aca="true" t="shared" si="3" ref="F74:F92">SUM(D74)/C74*100</f>
        <v>91.60888269190525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 t="shared" si="2"/>
        <v>18.114684575938618</v>
      </c>
      <c r="F75" s="18">
        <f t="shared" si="3"/>
        <v>18.114684575938618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1700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16883.6</v>
      </c>
      <c r="D77" s="16">
        <v>15860.4</v>
      </c>
      <c r="E77" s="17">
        <f t="shared" si="2"/>
        <v>86.11171437258392</v>
      </c>
      <c r="F77" s="17">
        <f t="shared" si="3"/>
        <v>93.93968111066361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14153.777</v>
      </c>
      <c r="D78" s="16">
        <f>SUM(D79)+D83</f>
        <v>10778.9488</v>
      </c>
      <c r="E78" s="17">
        <f t="shared" si="2"/>
        <v>75.25886582486281</v>
      </c>
      <c r="F78" s="17">
        <f t="shared" si="3"/>
        <v>76.15598860996609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f>8724.783+2098.6</f>
        <v>10823.383</v>
      </c>
      <c r="D79" s="23">
        <f>6661.9743+907.331+195.308</f>
        <v>7764.6133</v>
      </c>
      <c r="E79" s="18">
        <f>SUM(D79)/B79*100</f>
        <v>70.63810537437651</v>
      </c>
      <c r="F79" s="18">
        <f>SUM(D79)/C79*100</f>
        <v>71.73924548359787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v>2315.078</v>
      </c>
      <c r="E80" s="18">
        <f t="shared" si="2"/>
        <v>68.87286438095794</v>
      </c>
      <c r="F80" s="18">
        <f t="shared" si="3"/>
        <v>68.87286438095794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v>803.333</v>
      </c>
      <c r="E81" s="18">
        <f t="shared" si="2"/>
        <v>66.93883843013082</v>
      </c>
      <c r="F81" s="18">
        <f t="shared" si="3"/>
        <v>66.93883843013082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6261.9039999999995</v>
      </c>
      <c r="D82" s="9">
        <f>SUM(D79)-D80-D81</f>
        <v>4646.2023</v>
      </c>
      <c r="E82" s="18">
        <f t="shared" si="2"/>
        <v>72.25118899814387</v>
      </c>
      <c r="F82" s="18">
        <f t="shared" si="3"/>
        <v>74.19791648035486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2888.4425+125.893</f>
        <v>3014.3355</v>
      </c>
      <c r="E83" s="18">
        <f t="shared" si="2"/>
        <v>90.509876609194</v>
      </c>
      <c r="F83" s="18">
        <f t="shared" si="3"/>
        <v>90.509876609194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2528509.3449999997</v>
      </c>
      <c r="C85" s="26">
        <f>C5+C14+C23+C36+C43+C50+C57+C64+C66+C69+C71+C76+C77+C78+C84</f>
        <v>2240624.9773399998</v>
      </c>
      <c r="D85" s="26">
        <f>D5+D14+D23+D36+D43+D50+D57+D64+D66+D69+D71+D76+D77+D78+D84</f>
        <v>1888966.0973999996</v>
      </c>
      <c r="E85" s="17">
        <f t="shared" si="2"/>
        <v>74.70670816919602</v>
      </c>
      <c r="F85" s="17">
        <f t="shared" si="3"/>
        <v>84.30532179653382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2093807.9139999999</v>
      </c>
      <c r="C86" s="26">
        <f>C6+C15+C24+C37+C44+C51+C58+C67+C72+C79+C77</f>
        <v>1812404.1163399997</v>
      </c>
      <c r="D86" s="26">
        <f>D6+D15+D24+D37+D44+D51+D58+D67+D72+D79+D77</f>
        <v>1591177.4899000002</v>
      </c>
      <c r="E86" s="17">
        <f>SUM(D86)/B86*100</f>
        <v>75.99443479321954</v>
      </c>
      <c r="F86" s="17">
        <f>SUM(D86)/C86*100</f>
        <v>87.79374729700193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561291.701</v>
      </c>
      <c r="C87" s="20">
        <f t="shared" si="4"/>
        <v>513071.4109999999</v>
      </c>
      <c r="D87" s="20">
        <f t="shared" si="4"/>
        <v>472253.311</v>
      </c>
      <c r="E87" s="17">
        <f t="shared" si="2"/>
        <v>84.1368775199475</v>
      </c>
      <c r="F87" s="17">
        <f t="shared" si="3"/>
        <v>92.04436280703234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203237.47700000004</v>
      </c>
      <c r="C88" s="20">
        <f t="shared" si="4"/>
        <v>186156.2176</v>
      </c>
      <c r="D88" s="20">
        <f t="shared" si="4"/>
        <v>170971.68100000007</v>
      </c>
      <c r="E88" s="17">
        <f t="shared" si="2"/>
        <v>84.12409144402045</v>
      </c>
      <c r="F88" s="17">
        <f t="shared" si="3"/>
        <v>91.84312144081727</v>
      </c>
    </row>
    <row r="89" spans="1:6" ht="15">
      <c r="A89" s="27" t="s">
        <v>2</v>
      </c>
      <c r="B89" s="20">
        <f>B73+B11+B20+B29+B40+B47+B54+B61+60</f>
        <v>139004.103</v>
      </c>
      <c r="C89" s="20">
        <f>C73+C11+C20+C29+C40+C47+C54+C61+34.5</f>
        <v>117441.636</v>
      </c>
      <c r="D89" s="20">
        <f>D73+D11+D20+D29+D40+D47+D54+D61</f>
        <v>91946.66231</v>
      </c>
      <c r="E89" s="17">
        <f t="shared" si="2"/>
        <v>66.14672540277462</v>
      </c>
      <c r="F89" s="17">
        <f t="shared" si="3"/>
        <v>78.29136704975738</v>
      </c>
    </row>
    <row r="90" spans="1:6" ht="15">
      <c r="A90" s="27" t="s">
        <v>13</v>
      </c>
      <c r="B90" s="20">
        <f>B86-B87-B88-B89</f>
        <v>1190274.633</v>
      </c>
      <c r="C90" s="20">
        <f>C86-C87-C88-C89</f>
        <v>995734.8517399998</v>
      </c>
      <c r="D90" s="20">
        <f>D86-D87-D88-D89</f>
        <v>856005.83559</v>
      </c>
      <c r="E90" s="17">
        <f t="shared" si="2"/>
        <v>71.91666627663064</v>
      </c>
      <c r="F90" s="17">
        <f t="shared" si="3"/>
        <v>85.96724661130119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279491.0765</v>
      </c>
      <c r="E91" s="17">
        <f t="shared" si="2"/>
        <v>67.53337877971441</v>
      </c>
      <c r="F91" s="17">
        <f t="shared" si="3"/>
        <v>68.47323911291207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1700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B5" sqref="B5:D93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541415.11878</v>
      </c>
      <c r="D5" s="16">
        <f>D6+D13</f>
        <v>477286.20300000004</v>
      </c>
      <c r="E5" s="17">
        <f>SUM(D5)/B5*100</f>
        <v>79.83534939280493</v>
      </c>
      <c r="F5" s="17">
        <f>SUM(D5)/C5*100</f>
        <v>88.15531492277032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23">
        <v>506364.32978</v>
      </c>
      <c r="D6" s="23">
        <f>452746.575+173.375</f>
        <v>452919.95</v>
      </c>
      <c r="E6" s="18">
        <f>SUM(D6)/B6*100</f>
        <v>80.54410382799803</v>
      </c>
      <c r="F6" s="18">
        <f>SUM(D6)/C6*100</f>
        <v>89.44546907496033</v>
      </c>
    </row>
    <row r="7" spans="1:6" s="39" customFormat="1" ht="15">
      <c r="A7" s="40" t="s">
        <v>40</v>
      </c>
      <c r="B7" s="9">
        <f>312527.163</f>
        <v>312527.163</v>
      </c>
      <c r="C7" s="9">
        <v>285779.276</v>
      </c>
      <c r="D7" s="9">
        <v>263211.439</v>
      </c>
      <c r="E7" s="18">
        <f aca="true" t="shared" si="0" ref="E7:E73">SUM(D7)/B7*100</f>
        <v>84.2203399133022</v>
      </c>
      <c r="F7" s="18">
        <f aca="true" t="shared" si="1" ref="F7:F73">SUM(D7)/C7*100</f>
        <v>92.10305333686968</v>
      </c>
    </row>
    <row r="8" spans="1:6" s="39" customFormat="1" ht="15">
      <c r="A8" s="40" t="s">
        <v>41</v>
      </c>
      <c r="B8" s="9">
        <v>113569.19</v>
      </c>
      <c r="C8" s="9">
        <v>103994.549</v>
      </c>
      <c r="D8" s="9">
        <v>96183.118</v>
      </c>
      <c r="E8" s="18">
        <f t="shared" si="0"/>
        <v>84.69120718392021</v>
      </c>
      <c r="F8" s="18">
        <f t="shared" si="1"/>
        <v>92.48861495615506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</row>
    <row r="10" spans="1:6" s="39" customFormat="1" ht="15">
      <c r="A10" s="40" t="s">
        <v>43</v>
      </c>
      <c r="B10" s="9">
        <v>33349.211</v>
      </c>
      <c r="C10" s="9">
        <v>28481.877</v>
      </c>
      <c r="D10" s="9">
        <v>23286.6606</v>
      </c>
      <c r="E10" s="18">
        <f t="shared" si="0"/>
        <v>69.82672123787276</v>
      </c>
      <c r="F10" s="18">
        <f t="shared" si="1"/>
        <v>81.75957153385642</v>
      </c>
    </row>
    <row r="11" spans="1:6" s="39" customFormat="1" ht="30">
      <c r="A11" s="40" t="s">
        <v>44</v>
      </c>
      <c r="B11" s="9">
        <v>78527.174</v>
      </c>
      <c r="C11" s="9">
        <v>64475.829</v>
      </c>
      <c r="D11" s="9">
        <f>51294.725+92.839</f>
        <v>51387.564</v>
      </c>
      <c r="E11" s="18">
        <f t="shared" si="0"/>
        <v>65.43921216367725</v>
      </c>
      <c r="F11" s="18">
        <f t="shared" si="1"/>
        <v>79.70050916289885</v>
      </c>
    </row>
    <row r="12" spans="1:6" s="39" customFormat="1" ht="15">
      <c r="A12" s="40" t="s">
        <v>45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18778.713739999992</v>
      </c>
      <c r="E12" s="18">
        <f t="shared" si="0"/>
        <v>77.34368335188798</v>
      </c>
      <c r="F12" s="18">
        <f t="shared" si="1"/>
        <v>79.70689079456994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35050.789</v>
      </c>
      <c r="D13" s="23">
        <v>24366.253</v>
      </c>
      <c r="E13" s="18">
        <f t="shared" si="0"/>
        <v>68.61261445841383</v>
      </c>
      <c r="F13" s="18">
        <f t="shared" si="1"/>
        <v>69.51698861900086</v>
      </c>
    </row>
    <row r="14" spans="1:6" s="37" customFormat="1" ht="14.25">
      <c r="A14" s="35" t="s">
        <v>47</v>
      </c>
      <c r="B14" s="16">
        <f>B15+B22</f>
        <v>373273.95</v>
      </c>
      <c r="C14" s="16">
        <f>C15+C22</f>
        <v>344544.11655999994</v>
      </c>
      <c r="D14" s="16">
        <f>D15+D22</f>
        <v>306847.883</v>
      </c>
      <c r="E14" s="17">
        <f t="shared" si="0"/>
        <v>82.2044728811105</v>
      </c>
      <c r="F14" s="17">
        <f t="shared" si="1"/>
        <v>89.05909816822096</v>
      </c>
    </row>
    <row r="15" spans="1:6" s="39" customFormat="1" ht="15">
      <c r="A15" s="38" t="s">
        <v>48</v>
      </c>
      <c r="B15" s="23">
        <f>327920.177+25068</f>
        <v>352988.177</v>
      </c>
      <c r="C15" s="23">
        <f>301269.02056+22989.323</f>
        <v>324258.34355999995</v>
      </c>
      <c r="D15" s="23">
        <f>267436.668+470.611+21949.984</f>
        <v>289857.263</v>
      </c>
      <c r="E15" s="18">
        <f>SUM(D15)/B15*100</f>
        <v>82.1152893741254</v>
      </c>
      <c r="F15" s="18">
        <f>SUM(D15)/C15*100</f>
        <v>89.39084182620748</v>
      </c>
    </row>
    <row r="16" spans="1:6" s="39" customFormat="1" ht="15">
      <c r="A16" s="40" t="s">
        <v>40</v>
      </c>
      <c r="B16" s="9">
        <v>138388.382</v>
      </c>
      <c r="C16" s="9">
        <v>127072.752</v>
      </c>
      <c r="D16" s="9">
        <f>117382.769+0.112</f>
        <v>117382.881</v>
      </c>
      <c r="E16" s="18">
        <f t="shared" si="0"/>
        <v>84.82134071052293</v>
      </c>
      <c r="F16" s="18">
        <f t="shared" si="1"/>
        <v>92.37454855782143</v>
      </c>
    </row>
    <row r="17" spans="1:6" s="39" customFormat="1" ht="15">
      <c r="A17" s="40" t="s">
        <v>41</v>
      </c>
      <c r="B17" s="9">
        <v>49741.847</v>
      </c>
      <c r="C17" s="9">
        <v>45775.1146</v>
      </c>
      <c r="D17" s="9">
        <v>41701.739</v>
      </c>
      <c r="E17" s="18">
        <f t="shared" si="0"/>
        <v>83.83633000198002</v>
      </c>
      <c r="F17" s="18">
        <f t="shared" si="1"/>
        <v>91.10133172664958</v>
      </c>
    </row>
    <row r="18" spans="1:6" s="39" customFormat="1" ht="15">
      <c r="A18" s="40" t="s">
        <v>42</v>
      </c>
      <c r="B18" s="56">
        <v>11594.27</v>
      </c>
      <c r="C18" s="9">
        <v>10812.9697</v>
      </c>
      <c r="D18" s="9">
        <f>10219.996+84.711</f>
        <v>10304.706999999999</v>
      </c>
      <c r="E18" s="18">
        <f t="shared" si="0"/>
        <v>88.8775834959855</v>
      </c>
      <c r="F18" s="18">
        <f t="shared" si="1"/>
        <v>95.29950870018621</v>
      </c>
    </row>
    <row r="19" spans="1:6" s="39" customFormat="1" ht="15">
      <c r="A19" s="40" t="s">
        <v>43</v>
      </c>
      <c r="B19" s="9">
        <v>4056.884</v>
      </c>
      <c r="C19" s="9">
        <v>3737.85</v>
      </c>
      <c r="D19" s="9">
        <f>3445.962+82.756</f>
        <v>3528.718</v>
      </c>
      <c r="E19" s="18">
        <f t="shared" si="0"/>
        <v>86.98099329436089</v>
      </c>
      <c r="F19" s="18">
        <f t="shared" si="1"/>
        <v>94.40501892799337</v>
      </c>
    </row>
    <row r="20" spans="1:6" s="39" customFormat="1" ht="30">
      <c r="A20" s="40" t="s">
        <v>44</v>
      </c>
      <c r="B20" s="9">
        <v>30224.41</v>
      </c>
      <c r="C20" s="9">
        <v>27223.329</v>
      </c>
      <c r="D20" s="9">
        <f>19975.56+19.369</f>
        <v>19994.929</v>
      </c>
      <c r="E20" s="18">
        <f t="shared" si="0"/>
        <v>66.15490261017503</v>
      </c>
      <c r="F20" s="18">
        <f t="shared" si="1"/>
        <v>73.44777341522045</v>
      </c>
    </row>
    <row r="21" spans="1:6" s="39" customFormat="1" ht="15">
      <c r="A21" s="40" t="s">
        <v>45</v>
      </c>
      <c r="B21" s="9">
        <f>SUM(B15)-B16-B17-B18-B19-B20</f>
        <v>118982.38400000002</v>
      </c>
      <c r="C21" s="9">
        <f>SUM(C15)-C16-C17-C18-C19-C20</f>
        <v>109636.32825999998</v>
      </c>
      <c r="D21" s="9">
        <f>SUM(D15)-D16-D17-D18-D19-D20</f>
        <v>96944.28899999999</v>
      </c>
      <c r="E21" s="18">
        <f t="shared" si="0"/>
        <v>81.47785053626087</v>
      </c>
      <c r="F21" s="18">
        <f t="shared" si="1"/>
        <v>88.42350937738345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f>16891.093+99.527</f>
        <v>16990.62</v>
      </c>
      <c r="E22" s="18">
        <f t="shared" si="0"/>
        <v>83.75633504328377</v>
      </c>
      <c r="F22" s="18">
        <f t="shared" si="1"/>
        <v>83.75633504328377</v>
      </c>
    </row>
    <row r="23" spans="1:6" s="37" customFormat="1" ht="28.5">
      <c r="A23" s="35" t="s">
        <v>64</v>
      </c>
      <c r="B23" s="16">
        <f>B24+B34</f>
        <v>700089.562</v>
      </c>
      <c r="C23" s="16">
        <f>C24+C34</f>
        <v>539803.298</v>
      </c>
      <c r="D23" s="16">
        <f>D24+D34</f>
        <v>479018.442</v>
      </c>
      <c r="E23" s="17">
        <f t="shared" si="0"/>
        <v>68.42245164055166</v>
      </c>
      <c r="F23" s="17">
        <f t="shared" si="1"/>
        <v>88.73944338146671</v>
      </c>
    </row>
    <row r="24" spans="1:6" s="39" customFormat="1" ht="15">
      <c r="A24" s="38" t="s">
        <v>48</v>
      </c>
      <c r="B24" s="23">
        <v>696905.234</v>
      </c>
      <c r="C24" s="23">
        <v>536669.205</v>
      </c>
      <c r="D24" s="23">
        <f>477895.537+11.654</f>
        <v>477907.191</v>
      </c>
      <c r="E24" s="18">
        <f>SUM(D24)/B24*100</f>
        <v>68.57563520609173</v>
      </c>
      <c r="F24" s="18">
        <f>SUM(D24)/C24*100</f>
        <v>89.05060818609856</v>
      </c>
    </row>
    <row r="25" spans="1:6" s="39" customFormat="1" ht="15">
      <c r="A25" s="40" t="s">
        <v>40</v>
      </c>
      <c r="B25" s="9">
        <v>11580.045</v>
      </c>
      <c r="C25" s="9">
        <v>10335.523</v>
      </c>
      <c r="D25" s="9">
        <v>9607.796</v>
      </c>
      <c r="E25" s="18">
        <f t="shared" si="0"/>
        <v>82.96855495811977</v>
      </c>
      <c r="F25" s="18">
        <f t="shared" si="1"/>
        <v>92.9589726615673</v>
      </c>
    </row>
    <row r="26" spans="1:6" s="39" customFormat="1" ht="15">
      <c r="A26" s="40" t="s">
        <v>41</v>
      </c>
      <c r="B26" s="9">
        <v>4156.328</v>
      </c>
      <c r="C26" s="9">
        <v>3722.499</v>
      </c>
      <c r="D26" s="9">
        <v>3457.893</v>
      </c>
      <c r="E26" s="18">
        <f t="shared" si="0"/>
        <v>83.19586423400655</v>
      </c>
      <c r="F26" s="18">
        <f t="shared" si="1"/>
        <v>92.8917106492171</v>
      </c>
    </row>
    <row r="27" spans="1:6" s="39" customFormat="1" ht="15">
      <c r="A27" s="40" t="s">
        <v>42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132.1</v>
      </c>
      <c r="D28" s="9">
        <f>129.67</f>
        <v>129.67</v>
      </c>
      <c r="E28" s="18">
        <f t="shared" si="0"/>
        <v>93.4026752335607</v>
      </c>
      <c r="F28" s="18">
        <f t="shared" si="1"/>
        <v>98.16048448145344</v>
      </c>
    </row>
    <row r="29" spans="1:6" s="39" customFormat="1" ht="30">
      <c r="A29" s="40" t="s">
        <v>44</v>
      </c>
      <c r="B29" s="9">
        <v>1150.295</v>
      </c>
      <c r="C29" s="9">
        <v>930.457</v>
      </c>
      <c r="D29" s="9">
        <v>717.762</v>
      </c>
      <c r="E29" s="18">
        <f t="shared" si="0"/>
        <v>62.39808049239542</v>
      </c>
      <c r="F29" s="18">
        <f t="shared" si="1"/>
        <v>77.1408028527917</v>
      </c>
    </row>
    <row r="30" spans="1:6" s="39" customFormat="1" ht="15">
      <c r="A30" s="40" t="s">
        <v>45</v>
      </c>
      <c r="B30" s="9">
        <f>SUM(B24)-B25-B26-B27-B28-B29</f>
        <v>679802.117</v>
      </c>
      <c r="C30" s="9">
        <f>SUM(C24)-C25-C26-C27-C28-C29</f>
        <v>521472.2459999999</v>
      </c>
      <c r="D30" s="9">
        <f>SUM(D24)-D25-D26-D27-D28-D29</f>
        <v>463917.69000000006</v>
      </c>
      <c r="E30" s="18">
        <f t="shared" si="0"/>
        <v>68.24304873413627</v>
      </c>
      <c r="F30" s="18">
        <f t="shared" si="1"/>
        <v>88.96306439288432</v>
      </c>
    </row>
    <row r="31" spans="1:6" s="39" customFormat="1" ht="15">
      <c r="A31" s="40" t="s">
        <v>49</v>
      </c>
      <c r="B31" s="9">
        <f>SUM(B32:B33)</f>
        <v>664987.23</v>
      </c>
      <c r="C31" s="9">
        <f>SUM(C32:C33)</f>
        <v>507454.759</v>
      </c>
      <c r="D31" s="9">
        <f>SUM(D32:D33)</f>
        <v>451639.267</v>
      </c>
      <c r="E31" s="18">
        <f>SUM(D31)/B31*100</f>
        <v>67.9169834584643</v>
      </c>
      <c r="F31" s="18">
        <f>SUM(D31)/C31*100</f>
        <v>89.0008929840384</v>
      </c>
    </row>
    <row r="32" spans="1:6" s="39" customFormat="1" ht="30">
      <c r="A32" s="41" t="s">
        <v>70</v>
      </c>
      <c r="B32" s="9">
        <v>431369.7</v>
      </c>
      <c r="C32" s="9">
        <v>390327.851</v>
      </c>
      <c r="D32" s="9">
        <v>371808.686</v>
      </c>
      <c r="E32" s="18">
        <f>SUM(D32)/B32*100</f>
        <v>86.19258283555845</v>
      </c>
      <c r="F32" s="18">
        <f>SUM(D32)/C32*100</f>
        <v>95.25548460030335</v>
      </c>
    </row>
    <row r="33" spans="1:6" s="39" customFormat="1" ht="15">
      <c r="A33" s="41" t="s">
        <v>65</v>
      </c>
      <c r="B33" s="9">
        <v>233617.53</v>
      </c>
      <c r="C33" s="9">
        <v>117126.908</v>
      </c>
      <c r="D33" s="9">
        <f>79818.281+12.3</f>
        <v>79830.581</v>
      </c>
      <c r="E33" s="18">
        <f>SUM(D33)/B33*100</f>
        <v>34.17148576136388</v>
      </c>
      <c r="F33" s="18">
        <f>SUM(D33)/C33*100</f>
        <v>68.1573366557239</v>
      </c>
    </row>
    <row r="34" spans="1:6" s="39" customFormat="1" ht="15">
      <c r="A34" s="38" t="s">
        <v>46</v>
      </c>
      <c r="B34" s="23">
        <v>3184.328</v>
      </c>
      <c r="C34" s="23">
        <v>3134.093</v>
      </c>
      <c r="D34" s="23">
        <v>1111.251</v>
      </c>
      <c r="E34" s="18">
        <f>SUM(D34)/B34*100</f>
        <v>34.89750427719758</v>
      </c>
      <c r="F34" s="18">
        <f>SUM(D34)/C34*100</f>
        <v>35.45686104400858</v>
      </c>
    </row>
    <row r="35" spans="1:6" s="39" customFormat="1" ht="15">
      <c r="A35" s="40" t="s">
        <v>69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88493.135</v>
      </c>
      <c r="D36" s="16">
        <f>D37+D42</f>
        <v>71691.908</v>
      </c>
      <c r="E36" s="17">
        <f t="shared" si="0"/>
        <v>74.01123660740943</v>
      </c>
      <c r="F36" s="17">
        <f t="shared" si="1"/>
        <v>81.01408996302368</v>
      </c>
    </row>
    <row r="37" spans="1:6" s="39" customFormat="1" ht="15">
      <c r="A37" s="38" t="s">
        <v>48</v>
      </c>
      <c r="B37" s="23">
        <v>77949.817</v>
      </c>
      <c r="C37" s="23">
        <v>69776.704</v>
      </c>
      <c r="D37" s="23">
        <f>61905.645+98.914</f>
        <v>62004.558999999994</v>
      </c>
      <c r="E37" s="18">
        <f>SUM(D37)/B37*100</f>
        <v>79.5442008542496</v>
      </c>
      <c r="F37" s="18">
        <f>SUM(D37)/C37*100</f>
        <v>88.86140423027146</v>
      </c>
    </row>
    <row r="38" spans="1:6" s="39" customFormat="1" ht="15">
      <c r="A38" s="40" t="s">
        <v>40</v>
      </c>
      <c r="B38" s="9">
        <v>33097.391</v>
      </c>
      <c r="C38" s="9">
        <v>30186.763</v>
      </c>
      <c r="D38" s="9">
        <v>27829.38</v>
      </c>
      <c r="E38" s="18">
        <f t="shared" si="0"/>
        <v>84.08330433054375</v>
      </c>
      <c r="F38" s="18">
        <f t="shared" si="1"/>
        <v>92.19067311059487</v>
      </c>
    </row>
    <row r="39" spans="1:6" s="39" customFormat="1" ht="15">
      <c r="A39" s="40" t="s">
        <v>41</v>
      </c>
      <c r="B39" s="9">
        <v>12086.354</v>
      </c>
      <c r="C39" s="9">
        <v>11045.253</v>
      </c>
      <c r="D39" s="9">
        <v>10085.475</v>
      </c>
      <c r="E39" s="18">
        <f t="shared" si="0"/>
        <v>83.44513986600094</v>
      </c>
      <c r="F39" s="18">
        <f t="shared" si="1"/>
        <v>91.31049329517396</v>
      </c>
    </row>
    <row r="40" spans="1:6" s="39" customFormat="1" ht="30">
      <c r="A40" s="40" t="s">
        <v>44</v>
      </c>
      <c r="B40" s="9">
        <v>5631.026</v>
      </c>
      <c r="C40" s="9">
        <v>4417.978</v>
      </c>
      <c r="D40" s="9">
        <f>3432.355+1.144</f>
        <v>3433.499</v>
      </c>
      <c r="E40" s="18">
        <f t="shared" si="0"/>
        <v>60.97466074566162</v>
      </c>
      <c r="F40" s="18">
        <f t="shared" si="1"/>
        <v>77.71652552366716</v>
      </c>
    </row>
    <row r="41" spans="1:6" s="39" customFormat="1" ht="15">
      <c r="A41" s="40" t="s">
        <v>45</v>
      </c>
      <c r="B41" s="9">
        <f>SUM(B37)-B38-B39-B40</f>
        <v>27135.045999999995</v>
      </c>
      <c r="C41" s="9">
        <f>SUM(C37)-C38-C39-C40</f>
        <v>24126.71</v>
      </c>
      <c r="D41" s="9">
        <f>SUM(D37)-D38-D39-D40</f>
        <v>20656.20499999999</v>
      </c>
      <c r="E41" s="18">
        <f t="shared" si="0"/>
        <v>76.12371469722217</v>
      </c>
      <c r="F41" s="18">
        <f t="shared" si="1"/>
        <v>85.61550663144702</v>
      </c>
    </row>
    <row r="42" spans="1:6" s="39" customFormat="1" ht="15">
      <c r="A42" s="38" t="s">
        <v>46</v>
      </c>
      <c r="B42" s="23">
        <f>8951+9965.431</f>
        <v>18916.431</v>
      </c>
      <c r="C42" s="23">
        <v>18716.431</v>
      </c>
      <c r="D42" s="23">
        <v>9687.349</v>
      </c>
      <c r="E42" s="18">
        <f t="shared" si="0"/>
        <v>51.21129350457282</v>
      </c>
      <c r="F42" s="18">
        <f t="shared" si="1"/>
        <v>51.758527039690414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41854.769</v>
      </c>
      <c r="D43" s="16">
        <f>D44+D49</f>
        <v>36742.006</v>
      </c>
      <c r="E43" s="17">
        <f t="shared" si="0"/>
        <v>80.0897488080979</v>
      </c>
      <c r="F43" s="17">
        <f t="shared" si="1"/>
        <v>87.7845150692386</v>
      </c>
    </row>
    <row r="44" spans="1:6" s="39" customFormat="1" ht="15">
      <c r="A44" s="38" t="s">
        <v>48</v>
      </c>
      <c r="B44" s="23">
        <v>40360.364</v>
      </c>
      <c r="C44" s="23">
        <v>36339.092</v>
      </c>
      <c r="D44" s="23">
        <f>32795.738+0.281</f>
        <v>32796.019</v>
      </c>
      <c r="E44" s="18">
        <f>SUM(D44)/B44*100</f>
        <v>81.25798617673517</v>
      </c>
      <c r="F44" s="18">
        <f>SUM(D44)/C44*100</f>
        <v>90.24996827108394</v>
      </c>
    </row>
    <row r="45" spans="1:6" s="39" customFormat="1" ht="15">
      <c r="A45" s="40" t="s">
        <v>40</v>
      </c>
      <c r="B45" s="9">
        <v>20371.66</v>
      </c>
      <c r="C45" s="9">
        <v>18397.533</v>
      </c>
      <c r="D45" s="9">
        <v>16879.542</v>
      </c>
      <c r="E45" s="18">
        <f t="shared" si="0"/>
        <v>82.85796051966311</v>
      </c>
      <c r="F45" s="18">
        <f t="shared" si="1"/>
        <v>91.74894264355989</v>
      </c>
    </row>
    <row r="46" spans="1:6" s="39" customFormat="1" ht="15">
      <c r="A46" s="40" t="s">
        <v>41</v>
      </c>
      <c r="B46" s="9">
        <v>7320.765</v>
      </c>
      <c r="C46" s="9">
        <v>6613.967</v>
      </c>
      <c r="D46" s="9">
        <v>6069.847</v>
      </c>
      <c r="E46" s="18">
        <f t="shared" si="0"/>
        <v>82.91274204266902</v>
      </c>
      <c r="F46" s="18">
        <f t="shared" si="1"/>
        <v>91.77316729883896</v>
      </c>
    </row>
    <row r="47" spans="1:6" s="39" customFormat="1" ht="30">
      <c r="A47" s="40" t="s">
        <v>44</v>
      </c>
      <c r="B47" s="9">
        <v>3303.442</v>
      </c>
      <c r="C47" s="9">
        <v>2684.241</v>
      </c>
      <c r="D47" s="9">
        <v>2016.411</v>
      </c>
      <c r="E47" s="18">
        <f t="shared" si="0"/>
        <v>61.03969738230609</v>
      </c>
      <c r="F47" s="18">
        <f t="shared" si="1"/>
        <v>75.12034128083135</v>
      </c>
    </row>
    <row r="48" spans="1:6" s="39" customFormat="1" ht="15">
      <c r="A48" s="40" t="s">
        <v>45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7830.218999999999</v>
      </c>
      <c r="E48" s="18">
        <f t="shared" si="0"/>
        <v>83.61601269133833</v>
      </c>
      <c r="F48" s="18">
        <f t="shared" si="1"/>
        <v>90.59239871202733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3945.987</v>
      </c>
      <c r="E49" s="18">
        <f t="shared" si="0"/>
        <v>71.54129946332971</v>
      </c>
      <c r="F49" s="18">
        <f t="shared" si="1"/>
        <v>71.54129946332971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72223.599</v>
      </c>
      <c r="D50" s="16">
        <f>D51+D56</f>
        <v>63917.590000000004</v>
      </c>
      <c r="E50" s="17">
        <f t="shared" si="0"/>
        <v>80.79451355242551</v>
      </c>
      <c r="F50" s="17">
        <f t="shared" si="1"/>
        <v>88.49959138702019</v>
      </c>
    </row>
    <row r="51" spans="1:6" s="39" customFormat="1" ht="15">
      <c r="A51" s="38" t="s">
        <v>48</v>
      </c>
      <c r="B51" s="23">
        <f>74795.85-89.88</f>
        <v>74705.97</v>
      </c>
      <c r="C51" s="23">
        <v>67818.269</v>
      </c>
      <c r="D51" s="23">
        <v>60939.078</v>
      </c>
      <c r="E51" s="18">
        <f>SUM(D51)/B51*100</f>
        <v>81.5718984707648</v>
      </c>
      <c r="F51" s="18">
        <f>SUM(D51)/C51*100</f>
        <v>89.85643381726538</v>
      </c>
    </row>
    <row r="52" spans="1:6" s="39" customFormat="1" ht="15">
      <c r="A52" s="40" t="s">
        <v>40</v>
      </c>
      <c r="B52" s="9">
        <v>41542.044</v>
      </c>
      <c r="C52" s="9">
        <v>37527.34</v>
      </c>
      <c r="D52" s="9">
        <v>34682.969</v>
      </c>
      <c r="E52" s="18">
        <f t="shared" si="0"/>
        <v>83.48883603320047</v>
      </c>
      <c r="F52" s="18">
        <f t="shared" si="1"/>
        <v>92.42053660078226</v>
      </c>
    </row>
    <row r="53" spans="1:6" s="39" customFormat="1" ht="15">
      <c r="A53" s="40" t="s">
        <v>41</v>
      </c>
      <c r="B53" s="9">
        <v>15008.932</v>
      </c>
      <c r="C53" s="9">
        <v>13655.424</v>
      </c>
      <c r="D53" s="9">
        <v>12548.004</v>
      </c>
      <c r="E53" s="18">
        <f t="shared" si="0"/>
        <v>83.60357685676769</v>
      </c>
      <c r="F53" s="18">
        <f t="shared" si="1"/>
        <v>91.89025547650516</v>
      </c>
    </row>
    <row r="54" spans="1:6" s="39" customFormat="1" ht="30">
      <c r="A54" s="40" t="s">
        <v>44</v>
      </c>
      <c r="B54" s="9">
        <v>4210.676</v>
      </c>
      <c r="C54" s="9">
        <v>3554.652</v>
      </c>
      <c r="D54" s="9">
        <v>2637.649</v>
      </c>
      <c r="E54" s="18">
        <f t="shared" si="0"/>
        <v>62.64193682914572</v>
      </c>
      <c r="F54" s="18">
        <f t="shared" si="1"/>
        <v>74.20273489500518</v>
      </c>
    </row>
    <row r="55" spans="1:6" s="39" customFormat="1" ht="15">
      <c r="A55" s="40" t="s">
        <v>45</v>
      </c>
      <c r="B55" s="9">
        <f>SUM(B51)-B52-B53-B54</f>
        <v>13944.318</v>
      </c>
      <c r="C55" s="9">
        <f>SUM(C51)-C52-C53-C54</f>
        <v>13080.853000000005</v>
      </c>
      <c r="D55" s="9">
        <f>SUM(D51)-D52-D53-D54</f>
        <v>11070.456000000004</v>
      </c>
      <c r="E55" s="18">
        <f t="shared" si="0"/>
        <v>79.39044419382866</v>
      </c>
      <c r="F55" s="18">
        <f t="shared" si="1"/>
        <v>84.63099463009026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2978.512</v>
      </c>
      <c r="E56" s="18">
        <f t="shared" si="0"/>
        <v>67.61155236951602</v>
      </c>
      <c r="F56" s="18">
        <f t="shared" si="1"/>
        <v>67.61155236951602</v>
      </c>
    </row>
    <row r="57" spans="1:6" s="39" customFormat="1" ht="28.5">
      <c r="A57" s="19" t="s">
        <v>51</v>
      </c>
      <c r="B57" s="20">
        <f>B58+B63</f>
        <v>294043.634</v>
      </c>
      <c r="C57" s="20">
        <f>C58+C63</f>
        <v>281012.653</v>
      </c>
      <c r="D57" s="20">
        <f>D58+D63</f>
        <v>207736.8066</v>
      </c>
      <c r="E57" s="17">
        <f t="shared" si="0"/>
        <v>70.64829249117497</v>
      </c>
      <c r="F57" s="17">
        <f t="shared" si="1"/>
        <v>73.9243604806649</v>
      </c>
    </row>
    <row r="58" spans="1:6" s="39" customFormat="1" ht="15">
      <c r="A58" s="38" t="s">
        <v>48</v>
      </c>
      <c r="B58" s="23">
        <f>158681.628+35861.8-500</f>
        <v>194043.428</v>
      </c>
      <c r="C58" s="23">
        <f>149379.647+31632.8</f>
        <v>181012.447</v>
      </c>
      <c r="D58" s="23">
        <f>124615.873+526.558+10791.2016</f>
        <v>135933.6326</v>
      </c>
      <c r="E58" s="18">
        <f>SUM(D58)/B58*100</f>
        <v>70.05320097725752</v>
      </c>
      <c r="F58" s="18">
        <f>SUM(D58)/C58*100</f>
        <v>75.09629025676892</v>
      </c>
    </row>
    <row r="59" spans="1:6" s="39" customFormat="1" ht="15">
      <c r="A59" s="40" t="s">
        <v>40</v>
      </c>
      <c r="B59" s="9">
        <v>423.637</v>
      </c>
      <c r="C59" s="9">
        <v>410.845</v>
      </c>
      <c r="D59" s="9">
        <v>344.226</v>
      </c>
      <c r="E59" s="18">
        <f t="shared" si="0"/>
        <v>81.25494232090209</v>
      </c>
      <c r="F59" s="18">
        <f t="shared" si="1"/>
        <v>83.78488237656536</v>
      </c>
    </row>
    <row r="60" spans="1:6" s="39" customFormat="1" ht="15">
      <c r="A60" s="40" t="s">
        <v>41</v>
      </c>
      <c r="B60" s="9">
        <v>153.961</v>
      </c>
      <c r="C60" s="9">
        <v>149.311</v>
      </c>
      <c r="D60" s="9">
        <v>122.272</v>
      </c>
      <c r="E60" s="18">
        <f t="shared" si="0"/>
        <v>79.417514825183</v>
      </c>
      <c r="F60" s="18">
        <f t="shared" si="1"/>
        <v>81.89081849294426</v>
      </c>
    </row>
    <row r="61" spans="1:6" s="39" customFormat="1" ht="30">
      <c r="A61" s="40" t="s">
        <v>44</v>
      </c>
      <c r="B61" s="9">
        <v>15891.008</v>
      </c>
      <c r="C61" s="9">
        <v>14115.278</v>
      </c>
      <c r="D61" s="9">
        <v>11757.35831</v>
      </c>
      <c r="E61" s="18">
        <f t="shared" si="0"/>
        <v>73.9874922346021</v>
      </c>
      <c r="F61" s="18">
        <f t="shared" si="1"/>
        <v>83.29526566887311</v>
      </c>
    </row>
    <row r="62" spans="1:6" s="39" customFormat="1" ht="15">
      <c r="A62" s="40" t="s">
        <v>45</v>
      </c>
      <c r="B62" s="9">
        <f>SUM(B58)-B59-B60-B61</f>
        <v>177574.82200000001</v>
      </c>
      <c r="C62" s="9">
        <f>SUM(C58)-C59-C60-C61</f>
        <v>166337.013</v>
      </c>
      <c r="D62" s="9">
        <f>SUM(D58)-D59-D60-D61</f>
        <v>123709.77629000002</v>
      </c>
      <c r="E62" s="18">
        <f t="shared" si="0"/>
        <v>69.66628201941828</v>
      </c>
      <c r="F62" s="18">
        <f t="shared" si="1"/>
        <v>74.3729697069888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70565.499+1237.675</f>
        <v>71803.174</v>
      </c>
      <c r="E63" s="18">
        <f t="shared" si="0"/>
        <v>71.80302608576626</v>
      </c>
      <c r="F63" s="18">
        <f t="shared" si="1"/>
        <v>71.80302608576626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72801.421</v>
      </c>
      <c r="D64" s="20">
        <f>SUM(D65)</f>
        <v>35201.274</v>
      </c>
      <c r="E64" s="17">
        <f t="shared" si="0"/>
        <v>46.27864287953385</v>
      </c>
      <c r="F64" s="17">
        <f t="shared" si="1"/>
        <v>48.35245454892975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72801.421</v>
      </c>
      <c r="D65" s="23">
        <f>31813.159+3388.115</f>
        <v>35201.274</v>
      </c>
      <c r="E65" s="18">
        <f t="shared" si="0"/>
        <v>46.27864287953385</v>
      </c>
      <c r="F65" s="18">
        <f t="shared" si="1"/>
        <v>48.35245454892975</v>
      </c>
    </row>
    <row r="66" spans="1:6" s="39" customFormat="1" ht="15">
      <c r="A66" s="42" t="s">
        <v>53</v>
      </c>
      <c r="B66" s="20">
        <f>SUM(B67:B68)</f>
        <v>158745.844</v>
      </c>
      <c r="C66" s="20">
        <f>SUM(C67:C68)</f>
        <v>154694.573</v>
      </c>
      <c r="D66" s="20">
        <f>SUM(D67:D68)</f>
        <v>127894.14</v>
      </c>
      <c r="E66" s="17">
        <f t="shared" si="0"/>
        <v>80.56534695799658</v>
      </c>
      <c r="F66" s="17">
        <f t="shared" si="1"/>
        <v>82.67525971968001</v>
      </c>
    </row>
    <row r="67" spans="1:6" s="39" customFormat="1" ht="15">
      <c r="A67" s="38" t="s">
        <v>45</v>
      </c>
      <c r="B67" s="23">
        <f>59582.369+500</f>
        <v>60082.369</v>
      </c>
      <c r="C67" s="23">
        <v>57737.098</v>
      </c>
      <c r="D67" s="23">
        <v>50872.769</v>
      </c>
      <c r="E67" s="18">
        <f t="shared" si="0"/>
        <v>84.6717095992004</v>
      </c>
      <c r="F67" s="18">
        <f t="shared" si="1"/>
        <v>88.1110598942815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96957.475</v>
      </c>
      <c r="D68" s="23">
        <v>77021.371</v>
      </c>
      <c r="E68" s="18">
        <f t="shared" si="0"/>
        <v>78.06472557347082</v>
      </c>
      <c r="F68" s="18">
        <f t="shared" si="1"/>
        <v>79.4383011727564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6493.688</v>
      </c>
      <c r="D71" s="16">
        <f>SUM(D72)+D75</f>
        <v>4643.015</v>
      </c>
      <c r="E71" s="17">
        <f t="shared" si="0"/>
        <v>68.19238621175849</v>
      </c>
      <c r="F71" s="17">
        <f t="shared" si="1"/>
        <v>71.50043241991301</v>
      </c>
    </row>
    <row r="72" spans="1:6" s="39" customFormat="1" ht="15">
      <c r="A72" s="38" t="s">
        <v>48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</row>
    <row r="73" spans="1:6" s="39" customFormat="1" ht="30">
      <c r="A73" s="40" t="s">
        <v>44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3">SUM(D74)/B74*100</f>
        <v>85.88514059498051</v>
      </c>
      <c r="F74" s="18">
        <f aca="true" t="shared" si="3" ref="F74:F92">SUM(D74)/C74*100</f>
        <v>91.60888269190525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 t="shared" si="2"/>
        <v>18.114684575938618</v>
      </c>
      <c r="F75" s="18">
        <f t="shared" si="3"/>
        <v>18.114684575938618</v>
      </c>
    </row>
    <row r="76" spans="1:6" s="39" customFormat="1" ht="14.25">
      <c r="A76" s="42" t="s">
        <v>56</v>
      </c>
      <c r="B76" s="16">
        <v>2500</v>
      </c>
      <c r="C76" s="16">
        <v>1700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16883.6</v>
      </c>
      <c r="D77" s="16">
        <v>15860.4</v>
      </c>
      <c r="E77" s="17">
        <f t="shared" si="2"/>
        <v>86.11171437258392</v>
      </c>
      <c r="F77" s="17">
        <f t="shared" si="3"/>
        <v>93.93968111066361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14153.777</v>
      </c>
      <c r="D78" s="16">
        <f>SUM(D79)+D83</f>
        <v>10778.9488</v>
      </c>
      <c r="E78" s="17">
        <f t="shared" si="2"/>
        <v>75.25886582486281</v>
      </c>
      <c r="F78" s="17">
        <f t="shared" si="3"/>
        <v>76.15598860996609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f>8724.783+2098.6</f>
        <v>10823.383</v>
      </c>
      <c r="D79" s="23">
        <f>6661.9743+907.331+195.308</f>
        <v>7764.6133</v>
      </c>
      <c r="E79" s="18">
        <f>SUM(D79)/B79*100</f>
        <v>70.63810537437651</v>
      </c>
      <c r="F79" s="18">
        <f>SUM(D79)/C79*100</f>
        <v>71.73924548359787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v>2315.078</v>
      </c>
      <c r="E80" s="18">
        <f t="shared" si="2"/>
        <v>68.87286438095794</v>
      </c>
      <c r="F80" s="18">
        <f t="shared" si="3"/>
        <v>68.87286438095794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v>803.333</v>
      </c>
      <c r="E81" s="18">
        <f t="shared" si="2"/>
        <v>66.93883843013082</v>
      </c>
      <c r="F81" s="18">
        <f t="shared" si="3"/>
        <v>66.93883843013082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6261.9039999999995</v>
      </c>
      <c r="D82" s="9">
        <f>SUM(D79)-D80-D81</f>
        <v>4646.2023</v>
      </c>
      <c r="E82" s="18">
        <f t="shared" si="2"/>
        <v>72.25118899814387</v>
      </c>
      <c r="F82" s="18">
        <f t="shared" si="3"/>
        <v>74.19791648035486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f>2888.4425+125.893</f>
        <v>3014.3355</v>
      </c>
      <c r="E83" s="18">
        <f t="shared" si="2"/>
        <v>90.509876609194</v>
      </c>
      <c r="F83" s="18">
        <f t="shared" si="3"/>
        <v>90.509876609194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2528509.3449999997</v>
      </c>
      <c r="C85" s="26">
        <f>C5+C14+C23+C36+C43+C50+C57+C64+C66+C69+C71+C76+C77+C78+C84</f>
        <v>2240624.9773399998</v>
      </c>
      <c r="D85" s="26">
        <f>D5+D14+D23+D36+D43+D50+D57+D64+D66+D69+D71+D76+D77+D78+D84</f>
        <v>1888966.0973999996</v>
      </c>
      <c r="E85" s="17">
        <f t="shared" si="2"/>
        <v>74.70670816919602</v>
      </c>
      <c r="F85" s="17">
        <f t="shared" si="3"/>
        <v>84.30532179653382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2093807.9139999999</v>
      </c>
      <c r="C86" s="26">
        <f>C6+C15+C24+C37+C44+C51+C58+C67+C72+C79+C77</f>
        <v>1812404.1163399997</v>
      </c>
      <c r="D86" s="26">
        <f>D6+D15+D24+D37+D44+D51+D58+D67+D72+D79+D77</f>
        <v>1591177.4899000002</v>
      </c>
      <c r="E86" s="17">
        <f>SUM(D86)/B86*100</f>
        <v>75.99443479321954</v>
      </c>
      <c r="F86" s="17">
        <f>SUM(D86)/C86*100</f>
        <v>87.79374729700193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561291.701</v>
      </c>
      <c r="C87" s="20">
        <f t="shared" si="4"/>
        <v>513071.4109999999</v>
      </c>
      <c r="D87" s="20">
        <f t="shared" si="4"/>
        <v>472253.311</v>
      </c>
      <c r="E87" s="17">
        <f t="shared" si="2"/>
        <v>84.1368775199475</v>
      </c>
      <c r="F87" s="17">
        <f t="shared" si="3"/>
        <v>92.04436280703234</v>
      </c>
    </row>
    <row r="88" spans="1:6" ht="15">
      <c r="A88" s="49" t="s">
        <v>41</v>
      </c>
      <c r="B88" s="20">
        <f t="shared" si="4"/>
        <v>203237.47700000004</v>
      </c>
      <c r="C88" s="20">
        <f t="shared" si="4"/>
        <v>186156.2176</v>
      </c>
      <c r="D88" s="20">
        <f t="shared" si="4"/>
        <v>170971.68100000007</v>
      </c>
      <c r="E88" s="17">
        <f t="shared" si="2"/>
        <v>84.12409144402045</v>
      </c>
      <c r="F88" s="17">
        <f t="shared" si="3"/>
        <v>91.84312144081727</v>
      </c>
    </row>
    <row r="89" spans="1:6" ht="15">
      <c r="A89" s="49" t="s">
        <v>61</v>
      </c>
      <c r="B89" s="20">
        <f>B73+B11+B20+B29+B40+B47+B54+B61+60</f>
        <v>139004.103</v>
      </c>
      <c r="C89" s="20">
        <f>C73+C11+C20+C29+C40+C47+C54+C61+34.5</f>
        <v>117441.636</v>
      </c>
      <c r="D89" s="20">
        <f>D73+D11+D20+D29+D40+D47+D54+D61</f>
        <v>91946.66231</v>
      </c>
      <c r="E89" s="17">
        <f t="shared" si="2"/>
        <v>66.14672540277462</v>
      </c>
      <c r="F89" s="17">
        <f t="shared" si="3"/>
        <v>78.29136704975738</v>
      </c>
    </row>
    <row r="90" spans="1:6" ht="15">
      <c r="A90" s="49" t="s">
        <v>45</v>
      </c>
      <c r="B90" s="20">
        <f>B86-B87-B88-B89</f>
        <v>1190274.633</v>
      </c>
      <c r="C90" s="20">
        <f>C86-C87-C88-C89</f>
        <v>995734.8517399998</v>
      </c>
      <c r="D90" s="20">
        <f>D86-D87-D88-D89</f>
        <v>856005.83559</v>
      </c>
      <c r="E90" s="17">
        <f t="shared" si="2"/>
        <v>71.91666627663064</v>
      </c>
      <c r="F90" s="17">
        <f t="shared" si="3"/>
        <v>85.96724661130119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279491.0765</v>
      </c>
      <c r="E91" s="17">
        <f t="shared" si="2"/>
        <v>67.53337877971441</v>
      </c>
      <c r="F91" s="17">
        <f t="shared" si="3"/>
        <v>68.47323911291207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1700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2015-11-16T11:55:35Z</dcterms:modified>
  <cp:category/>
  <cp:version/>
  <cp:contentType/>
  <cp:contentStatus/>
</cp:coreProperties>
</file>