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8335" windowHeight="124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<sst xmlns="http://schemas.openxmlformats.org/spreadsheetml/2006/main" count="95" uniqueCount="38">
  <si>
    <t>Еженедельная информация об использовании средств городского бюджета города Николаева в 2015 году (без расходов, осуществляемых за счет собственных поступлений бюджетных учреждений)</t>
  </si>
  <si>
    <t>Утверждено на год с учетом изменений, тыс. грн.</t>
  </si>
  <si>
    <t xml:space="preserve">План на январь-май с учетом изменений, тыс. грн. </t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</si>
  <si>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8 мая </t>
    </r>
    <r>
      <rPr>
        <sz val="11"/>
        <rFont val="Times New Roman"/>
        <family val="1"/>
      </rPr>
      <t>тыс. грн.</t>
    </r>
  </si>
  <si>
    <t>Процент финансирования к годовым показателеям,%</t>
  </si>
  <si>
    <t>Процент финансирования к  плану отчетного периода, %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</si>
  <si>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</si>
  <si>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</si>
  <si>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</si>
  <si>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</si>
  <si>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</si>
  <si>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</si>
  <si>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</si>
  <si>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</si>
  <si>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</si>
  <si>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</si>
  <si>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</si>
  <si>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Социальная защита и социальное обеспечение</t>
  </si>
  <si>
    <t>из них субвенция госбюджета:</t>
  </si>
  <si>
    <t>- на выплату помощи семьям с детьми</t>
  </si>
  <si>
    <t>- на льготы и субсидии</t>
  </si>
  <si>
    <t>из них субвенция госбюджета</t>
  </si>
  <si>
    <t>Культура и искусство</t>
  </si>
  <si>
    <t>Физическая культура и спорт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</si>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</sst>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0"/>
      <name val="Times New Roman"/>
      <family val="1"/>
    </font>
    <font>
      <b/>
      <i/>
      <sz val="11"/>
      <color indexed="8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49" fontId="18" fillId="0" borderId="0" xfId="0" applyNumberFormat="1" applyFont="1" applyFill="1" applyAlignment="1">
      <alignment horizontal="center" vertical="top" wrapText="1"/>
    </xf>
    <xf numFmtId="49" fontId="19" fillId="0" borderId="0" xfId="0" applyNumberFormat="1" applyFont="1" applyFill="1" applyAlignment="1">
      <alignment horizontal="center" wrapText="1"/>
    </xf>
    <xf numFmtId="49" fontId="20" fillId="0" borderId="0" xfId="0" applyNumberFormat="1" applyFont="1" applyFill="1" applyAlignment="1">
      <alignment horizont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/>
    </xf>
    <xf numFmtId="0" fontId="18" fillId="0" borderId="10" xfId="0" applyFont="1" applyFill="1" applyBorder="1" applyAlignment="1">
      <alignment vertical="top" wrapText="1"/>
    </xf>
    <xf numFmtId="164" fontId="24" fillId="0" borderId="10" xfId="0" applyNumberFormat="1" applyFont="1" applyFill="1" applyBorder="1" applyAlignment="1">
      <alignment horizontal="right" wrapText="1"/>
    </xf>
    <xf numFmtId="165" fontId="24" fillId="0" borderId="10" xfId="0" applyNumberFormat="1" applyFont="1" applyFill="1" applyBorder="1" applyAlignment="1">
      <alignment horizontal="right" wrapText="1"/>
    </xf>
    <xf numFmtId="0" fontId="21" fillId="0" borderId="10" xfId="0" applyFont="1" applyFill="1" applyBorder="1" applyAlignment="1">
      <alignment vertical="top" wrapText="1"/>
    </xf>
    <xf numFmtId="164" fontId="21" fillId="0" borderId="11" xfId="0" applyNumberFormat="1" applyFont="1" applyFill="1" applyBorder="1" applyAlignment="1">
      <alignment horizontal="right" vertical="center"/>
    </xf>
    <xf numFmtId="164" fontId="25" fillId="0" borderId="10" xfId="0" applyNumberFormat="1" applyFont="1" applyFill="1" applyBorder="1" applyAlignment="1">
      <alignment horizontal="right" wrapText="1"/>
    </xf>
    <xf numFmtId="165" fontId="25" fillId="0" borderId="10" xfId="0" applyNumberFormat="1" applyFont="1" applyFill="1" applyBorder="1" applyAlignment="1">
      <alignment horizontal="right" wrapText="1"/>
    </xf>
    <xf numFmtId="0" fontId="26" fillId="0" borderId="10" xfId="0" applyFont="1" applyFill="1" applyBorder="1" applyAlignment="1">
      <alignment vertical="top" wrapText="1"/>
    </xf>
    <xf numFmtId="164" fontId="27" fillId="0" borderId="10" xfId="0" applyNumberFormat="1" applyFont="1" applyFill="1" applyBorder="1" applyAlignment="1">
      <alignment horizontal="right" wrapText="1"/>
    </xf>
    <xf numFmtId="164" fontId="28" fillId="0" borderId="11" xfId="0" applyNumberFormat="1" applyFont="1" applyFill="1" applyBorder="1" applyAlignment="1">
      <alignment horizontal="right" vertical="center"/>
    </xf>
    <xf numFmtId="49" fontId="26" fillId="0" borderId="10" xfId="0" applyNumberFormat="1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left" vertical="top" wrapText="1"/>
    </xf>
    <xf numFmtId="164" fontId="29" fillId="0" borderId="10" xfId="0" applyNumberFormat="1" applyFont="1" applyFill="1" applyBorder="1" applyAlignment="1">
      <alignment horizontal="right" wrapText="1"/>
    </xf>
    <xf numFmtId="0" fontId="18" fillId="0" borderId="10" xfId="0" applyFont="1" applyFill="1" applyBorder="1" applyAlignment="1">
      <alignment wrapText="1"/>
    </xf>
    <xf numFmtId="0" fontId="18" fillId="0" borderId="0" xfId="0" applyFont="1" applyFill="1" applyAlignment="1">
      <alignment vertical="top" wrapText="1"/>
    </xf>
    <xf numFmtId="0" fontId="30" fillId="0" borderId="10" xfId="0" applyFont="1" applyFill="1" applyBorder="1" applyAlignment="1">
      <alignment vertical="top" wrapText="1"/>
    </xf>
    <xf numFmtId="0" fontId="31" fillId="0" borderId="10" xfId="0" applyFont="1" applyFill="1" applyBorder="1" applyAlignment="1">
      <alignment horizontal="left" vertical="center" wrapText="1"/>
    </xf>
    <xf numFmtId="164" fontId="32" fillId="0" borderId="10" xfId="0" applyNumberFormat="1" applyFont="1" applyFill="1" applyBorder="1" applyAlignment="1">
      <alignment horizontal="right" vertical="center" wrapText="1"/>
    </xf>
    <xf numFmtId="0" fontId="33" fillId="0" borderId="1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zoomScalePageLayoutView="0" workbookViewId="0" topLeftCell="A1">
      <selection activeCell="A79" sqref="A79"/>
    </sheetView>
  </sheetViews>
  <sheetFormatPr defaultColWidth="9.140625" defaultRowHeight="15"/>
  <cols>
    <col min="1" max="1" width="22.00390625" style="0" customWidth="1"/>
    <col min="2" max="2" width="18.00390625" style="0" customWidth="1"/>
    <col min="3" max="3" width="19.140625" style="0" customWidth="1"/>
    <col min="4" max="4" width="19.8515625" style="0" customWidth="1"/>
    <col min="5" max="5" width="18.00390625" style="0" customWidth="1"/>
    <col min="6" max="6" width="15.8515625" style="0" customWidth="1"/>
  </cols>
  <sheetData>
    <row r="1" spans="1:6" ht="36.75" customHeight="1">
      <c r="A1" s="1" t="s">
        <v>0</v>
      </c>
      <c r="B1" s="1"/>
      <c r="C1" s="1"/>
      <c r="D1" s="1"/>
      <c r="E1" s="1"/>
      <c r="F1" s="1"/>
    </row>
    <row r="2" spans="1:6" ht="18.75">
      <c r="A2" s="2"/>
      <c r="B2" s="2"/>
      <c r="C2" s="2"/>
      <c r="D2" s="2"/>
      <c r="E2" s="2"/>
      <c r="F2" s="3"/>
    </row>
    <row r="3" spans="1:6" ht="120">
      <c r="A3" s="4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1:6" ht="15">
      <c r="A4" s="5"/>
      <c r="B4" s="6"/>
      <c r="C4" s="6"/>
      <c r="D4" s="6"/>
      <c r="E4" s="6"/>
      <c r="F4" s="6"/>
    </row>
    <row r="5" spans="1:6" ht="28.5">
      <c r="A5" s="7" t="s">
        <v>6</v>
      </c>
      <c r="B5" s="8">
        <f>B6+B13</f>
        <v>534391.713</v>
      </c>
      <c r="C5" s="8">
        <f>C6+C13</f>
        <v>215692.92799999999</v>
      </c>
      <c r="D5" s="8">
        <f>D6+D13</f>
        <v>179009.92799999999</v>
      </c>
      <c r="E5" s="9">
        <f>SUM(D5)/B5*100</f>
        <v>33.497886221899556</v>
      </c>
      <c r="F5" s="9">
        <f>SUM(D5)/C5*100</f>
        <v>82.99295190614687</v>
      </c>
    </row>
    <row r="6" spans="1:6" ht="50.25" customHeight="1">
      <c r="A6" s="10" t="s">
        <v>7</v>
      </c>
      <c r="B6" s="11">
        <v>520563.547</v>
      </c>
      <c r="C6" s="12">
        <v>209285.292</v>
      </c>
      <c r="D6" s="12">
        <v>175633.805</v>
      </c>
      <c r="E6" s="13">
        <f>SUM(D6)/B6*100</f>
        <v>33.739167103070315</v>
      </c>
      <c r="F6" s="13">
        <f>SUM(D6)/C6*100</f>
        <v>83.92075875069138</v>
      </c>
    </row>
    <row r="7" spans="1:6" ht="30">
      <c r="A7" s="14" t="s">
        <v>8</v>
      </c>
      <c r="B7" s="15">
        <v>287763.938</v>
      </c>
      <c r="C7" s="15">
        <v>116024.788</v>
      </c>
      <c r="D7" s="15">
        <v>100093.953</v>
      </c>
      <c r="E7" s="13">
        <f aca="true" t="shared" si="0" ref="E7:E73">SUM(D7)/B7*100</f>
        <v>34.78335530701557</v>
      </c>
      <c r="F7" s="13">
        <f aca="true" t="shared" si="1" ref="F7:F73">SUM(D7)/C7*100</f>
        <v>86.26945562701653</v>
      </c>
    </row>
    <row r="8" spans="1:6" ht="35.25" customHeight="1">
      <c r="A8" s="14" t="s">
        <v>9</v>
      </c>
      <c r="B8" s="15">
        <v>104458.31</v>
      </c>
      <c r="C8" s="15">
        <v>42363.817</v>
      </c>
      <c r="D8" s="15">
        <v>36756.919</v>
      </c>
      <c r="E8" s="13">
        <f t="shared" si="0"/>
        <v>35.18812337668492</v>
      </c>
      <c r="F8" s="13">
        <f t="shared" si="1"/>
        <v>86.76488948103992</v>
      </c>
    </row>
    <row r="9" spans="1:6" ht="30">
      <c r="A9" s="14" t="s">
        <v>10</v>
      </c>
      <c r="B9" s="15">
        <v>73.087</v>
      </c>
      <c r="C9" s="15"/>
      <c r="D9" s="15"/>
      <c r="E9" s="13">
        <f t="shared" si="0"/>
        <v>0</v>
      </c>
      <c r="F9" s="13"/>
    </row>
    <row r="10" spans="1:6" ht="30" customHeight="1">
      <c r="A10" s="14" t="s">
        <v>11</v>
      </c>
      <c r="B10" s="15">
        <v>33349.211</v>
      </c>
      <c r="C10" s="15">
        <v>11657.021</v>
      </c>
      <c r="D10" s="15">
        <v>9271.682</v>
      </c>
      <c r="E10" s="13">
        <f t="shared" si="0"/>
        <v>27.801803167097418</v>
      </c>
      <c r="F10" s="13">
        <f t="shared" si="1"/>
        <v>79.53731918300568</v>
      </c>
    </row>
    <row r="11" spans="1:6" ht="42.75" customHeight="1">
      <c r="A11" s="14" t="s">
        <v>12</v>
      </c>
      <c r="B11" s="15">
        <v>77964.795</v>
      </c>
      <c r="C11" s="15">
        <v>30981.028</v>
      </c>
      <c r="D11" s="15">
        <v>24522.581</v>
      </c>
      <c r="E11" s="13">
        <f t="shared" si="0"/>
        <v>31.45340278262772</v>
      </c>
      <c r="F11" s="13">
        <f t="shared" si="1"/>
        <v>79.15354196768422</v>
      </c>
    </row>
    <row r="12" spans="1:6" ht="36" customHeight="1">
      <c r="A12" s="14" t="s">
        <v>13</v>
      </c>
      <c r="B12" s="15">
        <f>SUM(B6)-B7-B8-B9-B10-B11</f>
        <v>16954.20599999999</v>
      </c>
      <c r="C12" s="15">
        <f>SUM(C6)-C7-C8-C9-C10-C11</f>
        <v>8258.637999999984</v>
      </c>
      <c r="D12" s="15">
        <f>SUM(D6)-D7-D8-D9-D10-D11</f>
        <v>4988.669999999998</v>
      </c>
      <c r="E12" s="13">
        <f t="shared" si="0"/>
        <v>29.424380003404472</v>
      </c>
      <c r="F12" s="13">
        <f t="shared" si="1"/>
        <v>60.40548090375202</v>
      </c>
    </row>
    <row r="13" spans="1:6" ht="21.75" customHeight="1">
      <c r="A13" s="10" t="s">
        <v>14</v>
      </c>
      <c r="B13" s="11">
        <v>13828.166</v>
      </c>
      <c r="C13" s="12">
        <f>5095.638+1311.998</f>
        <v>6407.636</v>
      </c>
      <c r="D13" s="12">
        <v>3376.123</v>
      </c>
      <c r="E13" s="13">
        <f t="shared" si="0"/>
        <v>24.414828401683927</v>
      </c>
      <c r="F13" s="13">
        <f t="shared" si="1"/>
        <v>52.68905724357625</v>
      </c>
    </row>
    <row r="14" spans="1:6" ht="27.75" customHeight="1">
      <c r="A14" s="7" t="s">
        <v>15</v>
      </c>
      <c r="B14" s="8">
        <f>B15+B22</f>
        <v>334663.67</v>
      </c>
      <c r="C14" s="8">
        <f>C15+C22</f>
        <v>142369.782</v>
      </c>
      <c r="D14" s="8">
        <f>D15+D22</f>
        <v>117180.236</v>
      </c>
      <c r="E14" s="9">
        <f t="shared" si="0"/>
        <v>35.01432826574812</v>
      </c>
      <c r="F14" s="9">
        <f t="shared" si="1"/>
        <v>82.3069575255794</v>
      </c>
    </row>
    <row r="15" spans="1:6" ht="33" customHeight="1">
      <c r="A15" s="10" t="s">
        <v>16</v>
      </c>
      <c r="B15" s="12">
        <f>302680.306+25068+10</f>
        <v>327758.306</v>
      </c>
      <c r="C15" s="12">
        <f>126544.498+10517.264</f>
        <v>137061.76200000002</v>
      </c>
      <c r="D15" s="12">
        <f>105473.731+8438.588</f>
        <v>113912.319</v>
      </c>
      <c r="E15" s="13">
        <f>SUM(D15)/B15*100</f>
        <v>34.75497551540311</v>
      </c>
      <c r="F15" s="13">
        <f>SUM(D15)/C15*100</f>
        <v>83.11021056332252</v>
      </c>
    </row>
    <row r="16" spans="1:6" ht="30">
      <c r="A16" s="14" t="s">
        <v>8</v>
      </c>
      <c r="B16" s="15">
        <v>129503.175</v>
      </c>
      <c r="C16" s="15">
        <v>52548.535</v>
      </c>
      <c r="D16" s="15">
        <v>45517.723</v>
      </c>
      <c r="E16" s="13">
        <f t="shared" si="0"/>
        <v>35.14795911374373</v>
      </c>
      <c r="F16" s="13">
        <f t="shared" si="1"/>
        <v>86.62034631412654</v>
      </c>
    </row>
    <row r="17" spans="1:6" ht="33.75" customHeight="1">
      <c r="A17" s="14" t="s">
        <v>9</v>
      </c>
      <c r="B17" s="15">
        <v>46967.328</v>
      </c>
      <c r="C17" s="15">
        <v>18928.219</v>
      </c>
      <c r="D17" s="15">
        <v>16182.631</v>
      </c>
      <c r="E17" s="13">
        <f t="shared" si="0"/>
        <v>34.45508120027607</v>
      </c>
      <c r="F17" s="13">
        <f t="shared" si="1"/>
        <v>85.49473672087163</v>
      </c>
    </row>
    <row r="18" spans="1:6" ht="30">
      <c r="A18" s="14" t="s">
        <v>10</v>
      </c>
      <c r="B18" s="16">
        <v>9551.878</v>
      </c>
      <c r="C18" s="15">
        <v>4290.159</v>
      </c>
      <c r="D18" s="15">
        <v>2480.263</v>
      </c>
      <c r="E18" s="13">
        <f t="shared" si="0"/>
        <v>25.966234074597683</v>
      </c>
      <c r="F18" s="13">
        <f t="shared" si="1"/>
        <v>57.81284563112929</v>
      </c>
    </row>
    <row r="19" spans="1:6" ht="30" customHeight="1">
      <c r="A19" s="14" t="s">
        <v>11</v>
      </c>
      <c r="B19" s="15">
        <v>4070.884</v>
      </c>
      <c r="C19" s="15">
        <v>1796.807</v>
      </c>
      <c r="D19" s="15">
        <v>1388.583</v>
      </c>
      <c r="E19" s="13">
        <f t="shared" si="0"/>
        <v>34.11010974520522</v>
      </c>
      <c r="F19" s="13">
        <f t="shared" si="1"/>
        <v>77.28058717491639</v>
      </c>
    </row>
    <row r="20" spans="1:6" ht="35.25" customHeight="1">
      <c r="A20" s="14" t="s">
        <v>12</v>
      </c>
      <c r="B20" s="15">
        <v>30224.41</v>
      </c>
      <c r="C20" s="15">
        <v>14356.297</v>
      </c>
      <c r="D20" s="15">
        <v>11768.459</v>
      </c>
      <c r="E20" s="13">
        <f t="shared" si="0"/>
        <v>38.9369354108153</v>
      </c>
      <c r="F20" s="13">
        <f t="shared" si="1"/>
        <v>81.9741957135604</v>
      </c>
    </row>
    <row r="21" spans="1:6" ht="34.5" customHeight="1">
      <c r="A21" s="14" t="s">
        <v>13</v>
      </c>
      <c r="B21" s="15">
        <f>SUM(B15)-B16-B17-B18-B19-B20</f>
        <v>107440.631</v>
      </c>
      <c r="C21" s="15">
        <f>SUM(C15)-C16-C17-C18-C19-C20</f>
        <v>45141.74500000002</v>
      </c>
      <c r="D21" s="15">
        <f>SUM(D15)-D16-D17-D18-D19-D20</f>
        <v>36574.66</v>
      </c>
      <c r="E21" s="13">
        <f t="shared" si="0"/>
        <v>34.04173975858352</v>
      </c>
      <c r="F21" s="13">
        <f t="shared" si="1"/>
        <v>81.02181251522286</v>
      </c>
    </row>
    <row r="22" spans="1:6" ht="32.25" customHeight="1">
      <c r="A22" s="10" t="s">
        <v>14</v>
      </c>
      <c r="B22" s="12">
        <v>6905.364</v>
      </c>
      <c r="C22" s="12">
        <f>4045.27+1262.75</f>
        <v>5308.02</v>
      </c>
      <c r="D22" s="12">
        <v>3267.917</v>
      </c>
      <c r="E22" s="13">
        <f t="shared" si="0"/>
        <v>47.324326422184264</v>
      </c>
      <c r="F22" s="13">
        <f t="shared" si="1"/>
        <v>61.565649714959626</v>
      </c>
    </row>
    <row r="23" spans="1:6" ht="45" customHeight="1">
      <c r="A23" s="7" t="s">
        <v>17</v>
      </c>
      <c r="B23" s="8">
        <f>B24+B34</f>
        <v>658931.982</v>
      </c>
      <c r="C23" s="8">
        <f>C24+C34</f>
        <v>231888.594</v>
      </c>
      <c r="D23" s="8">
        <f>D24+D34</f>
        <v>216120.831</v>
      </c>
      <c r="E23" s="9">
        <f t="shared" si="0"/>
        <v>32.7986555371052</v>
      </c>
      <c r="F23" s="9">
        <f t="shared" si="1"/>
        <v>93.20028521972064</v>
      </c>
    </row>
    <row r="24" spans="1:6" ht="29.25" customHeight="1">
      <c r="A24" s="10" t="s">
        <v>16</v>
      </c>
      <c r="B24" s="12">
        <f>657258.814+33.24</f>
        <v>657292.054</v>
      </c>
      <c r="C24" s="12">
        <v>231288.666</v>
      </c>
      <c r="D24" s="12">
        <f>216038.836+1.331</f>
        <v>216040.16700000002</v>
      </c>
      <c r="E24" s="13">
        <f>SUM(D24)/B24*100</f>
        <v>32.868215230242235</v>
      </c>
      <c r="F24" s="13">
        <f>SUM(D24)/C24*100</f>
        <v>93.40715683837271</v>
      </c>
    </row>
    <row r="25" spans="1:6" ht="30">
      <c r="A25" s="14" t="s">
        <v>8</v>
      </c>
      <c r="B25" s="15">
        <v>10221.514</v>
      </c>
      <c r="C25" s="15">
        <v>4244.427</v>
      </c>
      <c r="D25" s="15">
        <v>3623.67445</v>
      </c>
      <c r="E25" s="13">
        <f t="shared" si="0"/>
        <v>35.451445353398725</v>
      </c>
      <c r="F25" s="13">
        <f t="shared" si="1"/>
        <v>85.37487981298771</v>
      </c>
    </row>
    <row r="26" spans="1:6" ht="32.25" customHeight="1">
      <c r="A26" s="14" t="s">
        <v>9</v>
      </c>
      <c r="B26" s="15">
        <v>3682.207</v>
      </c>
      <c r="C26" s="15">
        <v>1544.195</v>
      </c>
      <c r="D26" s="15">
        <v>1319.26395</v>
      </c>
      <c r="E26" s="13">
        <f t="shared" si="0"/>
        <v>35.82807674853695</v>
      </c>
      <c r="F26" s="13">
        <f t="shared" si="1"/>
        <v>85.43376646084207</v>
      </c>
    </row>
    <row r="27" spans="1:6" ht="30">
      <c r="A27" s="14" t="s">
        <v>10</v>
      </c>
      <c r="B27" s="15">
        <v>36</v>
      </c>
      <c r="C27" s="15">
        <v>27.92</v>
      </c>
      <c r="D27" s="15">
        <v>11.88</v>
      </c>
      <c r="E27" s="13">
        <f t="shared" si="0"/>
        <v>33</v>
      </c>
      <c r="F27" s="13">
        <f t="shared" si="1"/>
        <v>42.550143266475644</v>
      </c>
    </row>
    <row r="28" spans="1:6" ht="25.5" customHeight="1">
      <c r="A28" s="14" t="s">
        <v>11</v>
      </c>
      <c r="B28" s="15">
        <v>138.829</v>
      </c>
      <c r="C28" s="15">
        <v>72.36</v>
      </c>
      <c r="D28" s="15">
        <v>52.271</v>
      </c>
      <c r="E28" s="13">
        <f t="shared" si="0"/>
        <v>37.65135526439</v>
      </c>
      <c r="F28" s="13">
        <f t="shared" si="1"/>
        <v>72.23742399115534</v>
      </c>
    </row>
    <row r="29" spans="1:6" ht="34.5" customHeight="1">
      <c r="A29" s="14" t="s">
        <v>12</v>
      </c>
      <c r="B29" s="15">
        <v>1128.369</v>
      </c>
      <c r="C29" s="15">
        <v>612.408</v>
      </c>
      <c r="D29" s="15">
        <v>539.338</v>
      </c>
      <c r="E29" s="13">
        <f t="shared" si="0"/>
        <v>47.79801642902278</v>
      </c>
      <c r="F29" s="13">
        <f t="shared" si="1"/>
        <v>88.06841190840092</v>
      </c>
    </row>
    <row r="30" spans="1:6" ht="36" customHeight="1">
      <c r="A30" s="14" t="s">
        <v>13</v>
      </c>
      <c r="B30" s="15">
        <f>SUM(B24)-B25-B26-B27-B28-B29</f>
        <v>642085.135</v>
      </c>
      <c r="C30" s="15">
        <f>SUM(C24)-C25-C26-C27-C28-C29</f>
        <v>224787.356</v>
      </c>
      <c r="D30" s="15">
        <f>SUM(D24)-D25-D26-D27-D28-D29</f>
        <v>210493.73960000003</v>
      </c>
      <c r="E30" s="13">
        <f t="shared" si="0"/>
        <v>32.782839552888895</v>
      </c>
      <c r="F30" s="13">
        <f t="shared" si="1"/>
        <v>93.64127206514232</v>
      </c>
    </row>
    <row r="31" spans="1:6" ht="37.5" customHeight="1">
      <c r="A31" s="14" t="s">
        <v>18</v>
      </c>
      <c r="B31" s="15">
        <f>SUM(B32:B33)</f>
        <v>627256.23</v>
      </c>
      <c r="C31" s="15">
        <f>SUM(C32:C33)</f>
        <v>217980.113</v>
      </c>
      <c r="D31" s="15">
        <f>SUM(D32:D33)</f>
        <v>205829.717</v>
      </c>
      <c r="E31" s="9">
        <f>SUM(D31)/B31*100</f>
        <v>32.81429616091657</v>
      </c>
      <c r="F31" s="9">
        <f>SUM(D31)/C31*100</f>
        <v>94.42591535861806</v>
      </c>
    </row>
    <row r="32" spans="1:6" ht="38.25" customHeight="1">
      <c r="A32" s="17" t="s">
        <v>19</v>
      </c>
      <c r="B32" s="15">
        <v>393644.2</v>
      </c>
      <c r="C32" s="15">
        <v>163254.187</v>
      </c>
      <c r="D32" s="15">
        <v>162369.998</v>
      </c>
      <c r="E32" s="13">
        <f>SUM(D32)/B32*100</f>
        <v>41.24790813633225</v>
      </c>
      <c r="F32" s="13">
        <f>SUM(D32)/C32*100</f>
        <v>99.45839735185474</v>
      </c>
    </row>
    <row r="33" spans="1:6" ht="33.75" customHeight="1">
      <c r="A33" s="17" t="s">
        <v>20</v>
      </c>
      <c r="B33" s="15">
        <v>233612.03</v>
      </c>
      <c r="C33" s="15">
        <v>54725.926</v>
      </c>
      <c r="D33" s="15">
        <v>43459.719</v>
      </c>
      <c r="E33" s="13">
        <f>SUM(D33)/B33*100</f>
        <v>18.60337372180705</v>
      </c>
      <c r="F33" s="13">
        <f>SUM(D33)/C33*100</f>
        <v>79.41340088059907</v>
      </c>
    </row>
    <row r="34" spans="1:6" ht="21.75" customHeight="1">
      <c r="A34" s="10" t="s">
        <v>14</v>
      </c>
      <c r="B34" s="12">
        <v>1639.928</v>
      </c>
      <c r="C34" s="12">
        <f>80.665+400.05+119.213</f>
        <v>599.928</v>
      </c>
      <c r="D34" s="12">
        <f>37.314+43.35</f>
        <v>80.664</v>
      </c>
      <c r="E34" s="13">
        <f>SUM(D34)/B34*100</f>
        <v>4.918752530598904</v>
      </c>
      <c r="F34" s="13">
        <f>SUM(D34)/C34*100</f>
        <v>13.445613473616834</v>
      </c>
    </row>
    <row r="35" spans="1:6" ht="32.25" customHeight="1">
      <c r="A35" s="14" t="s">
        <v>21</v>
      </c>
      <c r="B35" s="15">
        <v>156.528</v>
      </c>
      <c r="C35" s="15">
        <v>156.528</v>
      </c>
      <c r="D35" s="15">
        <v>37.314</v>
      </c>
      <c r="E35" s="13">
        <f>SUM(D35)/B35*100</f>
        <v>23.83854645814168</v>
      </c>
      <c r="F35" s="13">
        <f>SUM(D35)/C35*100</f>
        <v>23.83854645814168</v>
      </c>
    </row>
    <row r="36" spans="1:6" ht="36.75" customHeight="1">
      <c r="A36" s="7" t="s">
        <v>22</v>
      </c>
      <c r="B36" s="8">
        <f>B37+B42</f>
        <v>81398.887</v>
      </c>
      <c r="C36" s="8">
        <f>C37+C42</f>
        <v>36894.303</v>
      </c>
      <c r="D36" s="8">
        <f>D37+D42</f>
        <v>24472.819</v>
      </c>
      <c r="E36" s="9">
        <f t="shared" si="0"/>
        <v>30.065299295799953</v>
      </c>
      <c r="F36" s="9">
        <f t="shared" si="1"/>
        <v>66.33224376132002</v>
      </c>
    </row>
    <row r="37" spans="1:6" ht="33.75" customHeight="1">
      <c r="A37" s="10" t="s">
        <v>16</v>
      </c>
      <c r="B37" s="12">
        <v>71453</v>
      </c>
      <c r="C37" s="12">
        <v>30595.143</v>
      </c>
      <c r="D37" s="12">
        <f>22599.058+364.982</f>
        <v>22964.04</v>
      </c>
      <c r="E37" s="13">
        <f>SUM(D37)/B37*100</f>
        <v>32.13866457671477</v>
      </c>
      <c r="F37" s="13">
        <f>SUM(D37)/C37*100</f>
        <v>75.05779593839453</v>
      </c>
    </row>
    <row r="38" spans="1:6" ht="30">
      <c r="A38" s="14" t="s">
        <v>8</v>
      </c>
      <c r="B38" s="15">
        <v>30639.757</v>
      </c>
      <c r="C38" s="15">
        <v>12446.241</v>
      </c>
      <c r="D38" s="15">
        <v>9314.21</v>
      </c>
      <c r="E38" s="13">
        <f t="shared" si="0"/>
        <v>30.3990987918083</v>
      </c>
      <c r="F38" s="13">
        <f t="shared" si="1"/>
        <v>74.83552664615766</v>
      </c>
    </row>
    <row r="39" spans="1:6" ht="36" customHeight="1">
      <c r="A39" s="14" t="s">
        <v>9</v>
      </c>
      <c r="B39" s="15">
        <v>11122.232</v>
      </c>
      <c r="C39" s="15">
        <v>4539.173</v>
      </c>
      <c r="D39" s="15">
        <v>3412.922</v>
      </c>
      <c r="E39" s="13">
        <f t="shared" si="0"/>
        <v>30.685585411273564</v>
      </c>
      <c r="F39" s="13">
        <f t="shared" si="1"/>
        <v>75.1881895666898</v>
      </c>
    </row>
    <row r="40" spans="1:6" ht="33.75" customHeight="1">
      <c r="A40" s="14" t="s">
        <v>12</v>
      </c>
      <c r="B40" s="15">
        <v>5223.452</v>
      </c>
      <c r="C40" s="15">
        <v>2948.015</v>
      </c>
      <c r="D40" s="15">
        <f>2577.992+31.689</f>
        <v>2609.681</v>
      </c>
      <c r="E40" s="13">
        <f t="shared" si="0"/>
        <v>49.96084964502402</v>
      </c>
      <c r="F40" s="13">
        <f t="shared" si="1"/>
        <v>88.52332840911596</v>
      </c>
    </row>
    <row r="41" spans="1:6" ht="32.25" customHeight="1">
      <c r="A41" s="14" t="s">
        <v>13</v>
      </c>
      <c r="B41" s="15">
        <f>SUM(B37)-B38-B39-B40</f>
        <v>24467.559</v>
      </c>
      <c r="C41" s="15">
        <f>SUM(C37)-C38-C39-C40</f>
        <v>10661.714000000004</v>
      </c>
      <c r="D41" s="15">
        <f>SUM(D37)-D38-D39-D40</f>
        <v>7627.227000000001</v>
      </c>
      <c r="E41" s="13">
        <f t="shared" si="0"/>
        <v>31.17281540017948</v>
      </c>
      <c r="F41" s="13">
        <f t="shared" si="1"/>
        <v>71.53846933054102</v>
      </c>
    </row>
    <row r="42" spans="1:6" ht="21" customHeight="1">
      <c r="A42" s="10" t="s">
        <v>14</v>
      </c>
      <c r="B42" s="12">
        <v>9945.887</v>
      </c>
      <c r="C42" s="12">
        <f>6299.16</f>
        <v>6299.16</v>
      </c>
      <c r="D42" s="12">
        <v>1508.779</v>
      </c>
      <c r="E42" s="13">
        <f t="shared" si="0"/>
        <v>15.169878764960831</v>
      </c>
      <c r="F42" s="13">
        <f t="shared" si="1"/>
        <v>23.95206662475632</v>
      </c>
    </row>
    <row r="43" spans="1:6" ht="36.75" customHeight="1">
      <c r="A43" s="7" t="s">
        <v>23</v>
      </c>
      <c r="B43" s="8">
        <f>B44+B49</f>
        <v>37574.099</v>
      </c>
      <c r="C43" s="8">
        <f>C44+C49</f>
        <v>16960.192</v>
      </c>
      <c r="D43" s="8">
        <f>D44+D49</f>
        <v>11660.438</v>
      </c>
      <c r="E43" s="9">
        <f t="shared" si="0"/>
        <v>31.033180596027066</v>
      </c>
      <c r="F43" s="9">
        <f t="shared" si="1"/>
        <v>68.75180422485784</v>
      </c>
    </row>
    <row r="44" spans="1:6" ht="39.75" customHeight="1">
      <c r="A44" s="10" t="s">
        <v>16</v>
      </c>
      <c r="B44" s="12">
        <f>35077.6+134.4</f>
        <v>35212</v>
      </c>
      <c r="C44" s="12">
        <v>15227.711</v>
      </c>
      <c r="D44" s="12">
        <f>11317.511+118.241</f>
        <v>11435.752</v>
      </c>
      <c r="E44" s="13">
        <f>SUM(D44)/B44*100</f>
        <v>32.47686016130864</v>
      </c>
      <c r="F44" s="13">
        <f>SUM(D44)/C44*100</f>
        <v>75.09829940954357</v>
      </c>
    </row>
    <row r="45" spans="1:6" ht="30">
      <c r="A45" s="14" t="s">
        <v>8</v>
      </c>
      <c r="B45" s="15">
        <v>18627.014</v>
      </c>
      <c r="C45" s="15">
        <v>7523.338</v>
      </c>
      <c r="D45" s="15">
        <f>5866.639+81.358</f>
        <v>5947.997</v>
      </c>
      <c r="E45" s="13">
        <f t="shared" si="0"/>
        <v>31.9321014092758</v>
      </c>
      <c r="F45" s="13">
        <f t="shared" si="1"/>
        <v>79.06061112766702</v>
      </c>
    </row>
    <row r="46" spans="1:6" ht="32.25" customHeight="1">
      <c r="A46" s="14" t="s">
        <v>9</v>
      </c>
      <c r="B46" s="15">
        <v>6684.876</v>
      </c>
      <c r="C46" s="15">
        <v>2703.068</v>
      </c>
      <c r="D46" s="15">
        <f>2121.055+29.533</f>
        <v>2150.5879999999997</v>
      </c>
      <c r="E46" s="13">
        <f t="shared" si="0"/>
        <v>32.170948271890154</v>
      </c>
      <c r="F46" s="13">
        <f t="shared" si="1"/>
        <v>79.56100253489737</v>
      </c>
    </row>
    <row r="47" spans="1:6" ht="33" customHeight="1">
      <c r="A47" s="14" t="s">
        <v>12</v>
      </c>
      <c r="B47" s="15">
        <v>3323.7</v>
      </c>
      <c r="C47" s="15">
        <v>1628.89</v>
      </c>
      <c r="D47" s="15">
        <f>1265.296</f>
        <v>1265.296</v>
      </c>
      <c r="E47" s="13">
        <f t="shared" si="0"/>
        <v>38.06889911845233</v>
      </c>
      <c r="F47" s="13">
        <f t="shared" si="1"/>
        <v>77.67841904609888</v>
      </c>
    </row>
    <row r="48" spans="1:6" ht="35.25" customHeight="1">
      <c r="A48" s="14" t="s">
        <v>13</v>
      </c>
      <c r="B48" s="15">
        <f>SUM(B44)-B45-B46-B47</f>
        <v>6576.410000000001</v>
      </c>
      <c r="C48" s="15">
        <f>SUM(C44)-C45-C46-C47</f>
        <v>3372.414999999999</v>
      </c>
      <c r="D48" s="15">
        <f>SUM(D44)-D45-D46-D47</f>
        <v>2071.871</v>
      </c>
      <c r="E48" s="13">
        <f t="shared" si="0"/>
        <v>31.504589890228864</v>
      </c>
      <c r="F48" s="13">
        <f t="shared" si="1"/>
        <v>61.4358256620256</v>
      </c>
    </row>
    <row r="49" spans="1:6" ht="21" customHeight="1">
      <c r="A49" s="10" t="s">
        <v>14</v>
      </c>
      <c r="B49" s="12">
        <v>2362.099</v>
      </c>
      <c r="C49" s="12">
        <f>1656.481+76</f>
        <v>1732.481</v>
      </c>
      <c r="D49" s="12">
        <v>224.686</v>
      </c>
      <c r="E49" s="13">
        <f t="shared" si="0"/>
        <v>9.512133064702198</v>
      </c>
      <c r="F49" s="13">
        <f t="shared" si="1"/>
        <v>12.96903111780158</v>
      </c>
    </row>
    <row r="50" spans="1:6" ht="22.5" customHeight="1">
      <c r="A50" s="7" t="s">
        <v>24</v>
      </c>
      <c r="B50" s="8">
        <f>B51+B56</f>
        <v>75297.15000000001</v>
      </c>
      <c r="C50" s="8">
        <f>C51+C56</f>
        <v>32081.011</v>
      </c>
      <c r="D50" s="8">
        <f>D51+D56</f>
        <v>24263.959</v>
      </c>
      <c r="E50" s="9">
        <f t="shared" si="0"/>
        <v>32.22427276463983</v>
      </c>
      <c r="F50" s="9">
        <f t="shared" si="1"/>
        <v>75.6333988352175</v>
      </c>
    </row>
    <row r="51" spans="1:6" ht="33" customHeight="1">
      <c r="A51" s="10" t="s">
        <v>16</v>
      </c>
      <c r="B51" s="12">
        <v>71203.35</v>
      </c>
      <c r="C51" s="12">
        <v>28560.216</v>
      </c>
      <c r="D51" s="12">
        <v>22939.974</v>
      </c>
      <c r="E51" s="13">
        <f>SUM(D51)/B51*100</f>
        <v>32.217548752972995</v>
      </c>
      <c r="F51" s="13">
        <f>SUM(D51)/C51*100</f>
        <v>80.32143034212346</v>
      </c>
    </row>
    <row r="52" spans="1:6" ht="30">
      <c r="A52" s="14" t="s">
        <v>8</v>
      </c>
      <c r="B52" s="15">
        <v>39280.644</v>
      </c>
      <c r="C52" s="15">
        <v>15172.148</v>
      </c>
      <c r="D52" s="15">
        <v>12576.527</v>
      </c>
      <c r="E52" s="13">
        <f t="shared" si="0"/>
        <v>32.01711000461194</v>
      </c>
      <c r="F52" s="13">
        <f t="shared" si="1"/>
        <v>82.89219825696401</v>
      </c>
    </row>
    <row r="53" spans="1:6" ht="31.5" customHeight="1">
      <c r="A53" s="14" t="s">
        <v>9</v>
      </c>
      <c r="B53" s="15">
        <v>14172.205</v>
      </c>
      <c r="C53" s="15">
        <v>5507.58</v>
      </c>
      <c r="D53" s="15">
        <v>4561.496</v>
      </c>
      <c r="E53" s="13">
        <f t="shared" si="0"/>
        <v>32.18621237838431</v>
      </c>
      <c r="F53" s="13">
        <f t="shared" si="1"/>
        <v>82.82214693204638</v>
      </c>
    </row>
    <row r="54" spans="1:6" ht="36.75" customHeight="1">
      <c r="A54" s="14" t="s">
        <v>12</v>
      </c>
      <c r="B54" s="15">
        <v>4083.958</v>
      </c>
      <c r="C54" s="15">
        <v>2268.889</v>
      </c>
      <c r="D54" s="15">
        <v>2006.084</v>
      </c>
      <c r="E54" s="13">
        <f t="shared" si="0"/>
        <v>49.121073233368215</v>
      </c>
      <c r="F54" s="13">
        <f t="shared" si="1"/>
        <v>88.41701819701184</v>
      </c>
    </row>
    <row r="55" spans="1:6" ht="37.5" customHeight="1">
      <c r="A55" s="14" t="s">
        <v>13</v>
      </c>
      <c r="B55" s="15">
        <f>SUM(B51)-B52-B53-B54</f>
        <v>13666.543000000003</v>
      </c>
      <c r="C55" s="15">
        <f>SUM(C51)-C52-C53-C54</f>
        <v>5611.599000000001</v>
      </c>
      <c r="D55" s="15">
        <f>SUM(D51)-D52-D53-D54</f>
        <v>3795.8669999999984</v>
      </c>
      <c r="E55" s="13">
        <f t="shared" si="0"/>
        <v>27.774887914229645</v>
      </c>
      <c r="F55" s="13">
        <f t="shared" si="1"/>
        <v>67.64323323886823</v>
      </c>
    </row>
    <row r="56" spans="1:6" ht="17.25" customHeight="1">
      <c r="A56" s="10" t="s">
        <v>14</v>
      </c>
      <c r="B56" s="12">
        <v>4093.8</v>
      </c>
      <c r="C56" s="12">
        <f>2633.677+887.118</f>
        <v>3520.795</v>
      </c>
      <c r="D56" s="12">
        <v>1323.985</v>
      </c>
      <c r="E56" s="13">
        <f t="shared" si="0"/>
        <v>32.34122331330304</v>
      </c>
      <c r="F56" s="13">
        <f t="shared" si="1"/>
        <v>37.60471711644671</v>
      </c>
    </row>
    <row r="57" spans="1:6" ht="45.75" customHeight="1">
      <c r="A57" s="18" t="s">
        <v>25</v>
      </c>
      <c r="B57" s="19">
        <f>B58+B63</f>
        <v>227297.65399999998</v>
      </c>
      <c r="C57" s="19">
        <f>C58+C63</f>
        <v>84649.357</v>
      </c>
      <c r="D57" s="19">
        <f>D58+D63</f>
        <v>39981.414</v>
      </c>
      <c r="E57" s="9">
        <f t="shared" si="0"/>
        <v>17.589892942757782</v>
      </c>
      <c r="F57" s="9">
        <f t="shared" si="1"/>
        <v>47.23179881921607</v>
      </c>
    </row>
    <row r="58" spans="1:6" ht="34.5" customHeight="1">
      <c r="A58" s="10" t="s">
        <v>16</v>
      </c>
      <c r="B58" s="12">
        <v>152408.528</v>
      </c>
      <c r="C58" s="12">
        <v>61422.424</v>
      </c>
      <c r="D58" s="12">
        <f>35311.89+27.502</f>
        <v>35339.392</v>
      </c>
      <c r="E58" s="13">
        <f>SUM(D58)/B58*100</f>
        <v>23.187279913890386</v>
      </c>
      <c r="F58" s="13">
        <f>SUM(D58)/C58*100</f>
        <v>57.53500057242938</v>
      </c>
    </row>
    <row r="59" spans="1:6" ht="30">
      <c r="A59" s="14" t="s">
        <v>8</v>
      </c>
      <c r="B59" s="15">
        <v>423.637</v>
      </c>
      <c r="C59" s="15">
        <v>160.205</v>
      </c>
      <c r="D59" s="15">
        <v>94.431</v>
      </c>
      <c r="E59" s="13">
        <f t="shared" si="0"/>
        <v>22.29054591548897</v>
      </c>
      <c r="F59" s="13">
        <f t="shared" si="1"/>
        <v>58.943853188102736</v>
      </c>
    </row>
    <row r="60" spans="1:6" ht="36" customHeight="1">
      <c r="A60" s="14" t="s">
        <v>9</v>
      </c>
      <c r="B60" s="15">
        <v>153.961</v>
      </c>
      <c r="C60" s="15">
        <v>58.002</v>
      </c>
      <c r="D60" s="15">
        <v>32.532</v>
      </c>
      <c r="E60" s="13">
        <f t="shared" si="0"/>
        <v>21.130026435266068</v>
      </c>
      <c r="F60" s="13">
        <f t="shared" si="1"/>
        <v>56.08772111306506</v>
      </c>
    </row>
    <row r="61" spans="1:6" ht="36" customHeight="1">
      <c r="A61" s="14" t="s">
        <v>12</v>
      </c>
      <c r="B61" s="15">
        <v>15891.008</v>
      </c>
      <c r="C61" s="15">
        <v>6041.456</v>
      </c>
      <c r="D61" s="15">
        <v>4458.339</v>
      </c>
      <c r="E61" s="13">
        <f t="shared" si="0"/>
        <v>28.055734412820133</v>
      </c>
      <c r="F61" s="13">
        <f t="shared" si="1"/>
        <v>73.79577042355352</v>
      </c>
    </row>
    <row r="62" spans="1:6" ht="35.25" customHeight="1">
      <c r="A62" s="14" t="s">
        <v>13</v>
      </c>
      <c r="B62" s="15">
        <f>SUM(B58)-B59-B60-B61</f>
        <v>135939.922</v>
      </c>
      <c r="C62" s="15">
        <f>SUM(C58)-C59-C60-C61</f>
        <v>55162.761</v>
      </c>
      <c r="D62" s="15">
        <f>SUM(D58)-D59-D60-D61</f>
        <v>30754.090000000004</v>
      </c>
      <c r="E62" s="13">
        <f t="shared" si="0"/>
        <v>22.623295311292</v>
      </c>
      <c r="F62" s="13">
        <f t="shared" si="1"/>
        <v>55.75154224060685</v>
      </c>
    </row>
    <row r="63" spans="1:6" ht="20.25" customHeight="1">
      <c r="A63" s="10" t="s">
        <v>14</v>
      </c>
      <c r="B63" s="12">
        <v>74889.126</v>
      </c>
      <c r="C63" s="12">
        <f>8813.707+14413.226</f>
        <v>23226.933</v>
      </c>
      <c r="D63" s="12">
        <v>4642.022</v>
      </c>
      <c r="E63" s="13">
        <f t="shared" si="0"/>
        <v>6.198526071729025</v>
      </c>
      <c r="F63" s="13">
        <f t="shared" si="1"/>
        <v>19.98551423039796</v>
      </c>
    </row>
    <row r="64" spans="1:6" ht="33.75" customHeight="1">
      <c r="A64" s="18" t="s">
        <v>26</v>
      </c>
      <c r="B64" s="19">
        <v>72949.837</v>
      </c>
      <c r="C64" s="19">
        <f>SUM(C65)</f>
        <v>32306.776</v>
      </c>
      <c r="D64" s="19">
        <f>SUM(D65)</f>
        <v>9418.318</v>
      </c>
      <c r="E64" s="9">
        <f t="shared" si="0"/>
        <v>12.910677237016992</v>
      </c>
      <c r="F64" s="9">
        <f t="shared" si="1"/>
        <v>29.15276349456844</v>
      </c>
    </row>
    <row r="65" spans="1:6" ht="22.5" customHeight="1">
      <c r="A65" s="10" t="s">
        <v>14</v>
      </c>
      <c r="B65" s="12">
        <v>72949.837</v>
      </c>
      <c r="C65" s="12">
        <v>32306.776</v>
      </c>
      <c r="D65" s="12">
        <f>9383.927+34.391</f>
        <v>9418.318</v>
      </c>
      <c r="E65" s="13">
        <f t="shared" si="0"/>
        <v>12.910677237016992</v>
      </c>
      <c r="F65" s="13">
        <f t="shared" si="1"/>
        <v>29.15276349456844</v>
      </c>
    </row>
    <row r="66" spans="1:6" ht="41.25" customHeight="1">
      <c r="A66" s="20" t="s">
        <v>27</v>
      </c>
      <c r="B66" s="19">
        <f>SUM(B67:B68)</f>
        <v>81381.526</v>
      </c>
      <c r="C66" s="19">
        <f>SUM(C67:C68)</f>
        <v>35560.740999999995</v>
      </c>
      <c r="D66" s="19">
        <f>SUM(D67:D68)</f>
        <v>18884.775</v>
      </c>
      <c r="E66" s="9">
        <f t="shared" si="0"/>
        <v>23.205235792703128</v>
      </c>
      <c r="F66" s="9">
        <f t="shared" si="1"/>
        <v>53.10568472124921</v>
      </c>
    </row>
    <row r="67" spans="1:6" ht="38.25" customHeight="1">
      <c r="A67" s="10" t="s">
        <v>13</v>
      </c>
      <c r="B67" s="12">
        <f>38202.187</f>
        <v>38202.187</v>
      </c>
      <c r="C67" s="12">
        <v>17443.317</v>
      </c>
      <c r="D67" s="12">
        <v>12806.318</v>
      </c>
      <c r="E67" s="13">
        <f t="shared" si="0"/>
        <v>33.52247346467363</v>
      </c>
      <c r="F67" s="13">
        <f t="shared" si="1"/>
        <v>73.41675897995776</v>
      </c>
    </row>
    <row r="68" spans="1:6" ht="21.75" customHeight="1">
      <c r="A68" s="10" t="s">
        <v>14</v>
      </c>
      <c r="B68" s="12">
        <v>43179.339</v>
      </c>
      <c r="C68" s="12">
        <v>18117.424</v>
      </c>
      <c r="D68" s="12">
        <v>6078.457</v>
      </c>
      <c r="E68" s="13">
        <f t="shared" si="0"/>
        <v>14.077234947945822</v>
      </c>
      <c r="F68" s="13">
        <f t="shared" si="1"/>
        <v>33.55033806130497</v>
      </c>
    </row>
    <row r="69" spans="1:6" ht="108.75" customHeight="1">
      <c r="A69" s="21" t="s">
        <v>28</v>
      </c>
      <c r="B69" s="19">
        <f>SUM(B70:B70)</f>
        <v>16870</v>
      </c>
      <c r="C69" s="19">
        <v>7370</v>
      </c>
      <c r="D69" s="19">
        <f>SUM(D70:D70)</f>
        <v>680</v>
      </c>
      <c r="E69" s="9">
        <f t="shared" si="0"/>
        <v>4.030823947836396</v>
      </c>
      <c r="F69" s="9">
        <f t="shared" si="1"/>
        <v>9.226594301221166</v>
      </c>
    </row>
    <row r="70" spans="1:6" ht="24" customHeight="1">
      <c r="A70" s="10" t="s">
        <v>14</v>
      </c>
      <c r="B70" s="12">
        <v>16870</v>
      </c>
      <c r="C70" s="12">
        <v>7370</v>
      </c>
      <c r="D70" s="12">
        <v>680</v>
      </c>
      <c r="E70" s="13">
        <f t="shared" si="0"/>
        <v>4.030823947836396</v>
      </c>
      <c r="F70" s="13">
        <f t="shared" si="1"/>
        <v>9.226594301221166</v>
      </c>
    </row>
    <row r="71" spans="1:6" ht="89.25" customHeight="1">
      <c r="A71" s="20" t="s">
        <v>29</v>
      </c>
      <c r="B71" s="8">
        <f>SUM(B72)+B75</f>
        <v>5108.7</v>
      </c>
      <c r="C71" s="8">
        <f>SUM(C72)+C75</f>
        <v>2784.1820000000002</v>
      </c>
      <c r="D71" s="8">
        <f>SUM(D72)+D75</f>
        <v>799.776</v>
      </c>
      <c r="E71" s="9">
        <f t="shared" si="0"/>
        <v>15.655176463679604</v>
      </c>
      <c r="F71" s="9">
        <f t="shared" si="1"/>
        <v>28.72570830498868</v>
      </c>
    </row>
    <row r="72" spans="1:6" ht="38.25" customHeight="1">
      <c r="A72" s="10" t="s">
        <v>16</v>
      </c>
      <c r="B72" s="12">
        <v>5036.657</v>
      </c>
      <c r="C72" s="12">
        <v>2712.139</v>
      </c>
      <c r="D72" s="12">
        <v>799.776</v>
      </c>
      <c r="E72" s="13">
        <f>SUM(D72)/B72*100</f>
        <v>15.879103937393394</v>
      </c>
      <c r="F72" s="13">
        <f>SUM(D72)/C72*100</f>
        <v>29.488754079344748</v>
      </c>
    </row>
    <row r="73" spans="1:6" ht="35.25" customHeight="1">
      <c r="A73" s="14" t="s">
        <v>12</v>
      </c>
      <c r="B73" s="15">
        <v>6.072</v>
      </c>
      <c r="C73" s="15">
        <v>6.072</v>
      </c>
      <c r="D73" s="15">
        <v>4.512</v>
      </c>
      <c r="E73" s="13">
        <f t="shared" si="0"/>
        <v>74.30830039525691</v>
      </c>
      <c r="F73" s="13">
        <f t="shared" si="1"/>
        <v>74.30830039525691</v>
      </c>
    </row>
    <row r="74" spans="1:6" ht="33" customHeight="1">
      <c r="A74" s="14" t="s">
        <v>13</v>
      </c>
      <c r="B74" s="15">
        <f>SUM(B71)-B73</f>
        <v>5102.628</v>
      </c>
      <c r="C74" s="15">
        <f>SUM(C71)-C73</f>
        <v>2778.11</v>
      </c>
      <c r="D74" s="15">
        <f>SUM(D71)-D73</f>
        <v>795.264</v>
      </c>
      <c r="E74" s="13">
        <f aca="true" t="shared" si="2" ref="E74:E93">SUM(D74)/B74*100</f>
        <v>15.585380709704882</v>
      </c>
      <c r="F74" s="13">
        <f aca="true" t="shared" si="3" ref="F74:F93">SUM(D74)/C74*100</f>
        <v>28.626080320793633</v>
      </c>
    </row>
    <row r="75" spans="1:6" ht="20.25" customHeight="1">
      <c r="A75" s="10" t="s">
        <v>14</v>
      </c>
      <c r="B75" s="12">
        <v>72.043</v>
      </c>
      <c r="C75" s="12">
        <v>72.043</v>
      </c>
      <c r="D75" s="12"/>
      <c r="E75" s="13">
        <f t="shared" si="2"/>
        <v>0</v>
      </c>
      <c r="F75" s="13">
        <f t="shared" si="3"/>
        <v>0</v>
      </c>
    </row>
    <row r="76" spans="1:6" ht="24.75" customHeight="1">
      <c r="A76" s="20" t="s">
        <v>30</v>
      </c>
      <c r="B76" s="12">
        <v>2500</v>
      </c>
      <c r="C76" s="12">
        <v>500</v>
      </c>
      <c r="D76" s="12"/>
      <c r="E76" s="9">
        <f t="shared" si="2"/>
        <v>0</v>
      </c>
      <c r="F76" s="9">
        <f t="shared" si="3"/>
        <v>0</v>
      </c>
    </row>
    <row r="77" spans="1:6" ht="27.75" customHeight="1">
      <c r="A77" s="20" t="s">
        <v>31</v>
      </c>
      <c r="B77" s="12">
        <v>18418.4</v>
      </c>
      <c r="C77" s="12">
        <v>7674.5</v>
      </c>
      <c r="D77" s="12">
        <v>6651.233</v>
      </c>
      <c r="E77" s="9">
        <f t="shared" si="2"/>
        <v>36.111893541241365</v>
      </c>
      <c r="F77" s="9">
        <f t="shared" si="3"/>
        <v>86.66666232327839</v>
      </c>
    </row>
    <row r="78" spans="1:6" ht="28.5">
      <c r="A78" s="7" t="s">
        <v>32</v>
      </c>
      <c r="B78" s="8">
        <f>SUM(B79)+B83</f>
        <v>9806.999</v>
      </c>
      <c r="C78" s="8">
        <f>SUM(C79)+C83</f>
        <v>4503.4220000000005</v>
      </c>
      <c r="D78" s="8">
        <f>SUM(D79)+D83</f>
        <v>2896.898000000001</v>
      </c>
      <c r="E78" s="9">
        <f t="shared" si="2"/>
        <v>29.539087339562297</v>
      </c>
      <c r="F78" s="9">
        <f t="shared" si="3"/>
        <v>64.32659430983819</v>
      </c>
    </row>
    <row r="79" spans="1:6" ht="35.25" customHeight="1">
      <c r="A79" s="10" t="s">
        <v>16</v>
      </c>
      <c r="B79" s="12">
        <v>5268.662</v>
      </c>
      <c r="C79" s="12">
        <v>1685.085</v>
      </c>
      <c r="D79" s="12">
        <f>247.399+27.845+123.821+33.638+19252.249-6651.233-8438.588-3811.092+188.969+8.465+143.031</f>
        <v>1124.5040000000013</v>
      </c>
      <c r="E79" s="13">
        <f>SUM(D79)/B79*100</f>
        <v>21.343255650106254</v>
      </c>
      <c r="F79" s="13">
        <f>SUM(D79)/C79*100</f>
        <v>66.73277609141385</v>
      </c>
    </row>
    <row r="80" spans="1:6" ht="30">
      <c r="A80" s="14" t="s">
        <v>8</v>
      </c>
      <c r="B80" s="15">
        <v>98.3</v>
      </c>
      <c r="C80" s="15">
        <v>98.3</v>
      </c>
      <c r="D80" s="15"/>
      <c r="E80" s="13">
        <f t="shared" si="2"/>
        <v>0</v>
      </c>
      <c r="F80" s="13">
        <f t="shared" si="3"/>
        <v>0</v>
      </c>
    </row>
    <row r="81" spans="1:6" ht="36.75" customHeight="1">
      <c r="A81" s="14" t="s">
        <v>9</v>
      </c>
      <c r="B81" s="15">
        <v>33.7</v>
      </c>
      <c r="C81" s="15">
        <v>33.7</v>
      </c>
      <c r="D81" s="15"/>
      <c r="E81" s="13">
        <f t="shared" si="2"/>
        <v>0</v>
      </c>
      <c r="F81" s="13">
        <f t="shared" si="3"/>
        <v>0</v>
      </c>
    </row>
    <row r="82" spans="1:6" ht="34.5" customHeight="1">
      <c r="A82" s="14" t="s">
        <v>13</v>
      </c>
      <c r="B82" s="15">
        <f>SUM(B79)-B80-B81</f>
        <v>5136.662</v>
      </c>
      <c r="C82" s="15">
        <f>SUM(C79)-C80-C81</f>
        <v>1553.085</v>
      </c>
      <c r="D82" s="15">
        <f>SUM(D79)-D80-D81</f>
        <v>1124.5040000000013</v>
      </c>
      <c r="E82" s="13">
        <f t="shared" si="2"/>
        <v>21.89172657262637</v>
      </c>
      <c r="F82" s="13">
        <f t="shared" si="3"/>
        <v>72.40453677680237</v>
      </c>
    </row>
    <row r="83" spans="1:6" ht="22.5" customHeight="1">
      <c r="A83" s="10" t="s">
        <v>14</v>
      </c>
      <c r="B83" s="12">
        <v>4538.337</v>
      </c>
      <c r="C83" s="12">
        <v>2818.337</v>
      </c>
      <c r="D83" s="12">
        <f>2499.149-680-188.969+142.214</f>
        <v>1772.3939999999998</v>
      </c>
      <c r="E83" s="13">
        <f t="shared" si="2"/>
        <v>39.053820815862714</v>
      </c>
      <c r="F83" s="13">
        <f t="shared" si="3"/>
        <v>62.887937106172885</v>
      </c>
    </row>
    <row r="84" spans="1:6" ht="68.25" customHeight="1">
      <c r="A84" s="22" t="s">
        <v>33</v>
      </c>
      <c r="B84" s="8">
        <f>8186.092+705.5</f>
        <v>8891.592</v>
      </c>
      <c r="C84" s="8">
        <v>4886.092</v>
      </c>
      <c r="D84" s="8">
        <f>3811.092+200</f>
        <v>4011.092</v>
      </c>
      <c r="E84" s="9">
        <f t="shared" si="2"/>
        <v>45.111066724609046</v>
      </c>
      <c r="F84" s="9">
        <f t="shared" si="3"/>
        <v>82.09202773914205</v>
      </c>
    </row>
    <row r="85" spans="1:6" ht="47.25">
      <c r="A85" s="23" t="s">
        <v>34</v>
      </c>
      <c r="B85" s="24">
        <f>B5+B14+B23+B36+B43+B50+B57+B64+B66+B69+B71+B76+B77+B78+B84</f>
        <v>2165482.209</v>
      </c>
      <c r="C85" s="24">
        <f>C5+C14+C23+C36+C43+C50+C57+C64+C66+C69+C71+C76+C77+C78+C84</f>
        <v>856121.88</v>
      </c>
      <c r="D85" s="24">
        <f>D5+D14+D23+D36+D43+D50+D57+D64+D66+D69+D71+D76+D77+D78+D84</f>
        <v>656031.717</v>
      </c>
      <c r="E85" s="9">
        <f t="shared" si="2"/>
        <v>30.294948361776175</v>
      </c>
      <c r="F85" s="9">
        <f t="shared" si="3"/>
        <v>76.62830869361731</v>
      </c>
    </row>
    <row r="86" spans="1:6" ht="47.25" customHeight="1">
      <c r="A86" s="7" t="s">
        <v>16</v>
      </c>
      <c r="B86" s="24">
        <f>B6+B15+B24+B37+B44+B51+B58+B67+B72+B79+B77</f>
        <v>1902816.6909999999</v>
      </c>
      <c r="C86" s="24">
        <f>C6+C15+C24+C37+C44+C51+C58+C67+C72+C79+C77</f>
        <v>742956.255</v>
      </c>
      <c r="D86" s="24">
        <f>D6+D15+D24+D37+D44+D51+D58+D67+D72+D79+D77</f>
        <v>619647.2799999999</v>
      </c>
      <c r="E86" s="9">
        <f>SUM(D86)/B86*100</f>
        <v>32.56473852320229</v>
      </c>
      <c r="F86" s="9">
        <f>SUM(D86)/C86*100</f>
        <v>83.40292928821226</v>
      </c>
    </row>
    <row r="87" spans="1:6" ht="30">
      <c r="A87" s="25" t="s">
        <v>8</v>
      </c>
      <c r="B87" s="19">
        <f>B7+B16+B25+B38+B45+B52+B59+B80</f>
        <v>516557.979</v>
      </c>
      <c r="C87" s="19">
        <f>C7+C16+C25+C38+C45+C52+C59+C80</f>
        <v>208217.98199999996</v>
      </c>
      <c r="D87" s="19">
        <f>D7+D16+D25+D38+D45+D52+D59</f>
        <v>177168.51544999998</v>
      </c>
      <c r="E87" s="9">
        <f t="shared" si="2"/>
        <v>34.29789542559752</v>
      </c>
      <c r="F87" s="9">
        <f t="shared" si="3"/>
        <v>85.08799948411757</v>
      </c>
    </row>
    <row r="88" spans="1:6" ht="35.25" customHeight="1">
      <c r="A88" s="25" t="s">
        <v>9</v>
      </c>
      <c r="B88" s="19">
        <f>B8+B17+B26+B39+B46+B53+B60+B81</f>
        <v>187274.819</v>
      </c>
      <c r="C88" s="19">
        <f>C8+C17+C26+C39+C46+C53+C60+C81</f>
        <v>75677.754</v>
      </c>
      <c r="D88" s="19">
        <f>D8+D17+D26+D39+D46+D53+D60</f>
        <v>64416.351950000004</v>
      </c>
      <c r="E88" s="9">
        <f t="shared" si="2"/>
        <v>34.39669694728153</v>
      </c>
      <c r="F88" s="9">
        <f t="shared" si="3"/>
        <v>85.11927025476999</v>
      </c>
    </row>
    <row r="89" spans="1:6" ht="32.25" customHeight="1">
      <c r="A89" s="25" t="s">
        <v>35</v>
      </c>
      <c r="B89" s="19">
        <f>B73+B11+B20+B29+B40+B47+B54+B61</f>
        <v>137845.764</v>
      </c>
      <c r="C89" s="19">
        <f>C73+C11+C20+C29+C40+C47+C54+C61</f>
        <v>58843.055</v>
      </c>
      <c r="D89" s="19">
        <f>D73+D11+D20+D29+D40+D47+D54+D61</f>
        <v>47174.29</v>
      </c>
      <c r="E89" s="9">
        <f t="shared" si="2"/>
        <v>34.22251698644871</v>
      </c>
      <c r="F89" s="9">
        <f t="shared" si="3"/>
        <v>80.16968187664628</v>
      </c>
    </row>
    <row r="90" spans="1:6" ht="39" customHeight="1">
      <c r="A90" s="25" t="s">
        <v>13</v>
      </c>
      <c r="B90" s="19">
        <f>B86-B87-B88-B89</f>
        <v>1061138.129</v>
      </c>
      <c r="C90" s="19">
        <f>C86-C87-C88-C89</f>
        <v>400217.46400000004</v>
      </c>
      <c r="D90" s="19">
        <f>D86-D87-D88-D89</f>
        <v>330888.1226</v>
      </c>
      <c r="E90" s="9">
        <f t="shared" si="2"/>
        <v>31.182379895426415</v>
      </c>
      <c r="F90" s="9">
        <f t="shared" si="3"/>
        <v>82.67708242736754</v>
      </c>
    </row>
    <row r="91" spans="1:6" ht="33.75" customHeight="1">
      <c r="A91" s="7" t="s">
        <v>14</v>
      </c>
      <c r="B91" s="8">
        <f>B13+B22+B42+B34+B56+B63+B65+B68+B70+B75+B83+B49</f>
        <v>251273.926</v>
      </c>
      <c r="C91" s="8">
        <f>C13+C22+C42+C34+C56+C63+C65+C68+C70+C75+C83+C49</f>
        <v>107779.533</v>
      </c>
      <c r="D91" s="8">
        <f>D13+D22+D42+D34+D56+D63+D65+D68+D70+D75+D83+D49</f>
        <v>32373.345</v>
      </c>
      <c r="E91" s="9">
        <f t="shared" si="2"/>
        <v>12.883686546928072</v>
      </c>
      <c r="F91" s="9">
        <f t="shared" si="3"/>
        <v>30.03663506317104</v>
      </c>
    </row>
    <row r="92" spans="1:6" ht="37.5" customHeight="1">
      <c r="A92" s="7" t="s">
        <v>36</v>
      </c>
      <c r="B92" s="8">
        <f>SUM(B84)</f>
        <v>8891.592</v>
      </c>
      <c r="C92" s="8">
        <f>SUM(C84)</f>
        <v>4886.092</v>
      </c>
      <c r="D92" s="8">
        <f>SUM(D84)</f>
        <v>4011.092</v>
      </c>
      <c r="E92" s="9">
        <f t="shared" si="2"/>
        <v>45.111066724609046</v>
      </c>
      <c r="F92" s="9">
        <f t="shared" si="3"/>
        <v>82.09202773914205</v>
      </c>
    </row>
    <row r="93" spans="1:6" ht="36" customHeight="1">
      <c r="A93" s="7" t="s">
        <v>37</v>
      </c>
      <c r="B93" s="8">
        <f>SUM(B76)</f>
        <v>2500</v>
      </c>
      <c r="C93" s="8">
        <f>SUM(C76)</f>
        <v>500</v>
      </c>
      <c r="D93" s="8">
        <f>SUM(D76)</f>
        <v>0</v>
      </c>
      <c r="E93" s="9">
        <f t="shared" si="2"/>
        <v>0</v>
      </c>
      <c r="F93" s="9">
        <f t="shared" si="3"/>
        <v>0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user368b</dc:creator>
  <cp:keywords/>
  <dc:description/>
  <cp:lastModifiedBy>user368b</cp:lastModifiedBy>
  <dcterms:created xsi:type="dcterms:W3CDTF">2015-05-13T09:18:45Z</dcterms:created>
  <dcterms:modified xsi:type="dcterms:W3CDTF">2015-05-13T09:27:44Z</dcterms:modified>
  <cp:category/>
  <cp:version/>
  <cp:contentType/>
  <cp:contentStatus/>
</cp:coreProperties>
</file>