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465" windowHeight="5775" activeTab="0"/>
  </bookViews>
  <sheets>
    <sheet name="общее" sheetId="1" r:id="rId1"/>
  </sheets>
  <definedNames>
    <definedName name="Z_0046E58A_646C_4FCB_9282_EE3ABE462928_.wvu.FilterData" localSheetId="0" hidden="1">'общее'!$A$4:$J$8</definedName>
    <definedName name="Z_0046E58A_646C_4FCB_9282_EE3ABE462928_.wvu.PrintArea" localSheetId="0" hidden="1">'общее'!$A$1:$J$191</definedName>
    <definedName name="Z_0046E58A_646C_4FCB_9282_EE3ABE462928_.wvu.PrintTitles" localSheetId="0" hidden="1">'общее'!$8:$8</definedName>
    <definedName name="Z_027FE178_1172_4222_AF5C_23D964AF488A_.wvu.FilterData" localSheetId="0" hidden="1">'общее'!$A$4:$J$8</definedName>
    <definedName name="Z_09F33DD9_E062_4B93_90BA_A6E8876D9E62_.wvu.FilterData" localSheetId="0" hidden="1">'общее'!$A$4:$J$8</definedName>
    <definedName name="Z_0C71E80D_0254_4693_A8EC_34A4BD1A6F73_.wvu.FilterData" localSheetId="0" hidden="1">'общее'!$A$4:$J$8</definedName>
    <definedName name="Z_159FE646_CDC0_4004_803C_0C3137E8C05E_.wvu.FilterData" localSheetId="0" hidden="1">'общее'!$A$4:$J$8</definedName>
    <definedName name="Z_159FE646_CDC0_4004_803C_0C3137E8C05E_.wvu.PrintArea" localSheetId="0" hidden="1">'общее'!$A$1:$K$191</definedName>
    <definedName name="Z_159FE646_CDC0_4004_803C_0C3137E8C05E_.wvu.PrintTitles" localSheetId="0" hidden="1">'общее'!$8:$8</definedName>
    <definedName name="Z_2A0A5548_2EEF_4469_A03C_FA481083CE33_.wvu.FilterData" localSheetId="0" hidden="1">'общее'!$A$4:$J$8</definedName>
    <definedName name="Z_2DB33E37_AA0F_4B4B_B7C9_A11BA792B878_.wvu.FilterData" localSheetId="0" hidden="1">'общее'!$A$4:$J$8</definedName>
    <definedName name="Z_3B5575E9_696E_4E1F_8BBE_8483CF318052_.wvu.FilterData" localSheetId="0" hidden="1">'общее'!$A$4:$J$8</definedName>
    <definedName name="Z_3B5575E9_696E_4E1F_8BBE_8483CF318052_.wvu.PrintArea" localSheetId="0" hidden="1">'общее'!$A$1:$J$191</definedName>
    <definedName name="Z_3B5575E9_696E_4E1F_8BBE_8483CF318052_.wvu.PrintTitles" localSheetId="0" hidden="1">'общее'!$8:$8</definedName>
    <definedName name="Z_3F669C1C_24D3_4C3D_9A16_6C0219D100D3_.wvu.FilterData" localSheetId="0" hidden="1">'общее'!$A$4:$J$8</definedName>
    <definedName name="Z_452C56A1_7A56_4ADE_A5CF_E260228787E3_.wvu.FilterData" localSheetId="0" hidden="1">'общее'!$A$4:$J$8</definedName>
    <definedName name="Z_452C56A1_7A56_4ADE_A5CF_E260228787E3_.wvu.PrintArea" localSheetId="0" hidden="1">'общее'!$A$1:$K$191</definedName>
    <definedName name="Z_452C56A1_7A56_4ADE_A5CF_E260228787E3_.wvu.PrintTitles" localSheetId="0" hidden="1">'общее'!$8:$8</definedName>
    <definedName name="Z_5512C256_B576_4E26_8E01_289925B9D9C4_.wvu.FilterData" localSheetId="0" hidden="1">'общее'!$A$4:$J$8</definedName>
    <definedName name="Z_5D9BE3B7_C618_47DB_8F0E_D1DDB1705E6B_.wvu.FilterData" localSheetId="0" hidden="1">'общее'!$A$4:$J$8</definedName>
    <definedName name="Z_60012CAC_965D_4CFC_93A4_5CCD711B12F0_.wvu.FilterData" localSheetId="0" hidden="1">'общее'!$A$4:$J$8</definedName>
    <definedName name="Z_8712F0EA_8AFD_45F0_99A0_31E181367C18_.wvu.FilterData" localSheetId="0" hidden="1">'общее'!$A$4:$J$8</definedName>
    <definedName name="Z_95A7493F_2B11_406A_BB91_458FD9DC3BAE_.wvu.FilterData" localSheetId="0" hidden="1">'общее'!$A$4:$J$8</definedName>
    <definedName name="Z_95A7493F_2B11_406A_BB91_458FD9DC3BAE_.wvu.PrintArea" localSheetId="0" hidden="1">'общее'!$A$1:$J$191</definedName>
    <definedName name="Z_95A7493F_2B11_406A_BB91_458FD9DC3BAE_.wvu.PrintTitles" localSheetId="0" hidden="1">'общее'!$8:$8</definedName>
    <definedName name="Z_966D3932_E429_4C59_AC55_697D9EEA620A_.wvu.FilterData" localSheetId="0" hidden="1">'общее'!$A$4:$J$8</definedName>
    <definedName name="Z_966D3932_E429_4C59_AC55_697D9EEA620A_.wvu.PrintArea" localSheetId="0" hidden="1">'общее'!$A$1:$J$191</definedName>
    <definedName name="Z_966D3932_E429_4C59_AC55_697D9EEA620A_.wvu.PrintTitles" localSheetId="0" hidden="1">'общее'!$8:$8</definedName>
    <definedName name="Z_B607774B_B68E_4DBE_B4D4_274DD101B3B3_.wvu.FilterData" localSheetId="0" hidden="1">'общее'!$A$4:$J$8</definedName>
    <definedName name="Z_BB4DF29A_3635_4350_9E09_BBEF363FC239_.wvu.FilterData" localSheetId="0" hidden="1">'общее'!$A$4:$J$8</definedName>
    <definedName name="Z_CFD58EC5_F475_4F0C_8822_861C497EA100_.wvu.FilterData" localSheetId="0" hidden="1">'общее'!$A$4:$J$8</definedName>
    <definedName name="Z_CFD58EC5_F475_4F0C_8822_861C497EA100_.wvu.PrintArea" localSheetId="0" hidden="1">'общее'!$A$1:$J$191</definedName>
    <definedName name="Z_CFD58EC5_F475_4F0C_8822_861C497EA100_.wvu.PrintTitles" localSheetId="0" hidden="1">'общее'!$8:$8</definedName>
    <definedName name="Z_D99C893A_0D9F_4F69_B1E5_4BCEB72F4291_.wvu.FilterData" localSheetId="0" hidden="1">'общее'!$A$4:$J$8</definedName>
    <definedName name="Z_DD10D4B1_8DC8_42EC_BEA8_E489924E3D0E_.wvu.FilterData" localSheetId="0" hidden="1">'общее'!$A$4:$J$8</definedName>
    <definedName name="Z_E147D13D_D04D_431E_888C_5A9AE670FC44_.wvu.FilterData" localSheetId="0" hidden="1">'общее'!$A$4:$J$8</definedName>
    <definedName name="Z_E147D13D_D04D_431E_888C_5A9AE670FC44_.wvu.PrintTitles" localSheetId="0" hidden="1">'общее'!$8:$8</definedName>
    <definedName name="Z_F06ACB63_A424_47E0_8092_CCE891CCD225_.wvu.FilterData" localSheetId="0" hidden="1">'общее'!$A$4:$J$8</definedName>
    <definedName name="_xlnm.Print_Titles" localSheetId="0">'общее'!$8:$8</definedName>
    <definedName name="_xlnm.Print_Area" localSheetId="0">'общее'!$A$1:$J$191</definedName>
  </definedNames>
  <calcPr fullCalcOnLoad="1"/>
</workbook>
</file>

<file path=xl/sharedStrings.xml><?xml version="1.0" encoding="utf-8"?>
<sst xmlns="http://schemas.openxmlformats.org/spreadsheetml/2006/main" count="314" uniqueCount="308">
  <si>
    <t>Загальний фонд</t>
  </si>
  <si>
    <t>Спеціальний фонд</t>
  </si>
  <si>
    <t>Цільові фонди</t>
  </si>
  <si>
    <t>Код бюджетної класифікації</t>
  </si>
  <si>
    <t>Найменування коду згідно із бюджетною класифікацією</t>
  </si>
  <si>
    <t>Зміни (+-)</t>
  </si>
  <si>
    <t>Податкові надходження</t>
  </si>
  <si>
    <t>Податки на доходи, податки на прибуток, податки на збільшення ринкової вартості</t>
  </si>
  <si>
    <t>Податки на власність</t>
  </si>
  <si>
    <t>Плата за землю</t>
  </si>
  <si>
    <t>Місцеві податки і збори</t>
  </si>
  <si>
    <t>Фіксований сільськогосподарський податок</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</si>
  <si>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</si>
  <si>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</si>
  <si>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</si>
  <si>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</si>
  <si>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Державне мито</t>
  </si>
  <si>
    <t>Інші неподаткові надходження</t>
  </si>
  <si>
    <t>Власні надходження бюджетних установ</t>
  </si>
  <si>
    <t>Доходи від операцій з капіталом</t>
  </si>
  <si>
    <t xml:space="preserve">Офіційні трансферти </t>
  </si>
  <si>
    <t>Надходження коштів від відшкодування втрат с/г виробництва</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</si>
  <si>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</si>
  <si>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</si>
  <si>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</si>
  <si>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</si>
  <si>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</si>
  <si>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</si>
  <si>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061007</t>
  </si>
  <si>
    <t>Інші правоохоронні заходи і заклади</t>
  </si>
  <si>
    <t>070000</t>
  </si>
  <si>
    <t>Освіта</t>
  </si>
  <si>
    <t>070101</t>
  </si>
  <si>
    <t>Дошкільні заклади освіти</t>
  </si>
  <si>
    <t>070201</t>
  </si>
  <si>
    <t>Загальноосвітні школи ( у т.ч. школа-дитячий садок, інтернат при школі), спеціалізовані школи, ліцеї, гімназії,колегіуми</t>
  </si>
  <si>
    <t>070202</t>
  </si>
  <si>
    <t>Вечірні (змінні) школи</t>
  </si>
  <si>
    <t>070303</t>
  </si>
  <si>
    <t xml:space="preserve">Дитячі будинки (у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</si>
  <si>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</si>
  <si>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</si>
  <si>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</si>
  <si>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</si>
  <si>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</si>
  <si>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</si>
  <si>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</si>
  <si>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</si>
  <si>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</si>
  <si>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</si>
  <si>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</si>
  <si>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</si>
  <si>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</si>
  <si>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</si>
  <si>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</si>
  <si>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 xml:space="preserve">Лікарні </t>
  </si>
  <si>
    <t>080203</t>
  </si>
  <si>
    <t>Пологові будинки</t>
  </si>
  <si>
    <t>080209</t>
  </si>
  <si>
    <t>Станції швидкої та невідкладної медичної допомоги</t>
  </si>
  <si>
    <t>080300</t>
  </si>
  <si>
    <t>Поліклініки і амбулаторії (крім спеціалізованих поліклінік та загальних і спеціалізованих стоматологічних поліклінік)</t>
  </si>
  <si>
    <t>080500</t>
  </si>
  <si>
    <t>Загальні і спеціалізовані стоматологічні поліклініки</t>
  </si>
  <si>
    <t>081002</t>
  </si>
  <si>
    <t>Інші заходи по охороні здоров'я</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</si>
  <si>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</si>
  <si>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</si>
  <si>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</si>
  <si>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</si>
  <si>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</si>
  <si>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</si>
  <si>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</si>
  <si>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</si>
  <si>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</si>
  <si>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</si>
  <si>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</si>
  <si>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</si>
  <si>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090209</t>
  </si>
  <si>
    <t>090212</t>
  </si>
  <si>
    <t>090214</t>
  </si>
  <si>
    <t>090215</t>
  </si>
  <si>
    <t xml:space="preserve">Пільги багатодітним сім'ям на житлово-комунальні послуги </t>
  </si>
  <si>
    <t>090216</t>
  </si>
  <si>
    <t xml:space="preserve">Пільги багатодітним сім'ям на придбання твердого палива та скрапленого газу </t>
  </si>
  <si>
    <t>090302</t>
  </si>
  <si>
    <t>Допомога у зв"язку з вагітністю і пологами</t>
  </si>
  <si>
    <t>090303</t>
  </si>
  <si>
    <t xml:space="preserve">Допомога на догляд за дитиною віком до 3 років
</t>
  </si>
  <si>
    <t>090304</t>
  </si>
  <si>
    <t>090305</t>
  </si>
  <si>
    <t>090306</t>
  </si>
  <si>
    <t>Допомога на дітей одиноким матерям</t>
  </si>
  <si>
    <t>090307</t>
  </si>
  <si>
    <t xml:space="preserve">Тимчасова державна допомога дітям </t>
  </si>
  <si>
    <t>090308</t>
  </si>
  <si>
    <t xml:space="preserve">Допомога при усиновленні дитини </t>
  </si>
  <si>
    <t>090401</t>
  </si>
  <si>
    <t>Державна соціальна допомога малозабезпеченим сім"ям</t>
  </si>
  <si>
    <t>090405</t>
  </si>
  <si>
    <t xml:space="preserve">Субсидії населенню для відшкодування витрат на оплату житлово-комунальних послуг </t>
  </si>
  <si>
    <t>090406</t>
  </si>
  <si>
    <t xml:space="preserve">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</si>
  <si>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</si>
  <si>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t>
  </si>
  <si>
    <t>090413</t>
  </si>
  <si>
    <t xml:space="preserve">Допомога на догляд за інвалідом I чи II групи внаслідок психічного розладу </t>
  </si>
  <si>
    <t>090416</t>
  </si>
  <si>
    <t>Інші видатки на соціальний захист ветеранів війни та праці</t>
  </si>
  <si>
    <t>090417</t>
  </si>
  <si>
    <t>091101</t>
  </si>
  <si>
    <t>Утримання центрiв соцiальних служб для сім`ї, дітей   та молоді</t>
  </si>
  <si>
    <t>091103</t>
  </si>
  <si>
    <t>Соціальні програми і заходи державних органів у справах молоді </t>
  </si>
  <si>
    <t>091104</t>
  </si>
  <si>
    <t xml:space="preserve">Соціальні програми і заходи державних органів з питань забезпечення рівних прав та можливостей жінок і чоловіків </t>
  </si>
  <si>
    <t>Інші видатки</t>
  </si>
  <si>
    <t>091107</t>
  </si>
  <si>
    <t>Соціальні програми і заходи державних органів у справах сім"ї</t>
  </si>
  <si>
    <t>091204</t>
  </si>
  <si>
    <t>091207</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</si>
  <si>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</si>
  <si>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</si>
  <si>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</si>
  <si>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</si>
  <si>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</si>
  <si>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</si>
  <si>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</si>
  <si>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</si>
  <si>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</si>
  <si>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</si>
  <si>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100000</t>
  </si>
  <si>
    <t>Житлово-комунальне господарство</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</si>
  <si>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</si>
  <si>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</si>
  <si>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</si>
  <si>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</si>
  <si>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</si>
  <si>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t>
  </si>
  <si>
    <t>100105</t>
  </si>
  <si>
    <t>Видатки на утримання об"єктів соціальної сфери підприємств, що передаються до комунальної власності</t>
  </si>
  <si>
    <t>100202</t>
  </si>
  <si>
    <t>100203</t>
  </si>
  <si>
    <t>Благоустрій міст, сіл, селищ</t>
  </si>
  <si>
    <t>100208</t>
  </si>
  <si>
    <t>Видатки на впровадження засобів обліку витрат та регулювання споживання води та теплової енергії </t>
  </si>
  <si>
    <t>100301</t>
  </si>
  <si>
    <t>Збір та вивезення сміття і відходів, експлуатація каналізаційних систем </t>
  </si>
  <si>
    <t>100302</t>
  </si>
  <si>
    <t>Комбінати комунальних підприємств,районні виробничі об'єднання та інші підприємства, установи та організації житлово-комунального господарства</t>
  </si>
  <si>
    <t>110000</t>
  </si>
  <si>
    <t>Культура і мистецтво</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</si>
  <si>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</si>
  <si>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</si>
  <si>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</si>
  <si>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</si>
  <si>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</si>
  <si>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</si>
  <si>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</si>
  <si>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 </t>
  </si>
  <si>
    <t>130000</t>
  </si>
  <si>
    <t>Фізична культура і спорт</t>
  </si>
  <si>
    <t>130106</t>
  </si>
  <si>
    <t>Проведення заходів з нетрадиційних видів спорту і масових заходів з фізичної культури</t>
  </si>
  <si>
    <t>130107</t>
  </si>
  <si>
    <t>Утримання та навчально-тренувальна робота дитячо-юнацьких спортивних шкіл</t>
  </si>
  <si>
    <t>130110</t>
  </si>
  <si>
    <t>Фінансова підтримка спортивних споруд</t>
  </si>
  <si>
    <t>130112</t>
  </si>
  <si>
    <t>Інші видатки </t>
  </si>
  <si>
    <t>150000</t>
  </si>
  <si>
    <t>Будівництво</t>
  </si>
  <si>
    <t>150101</t>
  </si>
  <si>
    <t xml:space="preserve">Капітальні вкладення </t>
  </si>
  <si>
    <t>150110</t>
  </si>
  <si>
    <t>Проведення невідкладних відновлювальних робіт, будівництво та реконструкція загальноосвітніх навчальних закладів</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</si>
  <si>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</si>
  <si>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</si>
  <si>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</si>
  <si>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</si>
  <si>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</si>
  <si>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</si>
  <si>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</si>
  <si>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</si>
  <si>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170203</t>
  </si>
  <si>
    <t>Компенсаційні виплати за пільговий проїзд окремих категорій громадян на водному транспорті</t>
  </si>
  <si>
    <t>170302</t>
  </si>
  <si>
    <t>Компенсаційні виплати за пільговий проїзд окремих категорій громадян на залізничному транспорті</t>
  </si>
  <si>
    <t>170602</t>
  </si>
  <si>
    <t xml:space="preserve">Компенсаційні виплати на пільговий проїзд електротранспортом окремим категоріям громадян </t>
  </si>
  <si>
    <t>170703</t>
  </si>
  <si>
    <t xml:space="preserve">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</si>
  <si>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</si>
  <si>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t>
  </si>
  <si>
    <t>180109</t>
  </si>
  <si>
    <t>Програма стабілізації та соціально-економічного розвитку територій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</si>
  <si>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</si>
  <si>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</si>
  <si>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210000</t>
  </si>
  <si>
    <t>Запобігання та ліквідація надзвичайних ситуацій та наслідків стихійного лиха</t>
  </si>
  <si>
    <t>210105</t>
  </si>
  <si>
    <t xml:space="preserve">Видатки на запобігання та ліквідацію надзвичайних ситуацій та наслідків стихійного лиха </t>
  </si>
  <si>
    <t>210110</t>
  </si>
  <si>
    <t>Заходи з організації рятування на водах</t>
  </si>
  <si>
    <t>240000</t>
  </si>
  <si>
    <t>240601</t>
  </si>
  <si>
    <t>Охорона та раціональне використання природних ресурсів</t>
  </si>
  <si>
    <t>250000</t>
  </si>
  <si>
    <t xml:space="preserve">Видатки, не віднесені до основних груп                                                          </t>
  </si>
  <si>
    <t>250404</t>
  </si>
  <si>
    <t>250913</t>
  </si>
  <si>
    <t xml:space="preserve">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</si>
  <si>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МІЖБЮДЖЕТНІ ТРАНСФЕРТИ</t>
  </si>
  <si>
    <t>250323</t>
  </si>
  <si>
    <t>ДОХІДНА ЧАСТИНА МІСЬКОГО БЮДЖЕТУ</t>
  </si>
  <si>
    <t>250908</t>
  </si>
  <si>
    <t>250909</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</si>
  <si>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</si>
  <si>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</si>
  <si>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ВИДАТКОВА ЧАСТИНА ТА КРЕДИТУВАННЯ МІСЬКОГО БЮДЖЕТУ</t>
  </si>
  <si>
    <t>Допомога при народженні дитини</t>
  </si>
  <si>
    <t xml:space="preserve">Допомога на дітей, над якими встановлено опіку чи піклування </t>
  </si>
  <si>
    <t>Витрати на поховання учасників бойових дій та інвалідів війни</t>
  </si>
  <si>
    <t>Водопровідно-каналізаційне господарство </t>
  </si>
  <si>
    <t xml:space="preserve">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</si>
  <si>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ВСЬОГО ВИДАТКІВ З КРЕДИТУВАННЯМ</t>
  </si>
  <si>
    <t xml:space="preserve">Субвенція  районному бюджету Жовтневого району Миколаївської області на виконання делегованих державою повноважень у галузі медичного обслуговування населення Корабельного району </t>
  </si>
  <si>
    <t>Податок на доходи фізичних осіб</t>
  </si>
  <si>
    <t>Податок на прибуток підприємств та фінансових  установ  комунальної власності</t>
  </si>
  <si>
    <t>Збір за першу реєстрацію транспортного засобу</t>
  </si>
  <si>
    <t xml:space="preserve">Збори  та плата за спеціальне використання природних ресурсів </t>
  </si>
  <si>
    <t>Збір за провадження деяких видів підприємницької діяльності</t>
  </si>
  <si>
    <t>Збір за провадження торговельної діяльності нафтопродуктами, скрапленим та стиснутим газом на стаціонарних , малогабаритних і пересувних автозаправних станціях, заправних пунктах</t>
  </si>
  <si>
    <t xml:space="preserve">Єдиний податок </t>
  </si>
  <si>
    <t>Інші податки та збори</t>
  </si>
  <si>
    <t>Екологічний податок</t>
  </si>
  <si>
    <t>Частина чистого прибутку (доходу) комунальних унітарних підприємств та їх обєднань, що вилучається до бюджету</t>
  </si>
  <si>
    <t xml:space="preserve">Адміністративні збори та платежі, доходи від некомерційної діяльності </t>
  </si>
  <si>
    <t>Надходження від орендної плати за користування цілосним майновим комплексом та іншим майном, що перебуває в комунальній власності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</si>
  <si>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</si>
  <si>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</si>
  <si>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</si>
  <si>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продажу землі</t>
  </si>
  <si>
    <t xml:space="preserve">Кошти від відчуження майна, що  належить Автономній Республіці Крим та майна, що перебуває в комунальній власності </t>
  </si>
  <si>
    <t>130102</t>
  </si>
  <si>
    <t>130114</t>
  </si>
  <si>
    <t>Проведення навчально-тренувальних зборів і змагань </t>
  </si>
  <si>
    <t>Забезпечення підготовки спортсменів вищих категорій школами вищої спортивної майстерності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</si>
  <si>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</si>
  <si>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t>
  </si>
  <si>
    <t>Пільги окремим категоріям громадян з послуг зв'язку </t>
  </si>
  <si>
    <t>091205</t>
  </si>
  <si>
    <t>091206</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</si>
  <si>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</si>
  <si>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</si>
  <si>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</si>
  <si>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</si>
  <si>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090205</t>
  </si>
  <si>
    <t>090208</t>
  </si>
  <si>
    <t>250905</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</si>
  <si>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</si>
  <si>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</si>
  <si>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</si>
  <si>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РАЗОМ ДОХОДІВ</t>
  </si>
  <si>
    <t xml:space="preserve">РАЗОМ ВИДАТКИ </t>
  </si>
  <si>
    <t xml:space="preserve"> КРЕДИТУВАННЯ </t>
  </si>
  <si>
    <t xml:space="preserve">ВСЬОГО ВИДАТКІВ </t>
  </si>
  <si>
    <t>070807</t>
  </si>
  <si>
    <t>091108</t>
  </si>
  <si>
    <t>100602</t>
  </si>
  <si>
    <t>180410</t>
  </si>
  <si>
    <t>Інші освітні програми</t>
  </si>
  <si>
    <t>Інші заходи, пов"язані з економічною діяльністю</t>
  </si>
  <si>
    <t>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</si>
  <si>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</si>
  <si>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 xml:space="preserve">Податок на прибуток підприємств </t>
  </si>
  <si>
    <t>Авансові внески з податку на прибуток підприємств та фінансових  установ  комунальної власності</t>
  </si>
  <si>
    <t>Надходження коштів пайової участі у розвитку інфраструктури населеного пункту</t>
  </si>
  <si>
    <t>у  тис.грн.</t>
  </si>
  <si>
    <t>у відсотках</t>
  </si>
  <si>
    <t>ВСЬОГО ДОХОДІВ</t>
  </si>
  <si>
    <t>070601</t>
  </si>
  <si>
    <t>080800</t>
  </si>
  <si>
    <t>130113</t>
  </si>
  <si>
    <t>150202</t>
  </si>
  <si>
    <t>180404</t>
  </si>
  <si>
    <t>Вищі заклади освіти I та II рівнів акредитації </t>
  </si>
  <si>
    <t>Центри первинної медичної (медико-санітарної) допомоги</t>
  </si>
  <si>
    <t>Централізовані бухгалтерії </t>
  </si>
  <si>
    <t>Розробка схем та проектних рішень масового застосування </t>
  </si>
  <si>
    <t>Підтримка малого і середнього підприємництва </t>
  </si>
  <si>
    <t>Інформація про  виконання міського  бюджету міста Миколаєва за I півріччя  2014 року (з динамікою змін порівняно з I півріччя 2013 року)</t>
  </si>
  <si>
    <t>Податок на нерухоме майно, відмінне від земельної ділянки</t>
  </si>
  <si>
    <t>Туристичний збір</t>
  </si>
  <si>
    <t xml:space="preserve">Виконано за             I півріччя 2013 року, тис.грн. </t>
  </si>
  <si>
    <t>Виконано за               I півріччя 2014 рік, тис.грн.</t>
  </si>
  <si>
    <t>Виконано за    I півріччя 2013 рік, тис.грн.</t>
  </si>
  <si>
    <t>Виконано за   I півріччя 2014 рік, тис.грн.</t>
  </si>
  <si>
    <t>в 3,6 р.б.</t>
  </si>
  <si>
    <t>в 13,0 р.б.</t>
  </si>
  <si>
    <t>250203</t>
  </si>
  <si>
    <t>в 4,5 р.б.</t>
  </si>
  <si>
    <t>в 3,7 р.б.</t>
  </si>
  <si>
    <t>в 12,4 р.б.</t>
  </si>
  <si>
    <t>Проведення виборів депутатів місцевих рад та сільських, селищних, міських голів </t>
  </si>
  <si>
    <t>в 1,9 р.б.</t>
  </si>
  <si>
    <t>в 2,5 р.б.</t>
  </si>
  <si>
    <t>в 2,2 р.б.</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</si>
</sst>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0"/>
    <numFmt numFmtId="182" formatCode="0.0"/>
    <numFmt numFmtId="183" formatCode="0.0_)"/>
    <numFmt numFmtId="184" formatCode="0.0%"/>
    <numFmt numFmtId="185" formatCode="#,##0.000"/>
    <numFmt numFmtId="186" formatCode="0.00000"/>
    <numFmt numFmtId="187" formatCode="0.0000000"/>
    <numFmt numFmtId="188" formatCode="0.00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s>
  <fonts count="59">
    <font>
      <sz val="10"/>
      <name val="Arial Cyr"/>
      <family val="0"/>
    </font>
    <font>
      <sz val="8"/>
      <name val="Arial Cyr"/>
      <family val="0"/>
    </font>
    <font>
      <u val="single"/>
      <sz val="10"/>
      <color indexed="12"/>
      <name val="Arial Cyr"/>
      <family val="0"/>
    </font>
    <font>
      <u val="single"/>
      <sz val="10"/>
      <color indexed="36"/>
      <name val="Arial Cyr"/>
      <family val="0"/>
    </font>
    <font>
      <sz val="11"/>
      <name val="Arial Cyr"/>
      <family val="0"/>
    </font>
    <font>
      <sz val="11"/>
      <name val="Times New Roman"/>
      <family val="1"/>
    </font>
    <font>
      <b/>
      <sz val="18"/>
      <name val="Times New Roman"/>
      <family val="1"/>
    </font>
    <font>
      <b/>
      <sz val="16"/>
      <name val="Times New Roman"/>
      <family val="1"/>
    </font>
    <font>
      <b/>
      <sz val="11"/>
      <name val="Times New Roman"/>
      <family val="1"/>
    </font>
    <font>
      <sz val="18"/>
      <name val="Times New Roman"/>
      <family val="1"/>
    </font>
    <font>
      <sz val="14"/>
      <name val="Times New Roman"/>
      <family val="1"/>
    </font>
    <font>
      <b/>
      <sz val="14"/>
      <name val="Times New Roman"/>
      <family val="1"/>
    </font>
    <font>
      <b/>
      <sz val="11"/>
      <name val="Arial Cyr"/>
      <family val="0"/>
    </font>
    <font>
      <b/>
      <sz val="16"/>
      <color indexed="8"/>
      <name val="Times New Roman"/>
      <family val="1"/>
    </font>
    <font>
      <sz val="14"/>
      <color indexed="8"/>
      <name val="Times New Roman"/>
      <family val="1"/>
    </font>
    <font>
      <b/>
      <sz val="14"/>
      <color indexed="8"/>
      <name val="Times New Roman"/>
      <family val="1"/>
    </font>
    <font>
      <sz val="12"/>
      <name val="Times New Roman Cyr"/>
      <family val="1"/>
    </font>
    <font>
      <sz val="22"/>
      <name val="Times New Roman"/>
      <family val="1"/>
    </font>
    <font>
      <b/>
      <sz val="20"/>
      <name val="Times New Roman"/>
      <family val="1"/>
    </font>
    <font>
      <b/>
      <u val="single"/>
      <sz val="22"/>
      <color indexed="8"/>
      <name val="Times New Roman"/>
      <family val="1"/>
    </font>
    <font>
      <sz val="22"/>
      <color indexed="8"/>
      <name val="Times New Roman"/>
      <family val="1"/>
    </font>
    <font>
      <b/>
      <sz val="22"/>
      <name val="Times New Roman"/>
      <family val="1"/>
    </font>
    <font>
      <b/>
      <sz val="10"/>
      <name val="Arial Cyr"/>
      <family val="0"/>
    </font>
    <font>
      <sz val="18"/>
      <color indexed="8"/>
      <name val="Times New Roman"/>
      <family val="1"/>
    </font>
    <font>
      <b/>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medium"/>
      <right style="medium"/>
      <top style="medium"/>
      <bottom>
        <color indexed="63"/>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medium"/>
      <right style="medium"/>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medium"/>
      <top>
        <color indexed="63"/>
      </top>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thin"/>
      <top>
        <color indexed="63"/>
      </top>
      <bottom style="medium"/>
    </border>
    <border>
      <left style="thin"/>
      <right style="medium"/>
      <top style="medium"/>
      <bottom style="medium"/>
    </border>
    <border>
      <left>
        <color indexed="63"/>
      </left>
      <right style="medium"/>
      <top style="medium"/>
      <bottom style="medium"/>
    </border>
    <border>
      <left style="medium"/>
      <right style="thin"/>
      <top>
        <color indexed="63"/>
      </top>
      <bottom style="medium"/>
    </border>
    <border>
      <left style="thin"/>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6" fillId="0" borderId="0">
      <alignment/>
      <protection/>
    </xf>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71">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2" fillId="0" borderId="0" xfId="0" applyFont="1" applyAlignment="1">
      <alignment/>
    </xf>
    <xf numFmtId="0" fontId="5" fillId="0" borderId="10" xfId="0" applyFont="1" applyBorder="1" applyAlignment="1">
      <alignment/>
    </xf>
    <xf numFmtId="0" fontId="11" fillId="0" borderId="11" xfId="0" applyFont="1" applyBorder="1" applyAlignment="1">
      <alignment horizontal="center" vertical="center" wrapText="1"/>
    </xf>
    <xf numFmtId="0" fontId="11" fillId="0" borderId="11" xfId="0" applyFont="1" applyBorder="1" applyAlignment="1">
      <alignment horizontal="center" vertical="top" wrapText="1"/>
    </xf>
    <xf numFmtId="0" fontId="11" fillId="0" borderId="12" xfId="0" applyFont="1" applyBorder="1" applyAlignment="1">
      <alignment horizontal="center" vertical="top" wrapText="1"/>
    </xf>
    <xf numFmtId="9" fontId="11" fillId="0" borderId="12" xfId="58" applyFont="1" applyBorder="1" applyAlignment="1">
      <alignment horizontal="center" vertical="top" wrapText="1"/>
    </xf>
    <xf numFmtId="185" fontId="10" fillId="0" borderId="13" xfId="0" applyNumberFormat="1" applyFont="1" applyBorder="1" applyAlignment="1">
      <alignment horizontal="right" vertical="center"/>
    </xf>
    <xf numFmtId="185" fontId="10" fillId="0" borderId="14" xfId="0" applyNumberFormat="1" applyFont="1" applyBorder="1" applyAlignment="1">
      <alignment horizontal="right" vertical="center"/>
    </xf>
    <xf numFmtId="185" fontId="10" fillId="0" borderId="10" xfId="0" applyNumberFormat="1" applyFont="1" applyBorder="1" applyAlignment="1">
      <alignment horizontal="right" vertical="center"/>
    </xf>
    <xf numFmtId="0" fontId="10" fillId="0" borderId="13" xfId="0" applyFont="1" applyBorder="1" applyAlignment="1">
      <alignment horizontal="left" vertical="top"/>
    </xf>
    <xf numFmtId="0" fontId="11" fillId="0" borderId="13" xfId="0" applyFont="1" applyBorder="1" applyAlignment="1">
      <alignment horizontal="left" vertical="top"/>
    </xf>
    <xf numFmtId="0" fontId="10" fillId="0" borderId="10" xfId="0" applyFont="1" applyBorder="1" applyAlignment="1">
      <alignment horizontal="left" vertical="top"/>
    </xf>
    <xf numFmtId="0" fontId="10" fillId="0" borderId="13" xfId="0" applyFont="1" applyBorder="1" applyAlignment="1">
      <alignment horizontal="left" vertical="top" wrapText="1"/>
    </xf>
    <xf numFmtId="0" fontId="10" fillId="0" borderId="10" xfId="0" applyFont="1" applyBorder="1" applyAlignment="1">
      <alignment horizontal="left" vertical="top" wrapText="1"/>
    </xf>
    <xf numFmtId="185" fontId="10" fillId="0" borderId="13" xfId="0" applyNumberFormat="1" applyFont="1" applyFill="1" applyBorder="1" applyAlignment="1" applyProtection="1">
      <alignment horizontal="right" vertical="center" wrapText="1"/>
      <protection/>
    </xf>
    <xf numFmtId="185" fontId="11" fillId="0" borderId="13" xfId="0" applyNumberFormat="1" applyFont="1" applyFill="1" applyBorder="1" applyAlignment="1" applyProtection="1">
      <alignment horizontal="right" vertical="center" wrapText="1"/>
      <protection/>
    </xf>
    <xf numFmtId="185" fontId="10" fillId="0" borderId="14" xfId="0" applyNumberFormat="1" applyFont="1" applyFill="1" applyBorder="1" applyAlignment="1" applyProtection="1">
      <alignment horizontal="right" vertical="center" wrapText="1"/>
      <protection/>
    </xf>
    <xf numFmtId="185" fontId="10" fillId="0" borderId="10" xfId="0" applyNumberFormat="1" applyFont="1" applyFill="1" applyBorder="1" applyAlignment="1" applyProtection="1">
      <alignment horizontal="right" vertical="center" wrapText="1"/>
      <protection/>
    </xf>
    <xf numFmtId="0" fontId="10" fillId="0" borderId="13" xfId="0" applyFont="1" applyBorder="1" applyAlignment="1">
      <alignment vertical="top" wrapText="1"/>
    </xf>
    <xf numFmtId="0" fontId="12" fillId="0" borderId="0" xfId="0" applyFont="1" applyBorder="1" applyAlignment="1">
      <alignment/>
    </xf>
    <xf numFmtId="0" fontId="7" fillId="0" borderId="10" xfId="0" applyFont="1" applyBorder="1" applyAlignment="1">
      <alignment horizontal="left" vertical="top"/>
    </xf>
    <xf numFmtId="0" fontId="7" fillId="0" borderId="10" xfId="0" applyFont="1" applyBorder="1" applyAlignment="1">
      <alignment horizontal="left" vertical="top" wrapText="1"/>
    </xf>
    <xf numFmtId="0" fontId="7" fillId="0" borderId="13" xfId="0" applyFont="1" applyBorder="1" applyAlignment="1">
      <alignment horizontal="left" vertical="top"/>
    </xf>
    <xf numFmtId="0" fontId="7" fillId="0" borderId="13" xfId="0" applyFont="1" applyBorder="1" applyAlignment="1">
      <alignment horizontal="left" vertical="top" wrapText="1"/>
    </xf>
    <xf numFmtId="0" fontId="10" fillId="0" borderId="14" xfId="0" applyFont="1" applyBorder="1" applyAlignment="1">
      <alignment vertical="top" wrapText="1"/>
    </xf>
    <xf numFmtId="0" fontId="11" fillId="0" borderId="15" xfId="0" applyFont="1" applyBorder="1" applyAlignment="1">
      <alignment horizontal="center" vertical="top" wrapText="1"/>
    </xf>
    <xf numFmtId="49" fontId="11" fillId="0" borderId="11" xfId="0" applyNumberFormat="1" applyFont="1" applyBorder="1" applyAlignment="1">
      <alignment horizontal="center" vertical="top" wrapText="1"/>
    </xf>
    <xf numFmtId="185" fontId="11" fillId="0" borderId="10" xfId="0" applyNumberFormat="1" applyFont="1" applyFill="1" applyBorder="1" applyAlignment="1" applyProtection="1">
      <alignment horizontal="right" vertical="center" wrapText="1"/>
      <protection/>
    </xf>
    <xf numFmtId="185" fontId="11" fillId="0" borderId="14" xfId="0" applyNumberFormat="1" applyFont="1" applyFill="1" applyBorder="1" applyAlignment="1" applyProtection="1">
      <alignment horizontal="right" vertical="center" wrapText="1"/>
      <protection/>
    </xf>
    <xf numFmtId="185" fontId="11" fillId="0" borderId="16" xfId="0" applyNumberFormat="1" applyFont="1" applyFill="1" applyBorder="1" applyAlignment="1" applyProtection="1">
      <alignment horizontal="right" vertical="center" wrapText="1"/>
      <protection/>
    </xf>
    <xf numFmtId="185" fontId="11" fillId="0" borderId="17" xfId="0" applyNumberFormat="1" applyFont="1" applyFill="1" applyBorder="1" applyAlignment="1" applyProtection="1">
      <alignment horizontal="right" vertical="center" wrapText="1"/>
      <protection/>
    </xf>
    <xf numFmtId="185" fontId="11" fillId="0" borderId="18" xfId="0" applyNumberFormat="1" applyFont="1" applyFill="1" applyBorder="1" applyAlignment="1" applyProtection="1">
      <alignment horizontal="right" vertical="center" wrapText="1"/>
      <protection/>
    </xf>
    <xf numFmtId="185" fontId="11" fillId="0" borderId="19" xfId="0" applyNumberFormat="1" applyFont="1" applyFill="1" applyBorder="1" applyAlignment="1" applyProtection="1">
      <alignment horizontal="right" vertical="center" wrapText="1"/>
      <protection/>
    </xf>
    <xf numFmtId="49" fontId="11" fillId="0" borderId="12" xfId="0" applyNumberFormat="1" applyFont="1" applyBorder="1" applyAlignment="1">
      <alignment horizontal="center" vertical="top" wrapText="1"/>
    </xf>
    <xf numFmtId="0" fontId="17" fillId="0" borderId="0" xfId="0" applyFont="1" applyBorder="1" applyAlignment="1">
      <alignment wrapText="1"/>
    </xf>
    <xf numFmtId="0" fontId="23" fillId="0" borderId="0" xfId="0" applyFont="1" applyBorder="1" applyAlignment="1">
      <alignment horizontal="justify" wrapText="1"/>
    </xf>
    <xf numFmtId="0" fontId="5" fillId="0" borderId="0" xfId="0" applyFont="1" applyBorder="1" applyAlignment="1">
      <alignment/>
    </xf>
    <xf numFmtId="185" fontId="10" fillId="0" borderId="10" xfId="0" applyNumberFormat="1" applyFont="1" applyBorder="1" applyAlignment="1">
      <alignment horizontal="right" wrapText="1"/>
    </xf>
    <xf numFmtId="49" fontId="13" fillId="0" borderId="20" xfId="0" applyNumberFormat="1" applyFont="1" applyFill="1" applyBorder="1" applyAlignment="1" applyProtection="1">
      <alignment vertical="top"/>
      <protection locked="0"/>
    </xf>
    <xf numFmtId="183" fontId="13" fillId="0" borderId="21" xfId="0" applyNumberFormat="1" applyFont="1" applyFill="1" applyBorder="1" applyAlignment="1" applyProtection="1">
      <alignment vertical="top" wrapText="1"/>
      <protection locked="0"/>
    </xf>
    <xf numFmtId="0" fontId="14" fillId="0" borderId="13" xfId="0" applyNumberFormat="1" applyFont="1" applyFill="1" applyBorder="1" applyAlignment="1" applyProtection="1" quotePrefix="1">
      <alignment vertical="top"/>
      <protection locked="0"/>
    </xf>
    <xf numFmtId="183" fontId="14" fillId="0" borderId="22" xfId="0" applyNumberFormat="1" applyFont="1" applyFill="1" applyBorder="1" applyAlignment="1" applyProtection="1">
      <alignment vertical="top" wrapText="1"/>
      <protection locked="0"/>
    </xf>
    <xf numFmtId="49" fontId="13" fillId="0" borderId="13" xfId="0" applyNumberFormat="1" applyFont="1" applyFill="1" applyBorder="1" applyAlignment="1" applyProtection="1">
      <alignment vertical="top"/>
      <protection locked="0"/>
    </xf>
    <xf numFmtId="183" fontId="13" fillId="0" borderId="22" xfId="0" applyNumberFormat="1" applyFont="1" applyFill="1" applyBorder="1" applyAlignment="1" applyProtection="1">
      <alignment vertical="top" wrapText="1"/>
      <protection/>
    </xf>
    <xf numFmtId="49" fontId="14" fillId="0" borderId="13" xfId="0" applyNumberFormat="1" applyFont="1" applyFill="1" applyBorder="1" applyAlignment="1" applyProtection="1">
      <alignment vertical="top"/>
      <protection locked="0"/>
    </xf>
    <xf numFmtId="183" fontId="14" fillId="0" borderId="22" xfId="0" applyNumberFormat="1" applyFont="1" applyFill="1" applyBorder="1" applyAlignment="1" applyProtection="1">
      <alignment vertical="top" wrapText="1"/>
      <protection/>
    </xf>
    <xf numFmtId="183" fontId="13" fillId="0" borderId="22" xfId="0" applyNumberFormat="1" applyFont="1" applyFill="1" applyBorder="1" applyAlignment="1" applyProtection="1">
      <alignment vertical="top"/>
      <protection/>
    </xf>
    <xf numFmtId="0" fontId="10" fillId="0" borderId="22" xfId="0" applyFont="1" applyBorder="1" applyAlignment="1">
      <alignment vertical="top" wrapText="1"/>
    </xf>
    <xf numFmtId="49" fontId="13" fillId="0" borderId="13" xfId="0" applyNumberFormat="1" applyFont="1" applyFill="1" applyBorder="1" applyAlignment="1" applyProtection="1">
      <alignment vertical="top"/>
      <protection/>
    </xf>
    <xf numFmtId="183" fontId="14" fillId="0" borderId="13" xfId="0" applyNumberFormat="1" applyFont="1" applyFill="1" applyBorder="1" applyAlignment="1" applyProtection="1">
      <alignment vertical="top" wrapText="1"/>
      <protection locked="0"/>
    </xf>
    <xf numFmtId="49" fontId="14" fillId="0" borderId="14" xfId="0" applyNumberFormat="1" applyFont="1" applyFill="1" applyBorder="1" applyAlignment="1" applyProtection="1">
      <alignment vertical="top"/>
      <protection locked="0"/>
    </xf>
    <xf numFmtId="183" fontId="14" fillId="0" borderId="14" xfId="0" applyNumberFormat="1" applyFont="1" applyFill="1" applyBorder="1" applyAlignment="1" applyProtection="1">
      <alignment vertical="top" wrapText="1"/>
      <protection locked="0"/>
    </xf>
    <xf numFmtId="49" fontId="14" fillId="0" borderId="10" xfId="0" applyNumberFormat="1" applyFont="1" applyFill="1" applyBorder="1" applyAlignment="1" applyProtection="1">
      <alignment vertical="top"/>
      <protection locked="0"/>
    </xf>
    <xf numFmtId="0" fontId="10" fillId="0" borderId="19" xfId="0" applyNumberFormat="1" applyFont="1" applyFill="1" applyBorder="1" applyAlignment="1">
      <alignment vertical="top" wrapText="1"/>
    </xf>
    <xf numFmtId="183" fontId="14" fillId="0" borderId="18" xfId="0" applyNumberFormat="1" applyFont="1" applyFill="1" applyBorder="1" applyAlignment="1" applyProtection="1">
      <alignment vertical="top" wrapText="1"/>
      <protection/>
    </xf>
    <xf numFmtId="183" fontId="14" fillId="0" borderId="18" xfId="0" applyNumberFormat="1" applyFont="1" applyFill="1" applyBorder="1" applyAlignment="1" applyProtection="1">
      <alignment vertical="top" wrapText="1"/>
      <protection locked="0"/>
    </xf>
    <xf numFmtId="183" fontId="14" fillId="0" borderId="19" xfId="0" applyNumberFormat="1" applyFont="1" applyFill="1" applyBorder="1" applyAlignment="1" applyProtection="1">
      <alignment vertical="top" wrapText="1"/>
      <protection locked="0"/>
    </xf>
    <xf numFmtId="183" fontId="14" fillId="0" borderId="19" xfId="0" applyNumberFormat="1" applyFont="1" applyFill="1" applyBorder="1" applyAlignment="1" applyProtection="1">
      <alignment vertical="top" wrapText="1"/>
      <protection/>
    </xf>
    <xf numFmtId="49" fontId="14" fillId="0" borderId="13" xfId="0" applyNumberFormat="1" applyFont="1" applyFill="1" applyBorder="1" applyAlignment="1" applyProtection="1">
      <alignment vertical="top"/>
      <protection/>
    </xf>
    <xf numFmtId="183" fontId="13" fillId="0" borderId="22" xfId="0" applyNumberFormat="1" applyFont="1" applyFill="1" applyBorder="1" applyAlignment="1" applyProtection="1">
      <alignment vertical="top" wrapText="1"/>
      <protection locked="0"/>
    </xf>
    <xf numFmtId="0" fontId="10" fillId="0" borderId="22" xfId="53" applyFont="1" applyBorder="1" applyAlignment="1" applyProtection="1">
      <alignment vertical="top" wrapText="1"/>
      <protection/>
    </xf>
    <xf numFmtId="49" fontId="15" fillId="0" borderId="13" xfId="0" applyNumberFormat="1" applyFont="1" applyFill="1" applyBorder="1" applyAlignment="1" applyProtection="1">
      <alignment vertical="top"/>
      <protection/>
    </xf>
    <xf numFmtId="183" fontId="15" fillId="0" borderId="22" xfId="0" applyNumberFormat="1" applyFont="1" applyFill="1" applyBorder="1" applyAlignment="1" applyProtection="1">
      <alignment vertical="top" wrapText="1"/>
      <protection/>
    </xf>
    <xf numFmtId="49" fontId="13" fillId="0" borderId="10" xfId="0" applyNumberFormat="1" applyFont="1" applyFill="1" applyBorder="1" applyAlignment="1" applyProtection="1">
      <alignment vertical="top"/>
      <protection/>
    </xf>
    <xf numFmtId="183" fontId="13" fillId="0" borderId="19" xfId="0" applyNumberFormat="1" applyFont="1" applyFill="1" applyBorder="1" applyAlignment="1" applyProtection="1">
      <alignment vertical="top" wrapText="1"/>
      <protection/>
    </xf>
    <xf numFmtId="49" fontId="14" fillId="0" borderId="10" xfId="0" applyNumberFormat="1" applyFont="1" applyFill="1" applyBorder="1" applyAlignment="1" applyProtection="1">
      <alignment vertical="top"/>
      <protection/>
    </xf>
    <xf numFmtId="0" fontId="14" fillId="0" borderId="13" xfId="0" applyNumberFormat="1" applyFont="1" applyFill="1" applyBorder="1" applyAlignment="1" applyProtection="1">
      <alignment vertical="top" wrapText="1"/>
      <protection/>
    </xf>
    <xf numFmtId="0" fontId="14" fillId="0" borderId="14" xfId="0" applyNumberFormat="1" applyFont="1" applyFill="1" applyBorder="1" applyAlignment="1" applyProtection="1">
      <alignment vertical="top" wrapText="1"/>
      <protection/>
    </xf>
    <xf numFmtId="49" fontId="13" fillId="0" borderId="12" xfId="0" applyNumberFormat="1" applyFont="1" applyFill="1" applyBorder="1" applyAlignment="1" applyProtection="1">
      <alignment vertical="top"/>
      <protection/>
    </xf>
    <xf numFmtId="183" fontId="13" fillId="0" borderId="23" xfId="0" applyNumberFormat="1" applyFont="1" applyFill="1" applyBorder="1" applyAlignment="1" applyProtection="1">
      <alignment vertical="top"/>
      <protection locked="0"/>
    </xf>
    <xf numFmtId="49" fontId="13" fillId="0" borderId="24" xfId="0" applyNumberFormat="1" applyFont="1" applyFill="1" applyBorder="1" applyAlignment="1" applyProtection="1">
      <alignment vertical="top"/>
      <protection/>
    </xf>
    <xf numFmtId="183" fontId="13" fillId="0" borderId="25" xfId="0" applyNumberFormat="1" applyFont="1" applyFill="1" applyBorder="1" applyAlignment="1" applyProtection="1">
      <alignment vertical="top"/>
      <protection locked="0"/>
    </xf>
    <xf numFmtId="0" fontId="10" fillId="0" borderId="10" xfId="0" applyNumberFormat="1" applyFont="1" applyFill="1" applyBorder="1" applyAlignment="1" applyProtection="1">
      <alignment vertical="top" wrapText="1"/>
      <protection/>
    </xf>
    <xf numFmtId="0" fontId="10" fillId="0" borderId="14" xfId="0" applyNumberFormat="1" applyFont="1" applyFill="1" applyBorder="1" applyAlignment="1" applyProtection="1">
      <alignment vertical="top" wrapText="1"/>
      <protection/>
    </xf>
    <xf numFmtId="49" fontId="14" fillId="0" borderId="23" xfId="0" applyNumberFormat="1" applyFont="1" applyFill="1" applyBorder="1" applyAlignment="1" applyProtection="1">
      <alignment vertical="top"/>
      <protection locked="0"/>
    </xf>
    <xf numFmtId="0" fontId="7" fillId="0" borderId="12" xfId="0" applyFont="1" applyBorder="1" applyAlignment="1">
      <alignment vertical="top"/>
    </xf>
    <xf numFmtId="49" fontId="14" fillId="0" borderId="24" xfId="0" applyNumberFormat="1" applyFont="1" applyFill="1" applyBorder="1" applyAlignment="1" applyProtection="1">
      <alignment vertical="top"/>
      <protection locked="0"/>
    </xf>
    <xf numFmtId="0" fontId="7" fillId="0" borderId="25" xfId="0" applyFont="1" applyBorder="1" applyAlignment="1">
      <alignment vertical="top"/>
    </xf>
    <xf numFmtId="0" fontId="7" fillId="0" borderId="24" xfId="0" applyFont="1" applyBorder="1" applyAlignment="1">
      <alignment vertical="top"/>
    </xf>
    <xf numFmtId="185" fontId="10" fillId="0" borderId="10" xfId="0" applyNumberFormat="1" applyFont="1" applyBorder="1" applyAlignment="1">
      <alignment horizontal="right" vertical="center" wrapText="1"/>
    </xf>
    <xf numFmtId="185" fontId="11" fillId="0" borderId="13" xfId="0" applyNumberFormat="1" applyFont="1" applyBorder="1" applyAlignment="1">
      <alignment horizontal="right" vertical="center"/>
    </xf>
    <xf numFmtId="185" fontId="11" fillId="0" borderId="23" xfId="0" applyNumberFormat="1" applyFont="1" applyFill="1" applyBorder="1" applyAlignment="1" applyProtection="1">
      <alignment horizontal="right" vertical="center"/>
      <protection/>
    </xf>
    <xf numFmtId="185" fontId="11" fillId="0" borderId="12" xfId="0" applyNumberFormat="1" applyFont="1" applyFill="1" applyBorder="1" applyAlignment="1" applyProtection="1">
      <alignment horizontal="right" vertical="center" wrapText="1"/>
      <protection/>
    </xf>
    <xf numFmtId="185" fontId="11" fillId="0" borderId="25" xfId="0" applyNumberFormat="1" applyFont="1" applyFill="1" applyBorder="1" applyAlignment="1" applyProtection="1">
      <alignment horizontal="right" vertical="center"/>
      <protection/>
    </xf>
    <xf numFmtId="185" fontId="11" fillId="0" borderId="25" xfId="0" applyNumberFormat="1" applyFont="1" applyBorder="1" applyAlignment="1">
      <alignment horizontal="right" vertical="center"/>
    </xf>
    <xf numFmtId="185" fontId="11" fillId="0" borderId="25" xfId="0" applyNumberFormat="1" applyFont="1" applyFill="1" applyBorder="1" applyAlignment="1" applyProtection="1">
      <alignment horizontal="right" vertical="center" wrapText="1"/>
      <protection/>
    </xf>
    <xf numFmtId="185" fontId="11" fillId="0" borderId="24" xfId="0" applyNumberFormat="1" applyFont="1" applyFill="1" applyBorder="1" applyAlignment="1" applyProtection="1">
      <alignment horizontal="right" vertical="center" wrapText="1"/>
      <protection/>
    </xf>
    <xf numFmtId="193" fontId="11" fillId="0" borderId="10" xfId="0" applyNumberFormat="1" applyFont="1" applyBorder="1" applyAlignment="1">
      <alignment horizontal="right" vertical="center"/>
    </xf>
    <xf numFmtId="193" fontId="11" fillId="0" borderId="13" xfId="0" applyNumberFormat="1" applyFont="1" applyBorder="1" applyAlignment="1">
      <alignment horizontal="right" vertical="center"/>
    </xf>
    <xf numFmtId="193" fontId="11" fillId="0" borderId="14" xfId="0" applyNumberFormat="1" applyFont="1" applyBorder="1" applyAlignment="1">
      <alignment horizontal="right" vertical="center"/>
    </xf>
    <xf numFmtId="193" fontId="11" fillId="0" borderId="16" xfId="0" applyNumberFormat="1" applyFont="1" applyBorder="1" applyAlignment="1">
      <alignment horizontal="right" vertical="center"/>
    </xf>
    <xf numFmtId="193" fontId="11" fillId="0" borderId="12" xfId="0" applyNumberFormat="1" applyFont="1" applyBorder="1" applyAlignment="1">
      <alignment horizontal="right" vertical="center"/>
    </xf>
    <xf numFmtId="193" fontId="11" fillId="0" borderId="26" xfId="0" applyNumberFormat="1" applyFont="1" applyBorder="1" applyAlignment="1">
      <alignment horizontal="right" vertical="center"/>
    </xf>
    <xf numFmtId="193" fontId="11" fillId="0" borderId="25" xfId="0" applyNumberFormat="1" applyFont="1" applyBorder="1" applyAlignment="1">
      <alignment horizontal="right" vertical="center"/>
    </xf>
    <xf numFmtId="193" fontId="11" fillId="0" borderId="27" xfId="0" applyNumberFormat="1" applyFont="1" applyBorder="1" applyAlignment="1">
      <alignment horizontal="right" vertical="center"/>
    </xf>
    <xf numFmtId="193" fontId="11" fillId="0" borderId="25" xfId="0" applyNumberFormat="1" applyFont="1" applyFill="1" applyBorder="1" applyAlignment="1">
      <alignment horizontal="right" vertical="center"/>
    </xf>
    <xf numFmtId="193" fontId="11" fillId="0" borderId="27" xfId="0" applyNumberFormat="1" applyFont="1" applyFill="1" applyBorder="1" applyAlignment="1">
      <alignment horizontal="right" vertical="center"/>
    </xf>
    <xf numFmtId="193" fontId="11" fillId="0" borderId="10" xfId="0" applyNumberFormat="1" applyFont="1" applyFill="1" applyBorder="1" applyAlignment="1">
      <alignment horizontal="right" vertical="center"/>
    </xf>
    <xf numFmtId="193" fontId="11" fillId="0" borderId="14" xfId="0" applyNumberFormat="1" applyFont="1" applyFill="1" applyBorder="1" applyAlignment="1">
      <alignment horizontal="right" vertical="center"/>
    </xf>
    <xf numFmtId="193" fontId="11" fillId="0" borderId="13" xfId="0" applyNumberFormat="1" applyFont="1" applyFill="1" applyBorder="1" applyAlignment="1">
      <alignment horizontal="right" vertical="center"/>
    </xf>
    <xf numFmtId="193" fontId="11" fillId="0" borderId="28" xfId="0" applyNumberFormat="1" applyFont="1" applyFill="1" applyBorder="1" applyAlignment="1">
      <alignment horizontal="right" vertical="center"/>
    </xf>
    <xf numFmtId="0" fontId="12" fillId="0" borderId="0" xfId="0" applyFont="1" applyFill="1" applyAlignment="1">
      <alignment/>
    </xf>
    <xf numFmtId="180" fontId="10" fillId="0" borderId="13" xfId="0" applyNumberFormat="1" applyFont="1" applyFill="1" applyBorder="1" applyAlignment="1">
      <alignment/>
    </xf>
    <xf numFmtId="0" fontId="4" fillId="0" borderId="0" xfId="0" applyFont="1" applyFill="1" applyAlignment="1">
      <alignment/>
    </xf>
    <xf numFmtId="0" fontId="24" fillId="0" borderId="0" xfId="0" applyFont="1" applyFill="1" applyAlignment="1">
      <alignment/>
    </xf>
    <xf numFmtId="180" fontId="11" fillId="0" borderId="13" xfId="0" applyNumberFormat="1" applyFont="1" applyFill="1" applyBorder="1" applyAlignment="1">
      <alignment/>
    </xf>
    <xf numFmtId="0" fontId="12" fillId="0" borderId="0" xfId="0" applyFont="1" applyFill="1" applyBorder="1" applyAlignment="1">
      <alignment/>
    </xf>
    <xf numFmtId="0" fontId="10" fillId="0" borderId="0" xfId="0" applyFont="1" applyAlignment="1">
      <alignment/>
    </xf>
    <xf numFmtId="49" fontId="14" fillId="0" borderId="13" xfId="0" applyNumberFormat="1" applyFont="1" applyFill="1" applyBorder="1" applyAlignment="1" applyProtection="1">
      <alignment vertical="top" wrapText="1"/>
      <protection locked="0"/>
    </xf>
    <xf numFmtId="183" fontId="14" fillId="0" borderId="22" xfId="0" applyNumberFormat="1" applyFont="1" applyFill="1" applyBorder="1" applyAlignment="1" applyProtection="1">
      <alignment horizontal="left" vertical="top" wrapText="1"/>
      <protection/>
    </xf>
    <xf numFmtId="183" fontId="14" fillId="0" borderId="22" xfId="0" applyNumberFormat="1" applyFont="1" applyFill="1" applyBorder="1" applyAlignment="1" applyProtection="1">
      <alignment horizontal="left" vertical="top" wrapText="1"/>
      <protection locked="0"/>
    </xf>
    <xf numFmtId="185" fontId="5" fillId="0" borderId="0" xfId="0" applyNumberFormat="1" applyFont="1" applyAlignment="1">
      <alignment/>
    </xf>
    <xf numFmtId="0" fontId="14" fillId="0" borderId="10" xfId="0" applyFont="1" applyBorder="1" applyAlignment="1">
      <alignment horizontal="left" vertical="top"/>
    </xf>
    <xf numFmtId="0" fontId="14" fillId="0" borderId="10" xfId="0" applyFont="1" applyBorder="1" applyAlignment="1">
      <alignment horizontal="left" vertical="top" wrapText="1"/>
    </xf>
    <xf numFmtId="180" fontId="14" fillId="0" borderId="13" xfId="0" applyNumberFormat="1" applyFont="1" applyFill="1" applyBorder="1" applyAlignment="1">
      <alignment/>
    </xf>
    <xf numFmtId="180" fontId="15" fillId="0" borderId="13" xfId="0" applyNumberFormat="1" applyFont="1" applyFill="1" applyBorder="1" applyAlignment="1">
      <alignment/>
    </xf>
    <xf numFmtId="180" fontId="11" fillId="0" borderId="10" xfId="0" applyNumberFormat="1" applyFont="1" applyFill="1" applyBorder="1" applyAlignment="1">
      <alignment/>
    </xf>
    <xf numFmtId="182" fontId="11" fillId="0" borderId="10" xfId="0" applyNumberFormat="1" applyFont="1" applyFill="1" applyBorder="1" applyAlignment="1">
      <alignment/>
    </xf>
    <xf numFmtId="180" fontId="15" fillId="0" borderId="10" xfId="0" applyNumberFormat="1" applyFont="1" applyFill="1" applyBorder="1" applyAlignment="1">
      <alignment/>
    </xf>
    <xf numFmtId="182" fontId="11" fillId="0" borderId="10" xfId="0" applyNumberFormat="1" applyFont="1" applyFill="1" applyBorder="1" applyAlignment="1">
      <alignment horizontal="right"/>
    </xf>
    <xf numFmtId="185" fontId="10" fillId="0" borderId="13" xfId="0" applyNumberFormat="1" applyFont="1" applyFill="1" applyBorder="1" applyAlignment="1">
      <alignment horizontal="right" vertical="center"/>
    </xf>
    <xf numFmtId="0" fontId="10" fillId="0" borderId="22" xfId="0" applyFont="1" applyFill="1" applyBorder="1" applyAlignment="1">
      <alignment vertical="top" wrapText="1"/>
    </xf>
    <xf numFmtId="0" fontId="10" fillId="0" borderId="22" xfId="53" applyFont="1" applyFill="1" applyBorder="1" applyAlignment="1" applyProtection="1">
      <alignment vertical="top" wrapText="1"/>
      <protection/>
    </xf>
    <xf numFmtId="0" fontId="18" fillId="0" borderId="25" xfId="0" applyFont="1" applyBorder="1" applyAlignment="1">
      <alignment horizontal="left" wrapText="1"/>
    </xf>
    <xf numFmtId="0" fontId="10" fillId="0" borderId="14" xfId="0" applyFont="1" applyBorder="1" applyAlignment="1">
      <alignment horizontal="left" vertical="top"/>
    </xf>
    <xf numFmtId="0" fontId="10" fillId="0" borderId="14" xfId="0" applyFont="1" applyBorder="1" applyAlignment="1">
      <alignment horizontal="left" vertical="top" wrapText="1"/>
    </xf>
    <xf numFmtId="0" fontId="11" fillId="0" borderId="24" xfId="0" applyFont="1" applyBorder="1" applyAlignment="1">
      <alignment horizontal="left"/>
    </xf>
    <xf numFmtId="0" fontId="23" fillId="0" borderId="0" xfId="0" applyFont="1" applyBorder="1" applyAlignment="1">
      <alignment horizontal="right" wrapText="1"/>
    </xf>
    <xf numFmtId="0" fontId="0" fillId="0" borderId="0" xfId="0" applyBorder="1" applyAlignment="1">
      <alignment horizontal="right" wrapText="1"/>
    </xf>
    <xf numFmtId="0" fontId="20" fillId="0" borderId="0" xfId="0" applyFont="1" applyBorder="1" applyAlignment="1">
      <alignment horizontal="justify" wrapText="1"/>
    </xf>
    <xf numFmtId="0" fontId="19" fillId="0" borderId="0" xfId="0" applyFont="1" applyBorder="1" applyAlignment="1">
      <alignment horizontal="justify" wrapText="1"/>
    </xf>
    <xf numFmtId="0" fontId="0" fillId="0" borderId="0" xfId="0" applyBorder="1" applyAlignment="1">
      <alignment horizontal="justify"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21" fillId="0" borderId="0" xfId="0" applyFont="1" applyBorder="1" applyAlignment="1">
      <alignment wrapText="1"/>
    </xf>
    <xf numFmtId="0" fontId="22" fillId="0" borderId="0" xfId="0" applyFont="1" applyBorder="1" applyAlignment="1">
      <alignment wrapText="1"/>
    </xf>
    <xf numFmtId="0" fontId="6" fillId="0" borderId="29" xfId="0" applyFont="1" applyBorder="1" applyAlignment="1">
      <alignment horizontal="center"/>
    </xf>
    <xf numFmtId="0" fontId="6" fillId="0" borderId="26" xfId="0" applyFont="1" applyBorder="1" applyAlignment="1">
      <alignment horizontal="center"/>
    </xf>
    <xf numFmtId="0" fontId="6" fillId="0" borderId="30" xfId="0" applyFont="1" applyBorder="1" applyAlignment="1">
      <alignment horizontal="center"/>
    </xf>
    <xf numFmtId="49" fontId="14" fillId="0" borderId="14" xfId="0" applyNumberFormat="1" applyFont="1" applyFill="1" applyBorder="1" applyAlignment="1" applyProtection="1">
      <alignment vertical="top"/>
      <protection locked="0"/>
    </xf>
    <xf numFmtId="49" fontId="14" fillId="0" borderId="10" xfId="0" applyNumberFormat="1" applyFont="1" applyFill="1" applyBorder="1" applyAlignment="1" applyProtection="1">
      <alignment vertical="top"/>
      <protection locked="0"/>
    </xf>
    <xf numFmtId="0" fontId="11" fillId="0" borderId="23" xfId="0" applyFont="1" applyBorder="1" applyAlignment="1">
      <alignment horizontal="center"/>
    </xf>
    <xf numFmtId="0" fontId="11" fillId="0" borderId="28" xfId="0" applyFont="1" applyBorder="1" applyAlignment="1">
      <alignment horizontal="center"/>
    </xf>
    <xf numFmtId="0" fontId="18"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2" xfId="0" applyFont="1" applyBorder="1" applyAlignment="1">
      <alignment horizontal="center"/>
    </xf>
    <xf numFmtId="0" fontId="11" fillId="0" borderId="11" xfId="0" applyFont="1" applyBorder="1" applyAlignment="1">
      <alignment horizontal="center" vertical="top" wrapText="1"/>
    </xf>
    <xf numFmtId="0" fontId="11" fillId="0" borderId="15" xfId="0" applyFont="1" applyBorder="1" applyAlignment="1">
      <alignment horizontal="center" vertical="top" wrapText="1"/>
    </xf>
    <xf numFmtId="0" fontId="11" fillId="0" borderId="11" xfId="0" applyFont="1" applyFill="1" applyBorder="1" applyAlignment="1">
      <alignment horizontal="center" vertical="top" wrapText="1"/>
    </xf>
    <xf numFmtId="0" fontId="11" fillId="0" borderId="15" xfId="0" applyFont="1" applyFill="1" applyBorder="1" applyAlignment="1">
      <alignment horizontal="center" vertical="top" wrapText="1"/>
    </xf>
    <xf numFmtId="0" fontId="10" fillId="0" borderId="14" xfId="0" applyNumberFormat="1" applyFont="1" applyFill="1" applyBorder="1" applyAlignment="1">
      <alignment vertical="top" wrapText="1"/>
    </xf>
    <xf numFmtId="0" fontId="10" fillId="0" borderId="10" xfId="0" applyNumberFormat="1" applyFont="1" applyFill="1" applyBorder="1" applyAlignment="1">
      <alignment vertical="top" wrapText="1"/>
    </xf>
    <xf numFmtId="180" fontId="14" fillId="0" borderId="14" xfId="0" applyNumberFormat="1" applyFont="1" applyFill="1" applyBorder="1" applyAlignment="1">
      <alignment/>
    </xf>
    <xf numFmtId="180" fontId="11" fillId="0" borderId="16" xfId="0" applyNumberFormat="1" applyFont="1" applyFill="1" applyBorder="1" applyAlignment="1">
      <alignment/>
    </xf>
    <xf numFmtId="182" fontId="11" fillId="0" borderId="16" xfId="0" applyNumberFormat="1" applyFont="1" applyFill="1" applyBorder="1" applyAlignment="1">
      <alignment/>
    </xf>
    <xf numFmtId="180" fontId="10" fillId="0" borderId="14" xfId="0" applyNumberFormat="1" applyFont="1" applyFill="1" applyBorder="1" applyAlignment="1">
      <alignment/>
    </xf>
    <xf numFmtId="182" fontId="11" fillId="0" borderId="16" xfId="0" applyNumberFormat="1" applyFont="1" applyFill="1" applyBorder="1" applyAlignment="1">
      <alignment horizontal="right"/>
    </xf>
    <xf numFmtId="180" fontId="15" fillId="0" borderId="25" xfId="0" applyNumberFormat="1" applyFont="1" applyFill="1" applyBorder="1" applyAlignment="1">
      <alignment/>
    </xf>
    <xf numFmtId="180" fontId="11" fillId="0" borderId="25" xfId="0" applyNumberFormat="1" applyFont="1" applyFill="1" applyBorder="1" applyAlignment="1">
      <alignment/>
    </xf>
    <xf numFmtId="182" fontId="11" fillId="0" borderId="25" xfId="0" applyNumberFormat="1" applyFont="1" applyFill="1" applyBorder="1" applyAlignment="1">
      <alignment/>
    </xf>
    <xf numFmtId="182" fontId="11" fillId="0" borderId="27" xfId="0" applyNumberFormat="1" applyFont="1" applyFill="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2:K194"/>
  <sheetViews>
    <sheetView tabSelected="1" zoomScale="50" zoomScaleNormal="50" zoomScaleSheetLayoutView="75" zoomScalePageLayoutView="0" workbookViewId="0" topLeftCell="A1">
      <pane xSplit="2" ySplit="9" topLeftCell="C34" activePane="bottomRight" state="frozen"/>
      <selection pane="topLeft" activeCell="A1" sqref="A1"/>
      <selection pane="topRight" activeCell="C1" sqref="C1"/>
      <selection pane="bottomLeft" activeCell="A10" sqref="A10"/>
      <selection pane="bottomRight" activeCell="F42" sqref="F42"/>
    </sheetView>
  </sheetViews>
  <sheetFormatPr defaultColWidth="9.00390625" defaultRowHeight="12.75"/>
  <cols>
    <col min="1" max="1" width="14.75390625" style="2" customWidth="1"/>
    <col min="2" max="2" width="83.25390625" style="2" customWidth="1"/>
    <col min="3" max="3" width="20.00390625" style="2" customWidth="1"/>
    <col min="4" max="4" width="21.375" style="2" customWidth="1"/>
    <col min="5" max="5" width="20.75390625" style="2" customWidth="1"/>
    <col min="6" max="6" width="19.125" style="2" customWidth="1"/>
    <col min="7" max="7" width="18.75390625" style="2" customWidth="1"/>
    <col min="8" max="8" width="18.375" style="2" customWidth="1"/>
    <col min="9" max="9" width="19.00390625" style="2" customWidth="1"/>
    <col min="10" max="10" width="17.375" style="2" customWidth="1"/>
    <col min="11" max="11" width="3.25390625" style="1" customWidth="1"/>
    <col min="12" max="16384" width="9.125" style="1" customWidth="1"/>
  </cols>
  <sheetData>
    <row r="2" spans="1:10" ht="60" customHeight="1">
      <c r="A2" s="151" t="s">
        <v>291</v>
      </c>
      <c r="B2" s="151"/>
      <c r="C2" s="151"/>
      <c r="D2" s="151"/>
      <c r="E2" s="151"/>
      <c r="F2" s="151"/>
      <c r="G2" s="151"/>
      <c r="H2" s="151"/>
      <c r="I2" s="151"/>
      <c r="J2" s="151"/>
    </row>
    <row r="3" spans="1:10" ht="23.25">
      <c r="A3" s="5"/>
      <c r="B3" s="4"/>
      <c r="C3" s="5"/>
      <c r="D3" s="3"/>
      <c r="E3" s="3"/>
      <c r="F3" s="6"/>
      <c r="G3" s="3"/>
      <c r="H3" s="3"/>
      <c r="I3" s="3"/>
      <c r="J3" s="6"/>
    </row>
    <row r="4" spans="2:9" ht="15.75" thickBot="1">
      <c r="B4" s="4"/>
      <c r="C4" s="4"/>
      <c r="D4" s="4"/>
      <c r="E4" s="4"/>
      <c r="F4" s="4"/>
      <c r="G4" s="4"/>
      <c r="H4" s="4"/>
      <c r="I4" s="4"/>
    </row>
    <row r="5" spans="1:10" ht="21" customHeight="1" thickBot="1">
      <c r="A5" s="152" t="s">
        <v>3</v>
      </c>
      <c r="B5" s="152" t="s">
        <v>4</v>
      </c>
      <c r="C5" s="149" t="s">
        <v>0</v>
      </c>
      <c r="D5" s="155"/>
      <c r="E5" s="155"/>
      <c r="F5" s="150"/>
      <c r="G5" s="149" t="s">
        <v>1</v>
      </c>
      <c r="H5" s="155"/>
      <c r="I5" s="155"/>
      <c r="J5" s="150"/>
    </row>
    <row r="6" spans="1:10" ht="21" customHeight="1" thickBot="1">
      <c r="A6" s="153"/>
      <c r="B6" s="153"/>
      <c r="C6" s="156" t="s">
        <v>294</v>
      </c>
      <c r="D6" s="158" t="s">
        <v>295</v>
      </c>
      <c r="E6" s="149" t="s">
        <v>5</v>
      </c>
      <c r="F6" s="150"/>
      <c r="H6" s="10"/>
      <c r="I6" s="149" t="s">
        <v>5</v>
      </c>
      <c r="J6" s="150"/>
    </row>
    <row r="7" spans="1:10" ht="78" customHeight="1" thickBot="1">
      <c r="A7" s="154"/>
      <c r="B7" s="154"/>
      <c r="C7" s="157"/>
      <c r="D7" s="159"/>
      <c r="E7" s="11" t="s">
        <v>278</v>
      </c>
      <c r="F7" s="12" t="s">
        <v>279</v>
      </c>
      <c r="G7" s="33" t="s">
        <v>296</v>
      </c>
      <c r="H7" s="40" t="s">
        <v>297</v>
      </c>
      <c r="I7" s="11" t="s">
        <v>278</v>
      </c>
      <c r="J7" s="12" t="s">
        <v>279</v>
      </c>
    </row>
    <row r="8" spans="1:10" ht="19.5" customHeight="1" thickBot="1">
      <c r="A8" s="9">
        <v>1</v>
      </c>
      <c r="B8" s="9">
        <v>2</v>
      </c>
      <c r="C8" s="10">
        <v>3</v>
      </c>
      <c r="D8" s="10">
        <v>4</v>
      </c>
      <c r="E8" s="10">
        <v>5</v>
      </c>
      <c r="F8" s="10">
        <v>6</v>
      </c>
      <c r="G8" s="10">
        <v>7</v>
      </c>
      <c r="H8" s="32">
        <v>8</v>
      </c>
      <c r="I8" s="10">
        <v>9</v>
      </c>
      <c r="J8" s="10">
        <v>10</v>
      </c>
    </row>
    <row r="9" spans="1:10" ht="29.25" customHeight="1" thickBot="1">
      <c r="A9" s="139" t="s">
        <v>214</v>
      </c>
      <c r="B9" s="140"/>
      <c r="C9" s="140"/>
      <c r="D9" s="140"/>
      <c r="E9" s="140"/>
      <c r="F9" s="140"/>
      <c r="G9" s="140"/>
      <c r="H9" s="140"/>
      <c r="I9" s="140"/>
      <c r="J9" s="141"/>
    </row>
    <row r="10" spans="1:11" s="7" customFormat="1" ht="33.75" customHeight="1">
      <c r="A10" s="27">
        <v>10000000</v>
      </c>
      <c r="B10" s="28" t="s">
        <v>6</v>
      </c>
      <c r="C10" s="125">
        <f>C11+C16+C18+C20+C26-2.102</f>
        <v>360163.785</v>
      </c>
      <c r="D10" s="125">
        <f>D11+D16+D18+D20+D26</f>
        <v>371715.978</v>
      </c>
      <c r="E10" s="123">
        <f>SUM(D10-C10)</f>
        <v>11552.193000000028</v>
      </c>
      <c r="F10" s="124">
        <f>SUM(E10/C10*100)</f>
        <v>3.2074832287760495</v>
      </c>
      <c r="G10" s="123">
        <f>G16+G20+G26</f>
        <v>45645.969</v>
      </c>
      <c r="H10" s="123">
        <f>H16+H20+H26</f>
        <v>52205.768000000004</v>
      </c>
      <c r="I10" s="123">
        <f>SUM(H10-G10)</f>
        <v>6559.799000000006</v>
      </c>
      <c r="J10" s="126">
        <f>I10/G10*100</f>
        <v>14.371036794070482</v>
      </c>
      <c r="K10" s="108"/>
    </row>
    <row r="11" spans="1:11" ht="38.25" customHeight="1">
      <c r="A11" s="16">
        <v>11000000</v>
      </c>
      <c r="B11" s="19" t="s">
        <v>7</v>
      </c>
      <c r="C11" s="121">
        <f>SUM(C12+C13)</f>
        <v>288842.299</v>
      </c>
      <c r="D11" s="121">
        <f>SUM(D12+D13)</f>
        <v>300924.488</v>
      </c>
      <c r="E11" s="123">
        <f aca="true" t="shared" si="0" ref="E11:E51">SUM(D11-C11)</f>
        <v>12082.189000000013</v>
      </c>
      <c r="F11" s="124">
        <f aca="true" t="shared" si="1" ref="F11:F51">SUM(E11/C11*100)</f>
        <v>4.1829707912690495</v>
      </c>
      <c r="G11" s="109"/>
      <c r="H11" s="109"/>
      <c r="I11" s="123"/>
      <c r="J11" s="126"/>
      <c r="K11" s="110"/>
    </row>
    <row r="12" spans="1:11" ht="18.75">
      <c r="A12" s="16">
        <v>11010000</v>
      </c>
      <c r="B12" s="19" t="s">
        <v>227</v>
      </c>
      <c r="C12" s="121">
        <v>288032.729</v>
      </c>
      <c r="D12" s="121">
        <v>300396.368</v>
      </c>
      <c r="E12" s="123">
        <f t="shared" si="0"/>
        <v>12363.639000000025</v>
      </c>
      <c r="F12" s="124">
        <f t="shared" si="1"/>
        <v>4.2924424050434995</v>
      </c>
      <c r="G12" s="109"/>
      <c r="H12" s="109"/>
      <c r="I12" s="123"/>
      <c r="J12" s="126"/>
      <c r="K12" s="110"/>
    </row>
    <row r="13" spans="1:11" ht="18.75">
      <c r="A13" s="18">
        <v>11020000</v>
      </c>
      <c r="B13" s="20" t="s">
        <v>275</v>
      </c>
      <c r="C13" s="121">
        <f>C14+C15</f>
        <v>809.57</v>
      </c>
      <c r="D13" s="121">
        <f>D14+D15</f>
        <v>528.12</v>
      </c>
      <c r="E13" s="123">
        <f t="shared" si="0"/>
        <v>-281.45000000000005</v>
      </c>
      <c r="F13" s="124">
        <f t="shared" si="1"/>
        <v>-34.765369270106355</v>
      </c>
      <c r="G13" s="109"/>
      <c r="H13" s="109"/>
      <c r="I13" s="123"/>
      <c r="J13" s="126"/>
      <c r="K13" s="110"/>
    </row>
    <row r="14" spans="1:11" ht="37.5">
      <c r="A14" s="119">
        <v>11020200</v>
      </c>
      <c r="B14" s="120" t="s">
        <v>228</v>
      </c>
      <c r="C14" s="121">
        <v>468.107</v>
      </c>
      <c r="D14" s="121">
        <v>339.771</v>
      </c>
      <c r="E14" s="123">
        <f t="shared" si="0"/>
        <v>-128.336</v>
      </c>
      <c r="F14" s="124">
        <f t="shared" si="1"/>
        <v>-27.415954044694914</v>
      </c>
      <c r="G14" s="109"/>
      <c r="H14" s="109"/>
      <c r="I14" s="123"/>
      <c r="J14" s="126"/>
      <c r="K14" s="110"/>
    </row>
    <row r="15" spans="1:11" ht="37.5">
      <c r="A15" s="119">
        <v>11023200</v>
      </c>
      <c r="B15" s="120" t="s">
        <v>276</v>
      </c>
      <c r="C15" s="121">
        <v>341.463</v>
      </c>
      <c r="D15" s="121">
        <v>188.349</v>
      </c>
      <c r="E15" s="123">
        <f t="shared" si="0"/>
        <v>-153.11400000000003</v>
      </c>
      <c r="F15" s="124">
        <f t="shared" si="1"/>
        <v>-44.84058302070796</v>
      </c>
      <c r="G15" s="109"/>
      <c r="H15" s="109"/>
      <c r="I15" s="123"/>
      <c r="J15" s="126"/>
      <c r="K15" s="110"/>
    </row>
    <row r="16" spans="1:11" ht="18.75">
      <c r="A16" s="18">
        <v>12000000</v>
      </c>
      <c r="B16" s="20" t="s">
        <v>8</v>
      </c>
      <c r="C16" s="121"/>
      <c r="D16" s="121"/>
      <c r="E16" s="123"/>
      <c r="F16" s="124"/>
      <c r="G16" s="109">
        <v>1650.374</v>
      </c>
      <c r="H16" s="109">
        <v>361.862</v>
      </c>
      <c r="I16" s="123">
        <f aca="true" t="shared" si="2" ref="I16:I51">SUM(H16-G16)</f>
        <v>-1288.512</v>
      </c>
      <c r="J16" s="126">
        <f aca="true" t="shared" si="3" ref="J16:J51">I16/G16*100</f>
        <v>-78.0739396039928</v>
      </c>
      <c r="K16" s="110"/>
    </row>
    <row r="17" spans="1:11" ht="18.75">
      <c r="A17" s="16">
        <v>12030000</v>
      </c>
      <c r="B17" s="19" t="s">
        <v>229</v>
      </c>
      <c r="C17" s="121"/>
      <c r="D17" s="121"/>
      <c r="E17" s="123"/>
      <c r="F17" s="124"/>
      <c r="G17" s="109">
        <v>1640.747</v>
      </c>
      <c r="H17" s="109">
        <v>365.507</v>
      </c>
      <c r="I17" s="123">
        <f t="shared" si="2"/>
        <v>-1275.24</v>
      </c>
      <c r="J17" s="126">
        <f t="shared" si="3"/>
        <v>-77.723134645378</v>
      </c>
      <c r="K17" s="110"/>
    </row>
    <row r="18" spans="1:11" ht="18.75">
      <c r="A18" s="16">
        <v>13000000</v>
      </c>
      <c r="B18" s="19" t="s">
        <v>230</v>
      </c>
      <c r="C18" s="121">
        <v>67213.498</v>
      </c>
      <c r="D18" s="121">
        <v>66836.506</v>
      </c>
      <c r="E18" s="123">
        <f t="shared" si="0"/>
        <v>-376.9920000000129</v>
      </c>
      <c r="F18" s="124">
        <f t="shared" si="1"/>
        <v>-0.5608873384331416</v>
      </c>
      <c r="G18" s="109"/>
      <c r="H18" s="109"/>
      <c r="I18" s="123"/>
      <c r="J18" s="126"/>
      <c r="K18" s="110"/>
    </row>
    <row r="19" spans="1:11" ht="18.75">
      <c r="A19" s="16">
        <v>13050000</v>
      </c>
      <c r="B19" s="19" t="s">
        <v>9</v>
      </c>
      <c r="C19" s="121">
        <v>67208.01</v>
      </c>
      <c r="D19" s="121">
        <v>66828.601</v>
      </c>
      <c r="E19" s="123">
        <f t="shared" si="0"/>
        <v>-379.40899999999965</v>
      </c>
      <c r="F19" s="124">
        <f t="shared" si="1"/>
        <v>-0.5645294362978456</v>
      </c>
      <c r="G19" s="109"/>
      <c r="H19" s="109"/>
      <c r="I19" s="123"/>
      <c r="J19" s="126"/>
      <c r="K19" s="110"/>
    </row>
    <row r="20" spans="1:11" ht="18.75">
      <c r="A20" s="16">
        <v>18000000</v>
      </c>
      <c r="B20" s="19" t="s">
        <v>10</v>
      </c>
      <c r="C20" s="121">
        <v>4109.676</v>
      </c>
      <c r="D20" s="121">
        <f>D22+D23</f>
        <v>3954.6369999999997</v>
      </c>
      <c r="E20" s="123">
        <f t="shared" si="0"/>
        <v>-155.03900000000067</v>
      </c>
      <c r="F20" s="124">
        <f t="shared" si="1"/>
        <v>-3.772535839808312</v>
      </c>
      <c r="G20" s="109">
        <f>G21+G23+G25</f>
        <v>43397.791999999994</v>
      </c>
      <c r="H20" s="109">
        <f>H21+H23+H25</f>
        <v>51015.405000000006</v>
      </c>
      <c r="I20" s="123">
        <f t="shared" si="2"/>
        <v>7617.613000000012</v>
      </c>
      <c r="J20" s="126">
        <f t="shared" si="3"/>
        <v>17.55299670545454</v>
      </c>
      <c r="K20" s="110"/>
    </row>
    <row r="21" spans="1:11" ht="19.5" customHeight="1">
      <c r="A21" s="16">
        <v>18010000</v>
      </c>
      <c r="B21" s="19" t="s">
        <v>292</v>
      </c>
      <c r="C21" s="121"/>
      <c r="D21" s="121"/>
      <c r="E21" s="123"/>
      <c r="F21" s="124"/>
      <c r="G21" s="109">
        <v>72.853</v>
      </c>
      <c r="H21" s="109">
        <v>108.861</v>
      </c>
      <c r="I21" s="123">
        <f t="shared" si="2"/>
        <v>36.00800000000001</v>
      </c>
      <c r="J21" s="126">
        <f t="shared" si="3"/>
        <v>49.425555570806985</v>
      </c>
      <c r="K21" s="110"/>
    </row>
    <row r="22" spans="1:11" ht="18.75">
      <c r="A22" s="16">
        <v>18030000</v>
      </c>
      <c r="B22" s="19" t="s">
        <v>293</v>
      </c>
      <c r="C22" s="121">
        <v>84.65</v>
      </c>
      <c r="D22" s="121">
        <v>60.428</v>
      </c>
      <c r="E22" s="123">
        <f t="shared" si="0"/>
        <v>-24.22200000000001</v>
      </c>
      <c r="F22" s="124">
        <f t="shared" si="1"/>
        <v>-28.614294152392212</v>
      </c>
      <c r="G22" s="109"/>
      <c r="H22" s="109"/>
      <c r="I22" s="123"/>
      <c r="J22" s="126"/>
      <c r="K22" s="110"/>
    </row>
    <row r="23" spans="1:11" ht="18.75">
      <c r="A23" s="16">
        <v>18040000</v>
      </c>
      <c r="B23" s="19" t="s">
        <v>231</v>
      </c>
      <c r="C23" s="121">
        <v>4025.025</v>
      </c>
      <c r="D23" s="121">
        <v>3894.209</v>
      </c>
      <c r="E23" s="123">
        <f t="shared" si="0"/>
        <v>-130.81600000000026</v>
      </c>
      <c r="F23" s="124">
        <f t="shared" si="1"/>
        <v>-3.250066769771623</v>
      </c>
      <c r="G23" s="109">
        <f>G24</f>
        <v>251.364</v>
      </c>
      <c r="H23" s="109">
        <f>H24</f>
        <v>286.795</v>
      </c>
      <c r="I23" s="123">
        <f t="shared" si="2"/>
        <v>35.43100000000001</v>
      </c>
      <c r="J23" s="126">
        <f t="shared" si="3"/>
        <v>14.09549497939244</v>
      </c>
      <c r="K23" s="110"/>
    </row>
    <row r="24" spans="1:11" ht="56.25">
      <c r="A24" s="16">
        <v>18041500</v>
      </c>
      <c r="B24" s="19" t="s">
        <v>232</v>
      </c>
      <c r="C24" s="121"/>
      <c r="D24" s="121"/>
      <c r="E24" s="123"/>
      <c r="F24" s="124"/>
      <c r="G24" s="109">
        <v>251.364</v>
      </c>
      <c r="H24" s="109">
        <v>286.795</v>
      </c>
      <c r="I24" s="123">
        <f t="shared" si="2"/>
        <v>35.43100000000001</v>
      </c>
      <c r="J24" s="126">
        <f t="shared" si="3"/>
        <v>14.09549497939244</v>
      </c>
      <c r="K24" s="110"/>
    </row>
    <row r="25" spans="1:11" ht="18.75">
      <c r="A25" s="16">
        <v>18050000</v>
      </c>
      <c r="B25" s="19" t="s">
        <v>233</v>
      </c>
      <c r="C25" s="121"/>
      <c r="D25" s="121"/>
      <c r="E25" s="123"/>
      <c r="F25" s="124"/>
      <c r="G25" s="109">
        <v>43073.575</v>
      </c>
      <c r="H25" s="109">
        <v>50619.749</v>
      </c>
      <c r="I25" s="123">
        <f t="shared" si="2"/>
        <v>7546.174000000006</v>
      </c>
      <c r="J25" s="126">
        <f t="shared" si="3"/>
        <v>17.51926558220442</v>
      </c>
      <c r="K25" s="110"/>
    </row>
    <row r="26" spans="1:11" ht="18.75">
      <c r="A26" s="16">
        <v>19000000</v>
      </c>
      <c r="B26" s="19" t="s">
        <v>234</v>
      </c>
      <c r="C26" s="121">
        <f>C28</f>
        <v>0.414</v>
      </c>
      <c r="D26" s="121">
        <f>D28</f>
        <v>0.347</v>
      </c>
      <c r="E26" s="123">
        <f t="shared" si="0"/>
        <v>-0.067</v>
      </c>
      <c r="F26" s="124">
        <f t="shared" si="1"/>
        <v>-16.183574879227056</v>
      </c>
      <c r="G26" s="109">
        <v>597.803</v>
      </c>
      <c r="H26" s="109">
        <v>828.501</v>
      </c>
      <c r="I26" s="123">
        <f t="shared" si="2"/>
        <v>230.69799999999998</v>
      </c>
      <c r="J26" s="126">
        <f t="shared" si="3"/>
        <v>38.59097394961216</v>
      </c>
      <c r="K26" s="110"/>
    </row>
    <row r="27" spans="1:11" s="7" customFormat="1" ht="20.25">
      <c r="A27" s="16">
        <v>19010000</v>
      </c>
      <c r="B27" s="19" t="s">
        <v>235</v>
      </c>
      <c r="C27" s="121"/>
      <c r="D27" s="121"/>
      <c r="E27" s="123"/>
      <c r="F27" s="124"/>
      <c r="G27" s="109">
        <v>588.766</v>
      </c>
      <c r="H27" s="109">
        <v>828.638</v>
      </c>
      <c r="I27" s="123">
        <f t="shared" si="2"/>
        <v>239.87200000000007</v>
      </c>
      <c r="J27" s="126">
        <f t="shared" si="3"/>
        <v>40.741483034006734</v>
      </c>
      <c r="K27" s="111"/>
    </row>
    <row r="28" spans="1:11" ht="18.75">
      <c r="A28" s="16">
        <v>19040000</v>
      </c>
      <c r="B28" s="19" t="s">
        <v>11</v>
      </c>
      <c r="C28" s="121">
        <v>0.414</v>
      </c>
      <c r="D28" s="121">
        <v>0.347</v>
      </c>
      <c r="E28" s="123">
        <f t="shared" si="0"/>
        <v>-0.067</v>
      </c>
      <c r="F28" s="124">
        <f t="shared" si="1"/>
        <v>-16.183574879227056</v>
      </c>
      <c r="G28" s="112"/>
      <c r="H28" s="109"/>
      <c r="I28" s="123"/>
      <c r="J28" s="126"/>
      <c r="K28" s="110"/>
    </row>
    <row r="29" spans="1:11" ht="20.25">
      <c r="A29" s="29">
        <v>20000000</v>
      </c>
      <c r="B29" s="30" t="s">
        <v>12</v>
      </c>
      <c r="C29" s="122">
        <f>C30+C35+C38</f>
        <v>4495.197999999999</v>
      </c>
      <c r="D29" s="122">
        <f>D30+D35+D38</f>
        <v>7065.394</v>
      </c>
      <c r="E29" s="123">
        <f t="shared" si="0"/>
        <v>2570.196000000001</v>
      </c>
      <c r="F29" s="124">
        <f t="shared" si="1"/>
        <v>57.17648032411478</v>
      </c>
      <c r="G29" s="109">
        <f>G38+G44</f>
        <v>18726.118</v>
      </c>
      <c r="H29" s="109">
        <f>H38+H44</f>
        <v>19418.271</v>
      </c>
      <c r="I29" s="123">
        <f t="shared" si="2"/>
        <v>692.1530000000021</v>
      </c>
      <c r="J29" s="126">
        <f t="shared" si="3"/>
        <v>3.6961905291849706</v>
      </c>
      <c r="K29" s="110"/>
    </row>
    <row r="30" spans="1:11" ht="18.75">
      <c r="A30" s="16">
        <v>21000000</v>
      </c>
      <c r="B30" s="19" t="s">
        <v>13</v>
      </c>
      <c r="C30" s="121">
        <f>C31+C32</f>
        <v>-2486.4700000000003</v>
      </c>
      <c r="D30" s="122">
        <f>D31+D32</f>
        <v>109.44200000000001</v>
      </c>
      <c r="E30" s="123">
        <f t="shared" si="0"/>
        <v>2595.9120000000003</v>
      </c>
      <c r="F30" s="124">
        <f t="shared" si="1"/>
        <v>-104.40150092299525</v>
      </c>
      <c r="G30" s="112"/>
      <c r="H30" s="112"/>
      <c r="I30" s="123"/>
      <c r="J30" s="126"/>
      <c r="K30" s="110"/>
    </row>
    <row r="31" spans="1:11" ht="37.5">
      <c r="A31" s="16">
        <v>21010300</v>
      </c>
      <c r="B31" s="19" t="s">
        <v>236</v>
      </c>
      <c r="C31" s="121">
        <v>-36.335</v>
      </c>
      <c r="D31" s="121">
        <v>2.298</v>
      </c>
      <c r="E31" s="123">
        <f t="shared" si="0"/>
        <v>38.633</v>
      </c>
      <c r="F31" s="124">
        <f t="shared" si="1"/>
        <v>-106.32448052841615</v>
      </c>
      <c r="G31" s="109"/>
      <c r="H31" s="109"/>
      <c r="I31" s="123"/>
      <c r="J31" s="126"/>
      <c r="K31" s="110"/>
    </row>
    <row r="32" spans="1:11" ht="18.75">
      <c r="A32" s="16">
        <v>21080000</v>
      </c>
      <c r="B32" s="19" t="s">
        <v>14</v>
      </c>
      <c r="C32" s="121">
        <v>-2450.135</v>
      </c>
      <c r="D32" s="121">
        <v>107.144</v>
      </c>
      <c r="E32" s="123">
        <f t="shared" si="0"/>
        <v>2557.2790000000005</v>
      </c>
      <c r="F32" s="124">
        <f t="shared" si="1"/>
        <v>-104.37298352947899</v>
      </c>
      <c r="G32" s="109"/>
      <c r="H32" s="109"/>
      <c r="I32" s="123"/>
      <c r="J32" s="126"/>
      <c r="K32" s="110"/>
    </row>
    <row r="33" spans="1:11" ht="18.75">
      <c r="A33" s="16">
        <v>21081100</v>
      </c>
      <c r="B33" s="19" t="s">
        <v>15</v>
      </c>
      <c r="C33" s="121">
        <v>-2454.858</v>
      </c>
      <c r="D33" s="121">
        <v>89.526</v>
      </c>
      <c r="E33" s="123">
        <f t="shared" si="0"/>
        <v>2544.384</v>
      </c>
      <c r="F33" s="124">
        <f t="shared" si="1"/>
        <v>-103.64689118474469</v>
      </c>
      <c r="G33" s="109"/>
      <c r="H33" s="109"/>
      <c r="I33" s="123"/>
      <c r="J33" s="126"/>
      <c r="K33" s="110"/>
    </row>
    <row r="34" spans="1:11" ht="18.75">
      <c r="A34" s="16">
        <v>21110000</v>
      </c>
      <c r="B34" s="19" t="s">
        <v>21</v>
      </c>
      <c r="C34" s="121"/>
      <c r="D34" s="121"/>
      <c r="E34" s="123"/>
      <c r="F34" s="124"/>
      <c r="G34" s="109"/>
      <c r="H34" s="109"/>
      <c r="I34" s="123"/>
      <c r="J34" s="126"/>
      <c r="K34" s="110"/>
    </row>
    <row r="35" spans="1:11" ht="37.5">
      <c r="A35" s="16">
        <v>22000000</v>
      </c>
      <c r="B35" s="19" t="s">
        <v>237</v>
      </c>
      <c r="C35" s="121">
        <f>C36+C37+120.896</f>
        <v>4295.199</v>
      </c>
      <c r="D35" s="121">
        <f>D36+D37</f>
        <v>3919.5049999999997</v>
      </c>
      <c r="E35" s="123">
        <f t="shared" si="0"/>
        <v>-375.69399999999996</v>
      </c>
      <c r="F35" s="124">
        <f t="shared" si="1"/>
        <v>-8.74683571122083</v>
      </c>
      <c r="G35" s="109"/>
      <c r="H35" s="109"/>
      <c r="I35" s="123"/>
      <c r="J35" s="126"/>
      <c r="K35" s="110"/>
    </row>
    <row r="36" spans="1:11" ht="56.25">
      <c r="A36" s="16">
        <v>22080400</v>
      </c>
      <c r="B36" s="19" t="s">
        <v>238</v>
      </c>
      <c r="C36" s="121">
        <v>4023.353</v>
      </c>
      <c r="D36" s="121">
        <v>3662.084</v>
      </c>
      <c r="E36" s="123">
        <f t="shared" si="0"/>
        <v>-361.26900000000023</v>
      </c>
      <c r="F36" s="124">
        <f t="shared" si="1"/>
        <v>-8.979301592477723</v>
      </c>
      <c r="G36" s="109"/>
      <c r="H36" s="109"/>
      <c r="I36" s="123"/>
      <c r="J36" s="126"/>
      <c r="K36" s="110"/>
    </row>
    <row r="37" spans="1:11" ht="18.75">
      <c r="A37" s="16">
        <v>22090000</v>
      </c>
      <c r="B37" s="19" t="s">
        <v>16</v>
      </c>
      <c r="C37" s="121">
        <v>150.95</v>
      </c>
      <c r="D37" s="121">
        <v>257.421</v>
      </c>
      <c r="E37" s="123">
        <f t="shared" si="0"/>
        <v>106.471</v>
      </c>
      <c r="F37" s="124">
        <f t="shared" si="1"/>
        <v>70.53395163961578</v>
      </c>
      <c r="G37" s="109"/>
      <c r="H37" s="109"/>
      <c r="I37" s="123"/>
      <c r="J37" s="126"/>
      <c r="K37" s="110"/>
    </row>
    <row r="38" spans="1:11" ht="18.75">
      <c r="A38" s="16">
        <v>24000000</v>
      </c>
      <c r="B38" s="19" t="s">
        <v>17</v>
      </c>
      <c r="C38" s="121">
        <v>2686.469</v>
      </c>
      <c r="D38" s="121">
        <v>3036.447</v>
      </c>
      <c r="E38" s="123">
        <f t="shared" si="0"/>
        <v>349.97800000000007</v>
      </c>
      <c r="F38" s="124">
        <f t="shared" si="1"/>
        <v>13.027434896885095</v>
      </c>
      <c r="G38" s="109">
        <f>G40+G42+G43</f>
        <v>99.962</v>
      </c>
      <c r="H38" s="109">
        <f>H40+H42+H43</f>
        <v>460.352</v>
      </c>
      <c r="I38" s="123">
        <f t="shared" si="2"/>
        <v>360.39</v>
      </c>
      <c r="J38" s="126" t="s">
        <v>298</v>
      </c>
      <c r="K38" s="110"/>
    </row>
    <row r="39" spans="1:11" ht="18.75">
      <c r="A39" s="16">
        <v>24060000</v>
      </c>
      <c r="B39" s="19" t="s">
        <v>14</v>
      </c>
      <c r="C39" s="121">
        <f>C40</f>
        <v>2684.028</v>
      </c>
      <c r="D39" s="121">
        <v>3036.447</v>
      </c>
      <c r="E39" s="123">
        <f t="shared" si="0"/>
        <v>352.4190000000003</v>
      </c>
      <c r="F39" s="124">
        <f t="shared" si="1"/>
        <v>13.130228149631835</v>
      </c>
      <c r="G39" s="109"/>
      <c r="H39" s="109"/>
      <c r="I39" s="123"/>
      <c r="J39" s="126"/>
      <c r="K39" s="110"/>
    </row>
    <row r="40" spans="1:11" ht="18.75">
      <c r="A40" s="16">
        <v>24060300</v>
      </c>
      <c r="B40" s="19" t="s">
        <v>14</v>
      </c>
      <c r="C40" s="121">
        <v>2684.028</v>
      </c>
      <c r="D40" s="121">
        <v>3003.26</v>
      </c>
      <c r="E40" s="123">
        <f t="shared" si="0"/>
        <v>319.2320000000004</v>
      </c>
      <c r="F40" s="124">
        <f t="shared" si="1"/>
        <v>11.893765638808555</v>
      </c>
      <c r="G40" s="109">
        <f>G41</f>
        <v>23.609</v>
      </c>
      <c r="H40" s="109">
        <f>H41</f>
        <v>330.789</v>
      </c>
      <c r="I40" s="123">
        <f t="shared" si="2"/>
        <v>307.18</v>
      </c>
      <c r="J40" s="126" t="s">
        <v>299</v>
      </c>
      <c r="K40" s="110"/>
    </row>
    <row r="41" spans="1:11" ht="56.25">
      <c r="A41" s="16">
        <v>24062100</v>
      </c>
      <c r="B41" s="19" t="s">
        <v>239</v>
      </c>
      <c r="C41" s="121"/>
      <c r="D41" s="121"/>
      <c r="E41" s="123"/>
      <c r="F41" s="124"/>
      <c r="G41" s="109">
        <v>23.609</v>
      </c>
      <c r="H41" s="109">
        <v>330.789</v>
      </c>
      <c r="I41" s="123">
        <f t="shared" si="2"/>
        <v>307.18</v>
      </c>
      <c r="J41" s="126" t="s">
        <v>299</v>
      </c>
      <c r="K41" s="110"/>
    </row>
    <row r="42" spans="1:11" ht="75">
      <c r="A42" s="16">
        <v>24110900</v>
      </c>
      <c r="B42" s="19" t="s">
        <v>240</v>
      </c>
      <c r="C42" s="121"/>
      <c r="D42" s="121"/>
      <c r="E42" s="123"/>
      <c r="F42" s="124"/>
      <c r="G42" s="109">
        <v>7.948</v>
      </c>
      <c r="H42" s="109">
        <v>11.373</v>
      </c>
      <c r="I42" s="123">
        <f t="shared" si="2"/>
        <v>3.424999999999999</v>
      </c>
      <c r="J42" s="126">
        <f t="shared" si="3"/>
        <v>43.09260191243078</v>
      </c>
      <c r="K42" s="110"/>
    </row>
    <row r="43" spans="1:11" ht="37.5">
      <c r="A43" s="16">
        <v>24170000</v>
      </c>
      <c r="B43" s="19" t="s">
        <v>277</v>
      </c>
      <c r="C43" s="121"/>
      <c r="D43" s="121"/>
      <c r="E43" s="123"/>
      <c r="F43" s="124"/>
      <c r="G43" s="109">
        <v>68.405</v>
      </c>
      <c r="H43" s="109">
        <v>118.19</v>
      </c>
      <c r="I43" s="123">
        <f t="shared" si="2"/>
        <v>49.785</v>
      </c>
      <c r="J43" s="126">
        <f t="shared" si="3"/>
        <v>72.7797675608508</v>
      </c>
      <c r="K43" s="110"/>
    </row>
    <row r="44" spans="1:11" s="7" customFormat="1" ht="18.75">
      <c r="A44" s="16">
        <v>25000000</v>
      </c>
      <c r="B44" s="19" t="s">
        <v>18</v>
      </c>
      <c r="C44" s="121"/>
      <c r="D44" s="121"/>
      <c r="E44" s="123"/>
      <c r="F44" s="124"/>
      <c r="G44" s="109">
        <v>18626.156</v>
      </c>
      <c r="H44" s="109">
        <v>18957.919</v>
      </c>
      <c r="I44" s="123">
        <f t="shared" si="2"/>
        <v>331.76300000000265</v>
      </c>
      <c r="J44" s="126">
        <f t="shared" si="3"/>
        <v>1.781167300434951</v>
      </c>
      <c r="K44" s="108"/>
    </row>
    <row r="45" spans="1:11" s="7" customFormat="1" ht="54" customHeight="1">
      <c r="A45" s="29">
        <v>30000000</v>
      </c>
      <c r="B45" s="30" t="s">
        <v>19</v>
      </c>
      <c r="C45" s="121">
        <v>22.907</v>
      </c>
      <c r="D45" s="121">
        <v>36.473</v>
      </c>
      <c r="E45" s="123">
        <f t="shared" si="0"/>
        <v>13.565999999999999</v>
      </c>
      <c r="F45" s="124">
        <f t="shared" si="1"/>
        <v>59.22207185576461</v>
      </c>
      <c r="G45" s="109">
        <f>G47+G48</f>
        <v>9154.019</v>
      </c>
      <c r="H45" s="109">
        <f>H47+H48</f>
        <v>4605.135</v>
      </c>
      <c r="I45" s="123">
        <f t="shared" si="2"/>
        <v>-4548.884</v>
      </c>
      <c r="J45" s="126">
        <f t="shared" si="3"/>
        <v>-49.692752440212324</v>
      </c>
      <c r="K45" s="108"/>
    </row>
    <row r="46" spans="1:11" s="7" customFormat="1" ht="39" customHeight="1">
      <c r="A46" s="16">
        <v>31010200</v>
      </c>
      <c r="B46" s="19" t="s">
        <v>241</v>
      </c>
      <c r="C46" s="121">
        <v>22.044</v>
      </c>
      <c r="D46" s="121">
        <v>35.557</v>
      </c>
      <c r="E46" s="123">
        <f t="shared" si="0"/>
        <v>13.513000000000002</v>
      </c>
      <c r="F46" s="124">
        <f t="shared" si="1"/>
        <v>61.3001270186899</v>
      </c>
      <c r="G46" s="109"/>
      <c r="H46" s="109"/>
      <c r="I46" s="123"/>
      <c r="J46" s="126"/>
      <c r="K46" s="108"/>
    </row>
    <row r="47" spans="1:11" ht="37.5">
      <c r="A47" s="16">
        <v>31030000</v>
      </c>
      <c r="B47" s="19" t="s">
        <v>243</v>
      </c>
      <c r="C47" s="122"/>
      <c r="D47" s="122"/>
      <c r="E47" s="123"/>
      <c r="F47" s="124"/>
      <c r="G47" s="112">
        <v>2345</v>
      </c>
      <c r="H47" s="112">
        <v>2500</v>
      </c>
      <c r="I47" s="123">
        <f t="shared" si="2"/>
        <v>155</v>
      </c>
      <c r="J47" s="126">
        <f t="shared" si="3"/>
        <v>6.609808102345416</v>
      </c>
      <c r="K47" s="110"/>
    </row>
    <row r="48" spans="1:11" ht="18.75">
      <c r="A48" s="16">
        <v>33010000</v>
      </c>
      <c r="B48" s="19" t="s">
        <v>242</v>
      </c>
      <c r="C48" s="121"/>
      <c r="D48" s="121"/>
      <c r="E48" s="123"/>
      <c r="F48" s="124"/>
      <c r="G48" s="109">
        <v>6809.019</v>
      </c>
      <c r="H48" s="109">
        <v>2105.135</v>
      </c>
      <c r="I48" s="123">
        <f t="shared" si="2"/>
        <v>-4703.884</v>
      </c>
      <c r="J48" s="126">
        <f t="shared" si="3"/>
        <v>-69.08313811431573</v>
      </c>
      <c r="K48" s="110"/>
    </row>
    <row r="49" spans="1:11" s="7" customFormat="1" ht="20.25">
      <c r="A49" s="17"/>
      <c r="B49" s="30" t="s">
        <v>263</v>
      </c>
      <c r="C49" s="122">
        <f>C10+C29+C45</f>
        <v>364681.88999999996</v>
      </c>
      <c r="D49" s="122">
        <f>D10+D29+D45</f>
        <v>378817.845</v>
      </c>
      <c r="E49" s="123">
        <f t="shared" si="0"/>
        <v>14135.955000000016</v>
      </c>
      <c r="F49" s="124">
        <f t="shared" si="1"/>
        <v>3.8762426617894348</v>
      </c>
      <c r="G49" s="112">
        <f>G10+G29+G45</f>
        <v>73526.106</v>
      </c>
      <c r="H49" s="112">
        <f>H10+H29+H45</f>
        <v>76229.174</v>
      </c>
      <c r="I49" s="123">
        <f t="shared" si="2"/>
        <v>2703.0679999999993</v>
      </c>
      <c r="J49" s="126">
        <f t="shared" si="3"/>
        <v>3.6763377622636497</v>
      </c>
      <c r="K49" s="108"/>
    </row>
    <row r="50" spans="1:11" ht="19.5" thickBot="1">
      <c r="A50" s="131">
        <v>40000000</v>
      </c>
      <c r="B50" s="132" t="s">
        <v>20</v>
      </c>
      <c r="C50" s="162">
        <v>311722.14</v>
      </c>
      <c r="D50" s="162">
        <v>368155.111</v>
      </c>
      <c r="E50" s="163">
        <f t="shared" si="0"/>
        <v>56432.97099999996</v>
      </c>
      <c r="F50" s="164">
        <f t="shared" si="1"/>
        <v>18.10361336541574</v>
      </c>
      <c r="G50" s="165">
        <v>12271.12</v>
      </c>
      <c r="H50" s="165">
        <v>31509.39</v>
      </c>
      <c r="I50" s="163">
        <f t="shared" si="2"/>
        <v>19238.269999999997</v>
      </c>
      <c r="J50" s="166">
        <f t="shared" si="3"/>
        <v>156.77680602911548</v>
      </c>
      <c r="K50" s="110"/>
    </row>
    <row r="51" spans="1:11" s="26" customFormat="1" ht="26.25" thickBot="1">
      <c r="A51" s="133"/>
      <c r="B51" s="130" t="s">
        <v>280</v>
      </c>
      <c r="C51" s="167">
        <f>C49+C50</f>
        <v>676404.03</v>
      </c>
      <c r="D51" s="167">
        <f>D49+D50</f>
        <v>746972.956</v>
      </c>
      <c r="E51" s="168">
        <f t="shared" si="0"/>
        <v>70568.92599999998</v>
      </c>
      <c r="F51" s="169">
        <f t="shared" si="1"/>
        <v>10.432954694252778</v>
      </c>
      <c r="G51" s="168">
        <f>G49+G50</f>
        <v>85797.226</v>
      </c>
      <c r="H51" s="168">
        <f>H49+H50</f>
        <v>107738.564</v>
      </c>
      <c r="I51" s="168">
        <f t="shared" si="2"/>
        <v>21941.338000000003</v>
      </c>
      <c r="J51" s="170">
        <f t="shared" si="3"/>
        <v>25.573481827955607</v>
      </c>
      <c r="K51" s="113"/>
    </row>
    <row r="52" spans="1:10" ht="33.75" customHeight="1" thickBot="1">
      <c r="A52" s="144" t="s">
        <v>219</v>
      </c>
      <c r="B52" s="145"/>
      <c r="C52" s="145"/>
      <c r="D52" s="145"/>
      <c r="E52" s="145"/>
      <c r="F52" s="145"/>
      <c r="G52" s="145"/>
      <c r="H52" s="145"/>
      <c r="I52" s="145"/>
      <c r="J52" s="146"/>
    </row>
    <row r="53" spans="1:10" ht="15">
      <c r="A53" s="8"/>
      <c r="B53" s="8"/>
      <c r="C53" s="8"/>
      <c r="D53" s="8"/>
      <c r="E53" s="8"/>
      <c r="F53" s="8"/>
      <c r="G53" s="8"/>
      <c r="H53" s="8"/>
      <c r="I53" s="8"/>
      <c r="J53" s="8"/>
    </row>
    <row r="54" spans="1:10" ht="20.25">
      <c r="A54" s="45" t="s">
        <v>22</v>
      </c>
      <c r="B54" s="46" t="s">
        <v>23</v>
      </c>
      <c r="C54" s="34">
        <f>C55</f>
        <v>28303.995</v>
      </c>
      <c r="D54" s="34">
        <f>D55</f>
        <v>28274.077</v>
      </c>
      <c r="E54" s="34">
        <f>SUM(D54-C54)</f>
        <v>-29.917999999997846</v>
      </c>
      <c r="F54" s="94">
        <f>(E54/C54)*100</f>
        <v>-0.10570239289541229</v>
      </c>
      <c r="G54" s="34">
        <f>G55</f>
        <v>781.207</v>
      </c>
      <c r="H54" s="34">
        <f>H55</f>
        <v>100.175</v>
      </c>
      <c r="I54" s="34">
        <f>SUM(H54-G54)</f>
        <v>-681.032</v>
      </c>
      <c r="J54" s="94">
        <f>(I54/G54)*100</f>
        <v>-87.17689421625766</v>
      </c>
    </row>
    <row r="55" spans="1:10" ht="18.75">
      <c r="A55" s="47" t="s">
        <v>24</v>
      </c>
      <c r="B55" s="48" t="s">
        <v>25</v>
      </c>
      <c r="C55" s="44">
        <v>28303.995</v>
      </c>
      <c r="D55" s="44">
        <v>28274.077</v>
      </c>
      <c r="E55" s="34">
        <f aca="true" t="shared" si="4" ref="E55:E119">SUM(D55-C55)</f>
        <v>-29.917999999997846</v>
      </c>
      <c r="F55" s="94">
        <f aca="true" t="shared" si="5" ref="F55:F119">(E55/C55)*100</f>
        <v>-0.10570239289541229</v>
      </c>
      <c r="G55" s="13">
        <v>781.207</v>
      </c>
      <c r="H55" s="127">
        <v>100.175</v>
      </c>
      <c r="I55" s="34">
        <f>SUM(H55-G55)</f>
        <v>-681.032</v>
      </c>
      <c r="J55" s="94">
        <f>(I55/G55)*100</f>
        <v>-87.17689421625766</v>
      </c>
    </row>
    <row r="56" spans="1:10" ht="40.5">
      <c r="A56" s="49" t="s">
        <v>26</v>
      </c>
      <c r="B56" s="50" t="s">
        <v>27</v>
      </c>
      <c r="C56" s="22">
        <f>C57</f>
        <v>308.819</v>
      </c>
      <c r="D56" s="22">
        <f>D57</f>
        <v>355.428</v>
      </c>
      <c r="E56" s="34">
        <f t="shared" si="4"/>
        <v>46.60899999999998</v>
      </c>
      <c r="F56" s="94">
        <f t="shared" si="5"/>
        <v>15.092659454243417</v>
      </c>
      <c r="G56" s="22"/>
      <c r="H56" s="22"/>
      <c r="I56" s="34"/>
      <c r="J56" s="94"/>
    </row>
    <row r="57" spans="1:10" ht="18.75">
      <c r="A57" s="51" t="s">
        <v>28</v>
      </c>
      <c r="B57" s="52" t="s">
        <v>29</v>
      </c>
      <c r="C57" s="13">
        <v>308.819</v>
      </c>
      <c r="D57" s="13">
        <v>355.428</v>
      </c>
      <c r="E57" s="34">
        <f t="shared" si="4"/>
        <v>46.60899999999998</v>
      </c>
      <c r="F57" s="94">
        <f t="shared" si="5"/>
        <v>15.092659454243417</v>
      </c>
      <c r="G57" s="13"/>
      <c r="H57" s="13"/>
      <c r="I57" s="34"/>
      <c r="J57" s="94"/>
    </row>
    <row r="58" spans="1:10" ht="20.25">
      <c r="A58" s="49" t="s">
        <v>30</v>
      </c>
      <c r="B58" s="53" t="s">
        <v>31</v>
      </c>
      <c r="C58" s="22">
        <f>SUM(C59:C70)</f>
        <v>250275.99199999997</v>
      </c>
      <c r="D58" s="22">
        <f>SUM(D59:D70)</f>
        <v>251016.99300000002</v>
      </c>
      <c r="E58" s="34">
        <f t="shared" si="4"/>
        <v>741.0010000000475</v>
      </c>
      <c r="F58" s="94">
        <f t="shared" si="5"/>
        <v>0.2960735442814857</v>
      </c>
      <c r="G58" s="22">
        <f>SUM(G59:G70)</f>
        <v>15481.795</v>
      </c>
      <c r="H58" s="22">
        <f>SUM(H59:H70)</f>
        <v>9679.967000000002</v>
      </c>
      <c r="I58" s="34">
        <f>SUM(H58-G58)</f>
        <v>-5801.827999999998</v>
      </c>
      <c r="J58" s="94">
        <f>(I58/G58)*100</f>
        <v>-37.475163571149196</v>
      </c>
    </row>
    <row r="59" spans="1:10" ht="18.75">
      <c r="A59" s="51" t="s">
        <v>32</v>
      </c>
      <c r="B59" s="48" t="s">
        <v>33</v>
      </c>
      <c r="C59" s="13">
        <v>82383.142</v>
      </c>
      <c r="D59" s="13">
        <v>84310.495</v>
      </c>
      <c r="E59" s="34">
        <f t="shared" si="4"/>
        <v>1927.3529999999882</v>
      </c>
      <c r="F59" s="94">
        <f t="shared" si="5"/>
        <v>2.339499263089514</v>
      </c>
      <c r="G59" s="44">
        <v>11059.633</v>
      </c>
      <c r="H59" s="44">
        <v>6056.555</v>
      </c>
      <c r="I59" s="34">
        <f>SUM(H59-G59)</f>
        <v>-5003.0779999999995</v>
      </c>
      <c r="J59" s="94">
        <f>(I59/G59)*100</f>
        <v>-45.23728771108408</v>
      </c>
    </row>
    <row r="60" spans="1:10" ht="37.5">
      <c r="A60" s="51" t="s">
        <v>34</v>
      </c>
      <c r="B60" s="48" t="s">
        <v>35</v>
      </c>
      <c r="C60" s="13">
        <v>146125.07</v>
      </c>
      <c r="D60" s="13">
        <v>144331.687</v>
      </c>
      <c r="E60" s="34">
        <f t="shared" si="4"/>
        <v>-1793.3830000000016</v>
      </c>
      <c r="F60" s="94">
        <f t="shared" si="5"/>
        <v>-1.2272931674215803</v>
      </c>
      <c r="G60" s="44">
        <v>3855.202</v>
      </c>
      <c r="H60" s="44">
        <v>3329.344</v>
      </c>
      <c r="I60" s="34">
        <f>SUM(H60-G60)</f>
        <v>-525.8580000000002</v>
      </c>
      <c r="J60" s="94">
        <f>(I60/G60)*100</f>
        <v>-13.640219111735263</v>
      </c>
    </row>
    <row r="61" spans="1:10" ht="18.75">
      <c r="A61" s="51" t="s">
        <v>36</v>
      </c>
      <c r="B61" s="48" t="s">
        <v>37</v>
      </c>
      <c r="C61" s="13">
        <v>2686.552</v>
      </c>
      <c r="D61" s="13">
        <v>2579.556</v>
      </c>
      <c r="E61" s="34">
        <f t="shared" si="4"/>
        <v>-106.9960000000001</v>
      </c>
      <c r="F61" s="94">
        <f t="shared" si="5"/>
        <v>-3.982651368743285</v>
      </c>
      <c r="G61" s="44">
        <v>46.923</v>
      </c>
      <c r="H61" s="44">
        <v>16.104</v>
      </c>
      <c r="I61" s="34">
        <f>SUM(H61-G61)</f>
        <v>-30.819000000000003</v>
      </c>
      <c r="J61" s="94">
        <f>(I61/G61)*100</f>
        <v>-65.67994373761269</v>
      </c>
    </row>
    <row r="62" spans="1:10" ht="18.75">
      <c r="A62" s="51" t="s">
        <v>38</v>
      </c>
      <c r="B62" s="48" t="s">
        <v>39</v>
      </c>
      <c r="C62" s="13">
        <v>609.504</v>
      </c>
      <c r="D62" s="13">
        <v>882.162</v>
      </c>
      <c r="E62" s="34">
        <f t="shared" si="4"/>
        <v>272.658</v>
      </c>
      <c r="F62" s="94">
        <f t="shared" si="5"/>
        <v>44.73440699322728</v>
      </c>
      <c r="G62" s="44"/>
      <c r="H62" s="44"/>
      <c r="I62" s="34"/>
      <c r="J62" s="94"/>
    </row>
    <row r="63" spans="1:10" ht="37.5">
      <c r="A63" s="51" t="s">
        <v>40</v>
      </c>
      <c r="B63" s="48" t="s">
        <v>41</v>
      </c>
      <c r="C63" s="13">
        <v>3787.646</v>
      </c>
      <c r="D63" s="13">
        <v>3829.493</v>
      </c>
      <c r="E63" s="34">
        <f t="shared" si="4"/>
        <v>41.84699999999975</v>
      </c>
      <c r="F63" s="94">
        <f t="shared" si="5"/>
        <v>1.1048286983524793</v>
      </c>
      <c r="G63" s="44">
        <v>56.192</v>
      </c>
      <c r="H63" s="44">
        <v>4.12</v>
      </c>
      <c r="I63" s="34">
        <f aca="true" t="shared" si="6" ref="I63:I68">SUM(H63-G63)</f>
        <v>-52.072</v>
      </c>
      <c r="J63" s="94">
        <f aca="true" t="shared" si="7" ref="J63:J68">(I63/G63)*100</f>
        <v>-92.66799544419135</v>
      </c>
    </row>
    <row r="64" spans="1:10" ht="37.5">
      <c r="A64" s="51" t="s">
        <v>42</v>
      </c>
      <c r="B64" s="48" t="s">
        <v>43</v>
      </c>
      <c r="C64" s="13">
        <v>8707.626</v>
      </c>
      <c r="D64" s="13">
        <v>8872.907</v>
      </c>
      <c r="E64" s="34">
        <f t="shared" si="4"/>
        <v>165.28099999999904</v>
      </c>
      <c r="F64" s="94">
        <f t="shared" si="5"/>
        <v>1.8981178107557566</v>
      </c>
      <c r="G64" s="44">
        <v>125.995</v>
      </c>
      <c r="H64" s="44">
        <v>68.677</v>
      </c>
      <c r="I64" s="34">
        <f t="shared" si="6"/>
        <v>-57.318</v>
      </c>
      <c r="J64" s="94">
        <f t="shared" si="7"/>
        <v>-45.49228143973967</v>
      </c>
    </row>
    <row r="65" spans="1:10" ht="18.75">
      <c r="A65" s="51" t="s">
        <v>281</v>
      </c>
      <c r="B65" s="48" t="s">
        <v>286</v>
      </c>
      <c r="C65" s="13">
        <v>359.376</v>
      </c>
      <c r="D65" s="13">
        <v>692.446</v>
      </c>
      <c r="E65" s="34">
        <f>SUM(D65-C65)</f>
        <v>333.07000000000005</v>
      </c>
      <c r="F65" s="94">
        <f>(E65/C65)*100</f>
        <v>92.68008993366281</v>
      </c>
      <c r="G65" s="44"/>
      <c r="H65" s="44"/>
      <c r="I65" s="34"/>
      <c r="J65" s="94"/>
    </row>
    <row r="66" spans="1:10" ht="18.75">
      <c r="A66" s="51" t="s">
        <v>44</v>
      </c>
      <c r="B66" s="48" t="s">
        <v>45</v>
      </c>
      <c r="C66" s="13">
        <v>2808.143</v>
      </c>
      <c r="D66" s="13">
        <v>2715.312</v>
      </c>
      <c r="E66" s="34">
        <f t="shared" si="4"/>
        <v>-92.83100000000013</v>
      </c>
      <c r="F66" s="94">
        <f t="shared" si="5"/>
        <v>-3.3057789435936895</v>
      </c>
      <c r="G66" s="44">
        <v>244.559</v>
      </c>
      <c r="H66" s="44">
        <v>154.134</v>
      </c>
      <c r="I66" s="34">
        <f t="shared" si="6"/>
        <v>-90.42500000000001</v>
      </c>
      <c r="J66" s="94">
        <f t="shared" si="7"/>
        <v>-36.97471775726921</v>
      </c>
    </row>
    <row r="67" spans="1:10" ht="37.5">
      <c r="A67" s="51" t="s">
        <v>46</v>
      </c>
      <c r="B67" s="48" t="s">
        <v>47</v>
      </c>
      <c r="C67" s="13">
        <v>2339.61</v>
      </c>
      <c r="D67" s="13">
        <v>2428.978</v>
      </c>
      <c r="E67" s="34">
        <f t="shared" si="4"/>
        <v>89.36799999999994</v>
      </c>
      <c r="F67" s="94">
        <f t="shared" si="5"/>
        <v>3.819781929466874</v>
      </c>
      <c r="G67" s="44">
        <v>92.245</v>
      </c>
      <c r="H67" s="44">
        <v>48.165</v>
      </c>
      <c r="I67" s="34">
        <f t="shared" si="6"/>
        <v>-44.080000000000005</v>
      </c>
      <c r="J67" s="94">
        <f t="shared" si="7"/>
        <v>-47.78578784757982</v>
      </c>
    </row>
    <row r="68" spans="1:10" ht="18.75">
      <c r="A68" s="51" t="s">
        <v>48</v>
      </c>
      <c r="B68" s="48" t="s">
        <v>49</v>
      </c>
      <c r="C68" s="13">
        <v>345.293</v>
      </c>
      <c r="D68" s="13">
        <v>307.847</v>
      </c>
      <c r="E68" s="34">
        <f t="shared" si="4"/>
        <v>-37.446000000000026</v>
      </c>
      <c r="F68" s="94">
        <f t="shared" si="5"/>
        <v>-10.844702904489816</v>
      </c>
      <c r="G68" s="44">
        <v>1.046</v>
      </c>
      <c r="H68" s="44">
        <v>2.868</v>
      </c>
      <c r="I68" s="34">
        <f t="shared" si="6"/>
        <v>1.8219999999999998</v>
      </c>
      <c r="J68" s="104">
        <f t="shared" si="7"/>
        <v>174.18738049713193</v>
      </c>
    </row>
    <row r="69" spans="1:10" ht="18.75">
      <c r="A69" s="51" t="s">
        <v>267</v>
      </c>
      <c r="B69" s="48" t="s">
        <v>271</v>
      </c>
      <c r="C69" s="13">
        <v>10</v>
      </c>
      <c r="D69" s="13">
        <v>10</v>
      </c>
      <c r="E69" s="34">
        <f>SUM(D69-C69)</f>
        <v>0</v>
      </c>
      <c r="F69" s="94">
        <f>(E69/C69)*100</f>
        <v>0</v>
      </c>
      <c r="G69" s="44"/>
      <c r="H69" s="44"/>
      <c r="I69" s="34"/>
      <c r="J69" s="94"/>
    </row>
    <row r="70" spans="1:10" ht="37.5">
      <c r="A70" s="51" t="s">
        <v>50</v>
      </c>
      <c r="B70" s="54" t="s">
        <v>51</v>
      </c>
      <c r="C70" s="13">
        <v>114.03</v>
      </c>
      <c r="D70" s="13">
        <v>56.11</v>
      </c>
      <c r="E70" s="34">
        <f t="shared" si="4"/>
        <v>-57.92</v>
      </c>
      <c r="F70" s="94">
        <f>(E70/C70)*100</f>
        <v>-50.79365079365079</v>
      </c>
      <c r="G70" s="44"/>
      <c r="H70" s="44"/>
      <c r="I70" s="34"/>
      <c r="J70" s="94"/>
    </row>
    <row r="71" spans="1:10" ht="18.75">
      <c r="A71" s="51"/>
      <c r="B71" s="54"/>
      <c r="C71" s="13"/>
      <c r="D71" s="13"/>
      <c r="E71" s="34"/>
      <c r="F71" s="94"/>
      <c r="G71" s="13"/>
      <c r="H71" s="13"/>
      <c r="I71" s="34"/>
      <c r="J71" s="94"/>
    </row>
    <row r="72" spans="1:10" ht="20.25">
      <c r="A72" s="55" t="s">
        <v>52</v>
      </c>
      <c r="B72" s="50" t="s">
        <v>53</v>
      </c>
      <c r="C72" s="22">
        <f>SUM(C73:C80)</f>
        <v>137411.494</v>
      </c>
      <c r="D72" s="22">
        <f>SUM(D73:D80)</f>
        <v>129529.038</v>
      </c>
      <c r="E72" s="34">
        <f t="shared" si="4"/>
        <v>-7882.456000000006</v>
      </c>
      <c r="F72" s="94">
        <f t="shared" si="5"/>
        <v>-5.73638767074318</v>
      </c>
      <c r="G72" s="22">
        <f>SUM(G73:G80)</f>
        <v>8001.833</v>
      </c>
      <c r="H72" s="22">
        <f>SUM(H73:H80)</f>
        <v>6522.210000000001</v>
      </c>
      <c r="I72" s="34">
        <f aca="true" t="shared" si="8" ref="I72:I77">SUM(H72-G72)</f>
        <v>-1479.6229999999987</v>
      </c>
      <c r="J72" s="94">
        <f aca="true" t="shared" si="9" ref="J72:J77">(I72/G72)*100</f>
        <v>-18.49105073799964</v>
      </c>
    </row>
    <row r="73" spans="1:10" ht="18.75">
      <c r="A73" s="51" t="s">
        <v>54</v>
      </c>
      <c r="B73" s="48" t="s">
        <v>55</v>
      </c>
      <c r="C73" s="44">
        <v>63656.991</v>
      </c>
      <c r="D73" s="44">
        <v>66834.53</v>
      </c>
      <c r="E73" s="34">
        <f t="shared" si="4"/>
        <v>3177.538999999997</v>
      </c>
      <c r="F73" s="94">
        <f t="shared" si="5"/>
        <v>4.991657554156145</v>
      </c>
      <c r="G73" s="44">
        <v>5288.091</v>
      </c>
      <c r="H73" s="44">
        <v>4400.794</v>
      </c>
      <c r="I73" s="34">
        <f t="shared" si="8"/>
        <v>-887.2970000000005</v>
      </c>
      <c r="J73" s="94">
        <f t="shared" si="9"/>
        <v>-16.779155275504912</v>
      </c>
    </row>
    <row r="74" spans="1:10" ht="18.75">
      <c r="A74" s="51" t="s">
        <v>56</v>
      </c>
      <c r="B74" s="48" t="s">
        <v>57</v>
      </c>
      <c r="C74" s="44">
        <v>17919.67</v>
      </c>
      <c r="D74" s="44">
        <v>17701.573</v>
      </c>
      <c r="E74" s="34">
        <f t="shared" si="4"/>
        <v>-218.09699999999793</v>
      </c>
      <c r="F74" s="94">
        <f t="shared" si="5"/>
        <v>-1.2170815645600501</v>
      </c>
      <c r="G74" s="44">
        <v>1045.146</v>
      </c>
      <c r="H74" s="44">
        <v>1072.707</v>
      </c>
      <c r="I74" s="34">
        <f t="shared" si="8"/>
        <v>27.56100000000015</v>
      </c>
      <c r="J74" s="94">
        <f t="shared" si="9"/>
        <v>2.6370478382924634</v>
      </c>
    </row>
    <row r="75" spans="1:10" ht="18.75">
      <c r="A75" s="51" t="s">
        <v>58</v>
      </c>
      <c r="B75" s="48" t="s">
        <v>59</v>
      </c>
      <c r="C75" s="44">
        <v>11509.01</v>
      </c>
      <c r="D75" s="44"/>
      <c r="E75" s="34">
        <f t="shared" si="4"/>
        <v>-11509.01</v>
      </c>
      <c r="F75" s="94">
        <f t="shared" si="5"/>
        <v>-100</v>
      </c>
      <c r="G75" s="44">
        <v>47.446</v>
      </c>
      <c r="H75" s="44"/>
      <c r="I75" s="34">
        <f>SUM(H75-G75)</f>
        <v>-47.446</v>
      </c>
      <c r="J75" s="104">
        <f>(I75/G75)*100</f>
        <v>-100</v>
      </c>
    </row>
    <row r="76" spans="1:10" ht="37.5">
      <c r="A76" s="51" t="s">
        <v>60</v>
      </c>
      <c r="B76" s="48" t="s">
        <v>61</v>
      </c>
      <c r="C76" s="44">
        <v>20234.083</v>
      </c>
      <c r="D76" s="44">
        <v>8016.443</v>
      </c>
      <c r="E76" s="34">
        <f t="shared" si="4"/>
        <v>-12217.64</v>
      </c>
      <c r="F76" s="94">
        <f t="shared" si="5"/>
        <v>-60.38148603027872</v>
      </c>
      <c r="G76" s="44">
        <v>695.521</v>
      </c>
      <c r="H76" s="44">
        <v>55.323</v>
      </c>
      <c r="I76" s="34">
        <f t="shared" si="8"/>
        <v>-640.198</v>
      </c>
      <c r="J76" s="94">
        <f t="shared" si="9"/>
        <v>-92.0458188897244</v>
      </c>
    </row>
    <row r="77" spans="1:10" ht="18.75">
      <c r="A77" s="51" t="s">
        <v>62</v>
      </c>
      <c r="B77" s="48" t="s">
        <v>63</v>
      </c>
      <c r="C77" s="44">
        <v>2457.796</v>
      </c>
      <c r="D77" s="44">
        <v>2872.357</v>
      </c>
      <c r="E77" s="34">
        <f t="shared" si="4"/>
        <v>414.56100000000015</v>
      </c>
      <c r="F77" s="94">
        <f t="shared" si="5"/>
        <v>16.867185071503094</v>
      </c>
      <c r="G77" s="44">
        <v>31.661</v>
      </c>
      <c r="H77" s="44">
        <v>49.252</v>
      </c>
      <c r="I77" s="34">
        <f t="shared" si="8"/>
        <v>17.591</v>
      </c>
      <c r="J77" s="94">
        <f t="shared" si="9"/>
        <v>55.56046871545435</v>
      </c>
    </row>
    <row r="78" spans="1:10" ht="18.75">
      <c r="A78" s="51" t="s">
        <v>282</v>
      </c>
      <c r="B78" s="48" t="s">
        <v>287</v>
      </c>
      <c r="C78" s="44">
        <v>20439.787</v>
      </c>
      <c r="D78" s="44">
        <v>32987.198</v>
      </c>
      <c r="E78" s="34">
        <f>SUM(D78-C78)</f>
        <v>12547.410999999996</v>
      </c>
      <c r="F78" s="94">
        <f>(E78/C78)*100</f>
        <v>61.38719058080202</v>
      </c>
      <c r="G78" s="44">
        <v>887.63</v>
      </c>
      <c r="H78" s="44">
        <v>936.165</v>
      </c>
      <c r="I78" s="34">
        <f>SUM(H78-G78)</f>
        <v>48.53499999999997</v>
      </c>
      <c r="J78" s="94">
        <f>(I78/G78)*100</f>
        <v>5.4679314579272855</v>
      </c>
    </row>
    <row r="79" spans="1:10" ht="18.75">
      <c r="A79" s="51" t="s">
        <v>64</v>
      </c>
      <c r="B79" s="48" t="s">
        <v>65</v>
      </c>
      <c r="C79" s="44">
        <v>1194.157</v>
      </c>
      <c r="D79" s="44">
        <v>1116.937</v>
      </c>
      <c r="E79" s="34">
        <f t="shared" si="4"/>
        <v>-77.22000000000003</v>
      </c>
      <c r="F79" s="94">
        <f t="shared" si="5"/>
        <v>-6.4664864000294795</v>
      </c>
      <c r="G79" s="44">
        <v>6.338</v>
      </c>
      <c r="H79" s="44">
        <v>7.969</v>
      </c>
      <c r="I79" s="34">
        <f>SUM(H79-G79)</f>
        <v>1.6310000000000002</v>
      </c>
      <c r="J79" s="104">
        <f>(I79/G79)*100</f>
        <v>25.733669927421904</v>
      </c>
    </row>
    <row r="80" spans="1:10" ht="18.75">
      <c r="A80" s="51"/>
      <c r="B80" s="56"/>
      <c r="C80" s="13"/>
      <c r="D80" s="13"/>
      <c r="E80" s="34"/>
      <c r="F80" s="94"/>
      <c r="G80" s="13"/>
      <c r="H80" s="13"/>
      <c r="I80" s="34"/>
      <c r="J80" s="94"/>
    </row>
    <row r="81" spans="1:10" ht="20.25">
      <c r="A81" s="49" t="s">
        <v>66</v>
      </c>
      <c r="B81" s="50" t="s">
        <v>67</v>
      </c>
      <c r="C81" s="22">
        <f>SUM(C82:C122)</f>
        <v>225456.678</v>
      </c>
      <c r="D81" s="22">
        <f>SUM(D82:D122)</f>
        <v>255208.834</v>
      </c>
      <c r="E81" s="34">
        <f t="shared" si="4"/>
        <v>29752.155999999988</v>
      </c>
      <c r="F81" s="94">
        <f t="shared" si="5"/>
        <v>13.196395983444761</v>
      </c>
      <c r="G81" s="22">
        <f>SUM(G82:G122)</f>
        <v>585.1289999999999</v>
      </c>
      <c r="H81" s="22">
        <f>SUM(H82:H122)</f>
        <v>443.16200000000003</v>
      </c>
      <c r="I81" s="34">
        <f>SUM(H81-G81)</f>
        <v>-141.96699999999987</v>
      </c>
      <c r="J81" s="94">
        <f>(I81/G81)*100</f>
        <v>-24.262513052677253</v>
      </c>
    </row>
    <row r="82" spans="1:10" ht="198" customHeight="1">
      <c r="A82" s="51" t="s">
        <v>68</v>
      </c>
      <c r="B82" s="48" t="s">
        <v>69</v>
      </c>
      <c r="C82" s="86">
        <v>23949.669</v>
      </c>
      <c r="D82" s="86">
        <v>22380.634</v>
      </c>
      <c r="E82" s="34">
        <f t="shared" si="4"/>
        <v>-1569.0350000000035</v>
      </c>
      <c r="F82" s="94">
        <f t="shared" si="5"/>
        <v>-6.551384906405193</v>
      </c>
      <c r="G82" s="13"/>
      <c r="H82" s="13"/>
      <c r="I82" s="34"/>
      <c r="J82" s="94"/>
    </row>
    <row r="83" spans="1:10" ht="196.5" customHeight="1">
      <c r="A83" s="51" t="s">
        <v>70</v>
      </c>
      <c r="B83" s="52" t="s">
        <v>71</v>
      </c>
      <c r="C83" s="13">
        <v>11.359</v>
      </c>
      <c r="D83" s="13">
        <v>63.119</v>
      </c>
      <c r="E83" s="34">
        <f t="shared" si="4"/>
        <v>51.76</v>
      </c>
      <c r="F83" s="94" t="s">
        <v>301</v>
      </c>
      <c r="G83" s="13"/>
      <c r="H83" s="13"/>
      <c r="I83" s="34"/>
      <c r="J83" s="94"/>
    </row>
    <row r="84" spans="1:10" ht="213" customHeight="1">
      <c r="A84" s="57" t="s">
        <v>72</v>
      </c>
      <c r="B84" s="58" t="s">
        <v>73</v>
      </c>
      <c r="C84" s="14">
        <v>61.21</v>
      </c>
      <c r="D84" s="14">
        <v>55.624</v>
      </c>
      <c r="E84" s="36">
        <f t="shared" si="4"/>
        <v>-5.5859999999999985</v>
      </c>
      <c r="F84" s="95">
        <f t="shared" si="5"/>
        <v>-9.12595981048848</v>
      </c>
      <c r="G84" s="14"/>
      <c r="H84" s="14"/>
      <c r="I84" s="36"/>
      <c r="J84" s="95"/>
    </row>
    <row r="85" spans="1:10" ht="292.5" customHeight="1">
      <c r="A85" s="147" t="s">
        <v>74</v>
      </c>
      <c r="B85" s="160" t="s">
        <v>75</v>
      </c>
      <c r="C85" s="14">
        <v>4672.53</v>
      </c>
      <c r="D85" s="14">
        <v>4817.16</v>
      </c>
      <c r="E85" s="38">
        <f t="shared" si="4"/>
        <v>144.6300000000001</v>
      </c>
      <c r="F85" s="94">
        <f t="shared" si="5"/>
        <v>3.0953252306566275</v>
      </c>
      <c r="G85" s="14"/>
      <c r="H85" s="14"/>
      <c r="I85" s="35"/>
      <c r="J85" s="96"/>
    </row>
    <row r="86" spans="1:10" ht="281.25">
      <c r="A86" s="148"/>
      <c r="B86" s="161" t="s">
        <v>224</v>
      </c>
      <c r="C86" s="15"/>
      <c r="D86" s="15"/>
      <c r="E86" s="39"/>
      <c r="F86" s="94"/>
      <c r="G86" s="15"/>
      <c r="H86" s="15"/>
      <c r="I86" s="34"/>
      <c r="J86" s="94"/>
    </row>
    <row r="87" spans="1:10" ht="409.5" customHeight="1">
      <c r="A87" s="59" t="s">
        <v>257</v>
      </c>
      <c r="B87" s="60" t="s">
        <v>262</v>
      </c>
      <c r="C87" s="15">
        <v>0.415</v>
      </c>
      <c r="D87" s="15"/>
      <c r="E87" s="39"/>
      <c r="F87" s="94"/>
      <c r="G87" s="15"/>
      <c r="H87" s="15"/>
      <c r="I87" s="34"/>
      <c r="J87" s="94"/>
    </row>
    <row r="88" spans="1:10" ht="80.25" customHeight="1">
      <c r="A88" s="51" t="s">
        <v>76</v>
      </c>
      <c r="B88" s="52" t="s">
        <v>77</v>
      </c>
      <c r="C88" s="13">
        <v>964.577</v>
      </c>
      <c r="D88" s="13">
        <v>973.824</v>
      </c>
      <c r="E88" s="34">
        <f t="shared" si="4"/>
        <v>9.246999999999957</v>
      </c>
      <c r="F88" s="94">
        <f t="shared" si="5"/>
        <v>0.9586585622505988</v>
      </c>
      <c r="G88" s="13"/>
      <c r="H88" s="13"/>
      <c r="I88" s="34"/>
      <c r="J88" s="94"/>
    </row>
    <row r="89" spans="1:10" ht="77.25" customHeight="1">
      <c r="A89" s="57" t="s">
        <v>258</v>
      </c>
      <c r="B89" s="61" t="s">
        <v>261</v>
      </c>
      <c r="C89" s="13">
        <v>0.499</v>
      </c>
      <c r="D89" s="13">
        <v>1.617</v>
      </c>
      <c r="E89" s="34">
        <f>SUM(D89-C89)</f>
        <v>1.1179999999999999</v>
      </c>
      <c r="F89" s="104" t="s">
        <v>307</v>
      </c>
      <c r="G89" s="13"/>
      <c r="H89" s="13"/>
      <c r="I89" s="34"/>
      <c r="J89" s="94"/>
    </row>
    <row r="90" spans="1:10" ht="80.25" customHeight="1">
      <c r="A90" s="57" t="s">
        <v>78</v>
      </c>
      <c r="B90" s="62" t="s">
        <v>248</v>
      </c>
      <c r="C90" s="13">
        <v>17.036</v>
      </c>
      <c r="D90" s="13">
        <v>12.108</v>
      </c>
      <c r="E90" s="34">
        <f t="shared" si="4"/>
        <v>-4.928000000000001</v>
      </c>
      <c r="F90" s="94">
        <f t="shared" si="5"/>
        <v>-28.92697816388824</v>
      </c>
      <c r="G90" s="13"/>
      <c r="H90" s="13"/>
      <c r="I90" s="34"/>
      <c r="J90" s="94"/>
    </row>
    <row r="91" spans="1:10" ht="50.25" customHeight="1">
      <c r="A91" s="51" t="s">
        <v>79</v>
      </c>
      <c r="B91" s="48" t="s">
        <v>249</v>
      </c>
      <c r="C91" s="13">
        <v>209.17</v>
      </c>
      <c r="D91" s="13">
        <v>209.691</v>
      </c>
      <c r="E91" s="34">
        <f t="shared" si="4"/>
        <v>0.521000000000015</v>
      </c>
      <c r="F91" s="94">
        <f t="shared" si="5"/>
        <v>0.24907969594110774</v>
      </c>
      <c r="G91" s="13"/>
      <c r="H91" s="13"/>
      <c r="I91" s="34"/>
      <c r="J91" s="94"/>
    </row>
    <row r="92" spans="1:10" ht="18.75">
      <c r="A92" s="51" t="s">
        <v>80</v>
      </c>
      <c r="B92" s="48" t="s">
        <v>250</v>
      </c>
      <c r="C92" s="13">
        <v>1371.361</v>
      </c>
      <c r="D92" s="13">
        <v>1508.313</v>
      </c>
      <c r="E92" s="34">
        <f t="shared" si="4"/>
        <v>136.952</v>
      </c>
      <c r="F92" s="94">
        <f t="shared" si="5"/>
        <v>9.986575380224462</v>
      </c>
      <c r="G92" s="13"/>
      <c r="H92" s="13"/>
      <c r="I92" s="34"/>
      <c r="J92" s="94"/>
    </row>
    <row r="93" spans="1:10" ht="30" customHeight="1">
      <c r="A93" s="59" t="s">
        <v>81</v>
      </c>
      <c r="B93" s="63" t="s">
        <v>82</v>
      </c>
      <c r="C93" s="13">
        <v>1027.209</v>
      </c>
      <c r="D93" s="13">
        <v>1304.063</v>
      </c>
      <c r="E93" s="34">
        <f>SUM(D93-C93)</f>
        <v>276.85400000000004</v>
      </c>
      <c r="F93" s="94">
        <f t="shared" si="5"/>
        <v>26.95206136239071</v>
      </c>
      <c r="G93" s="13"/>
      <c r="H93" s="13"/>
      <c r="I93" s="34"/>
      <c r="J93" s="94"/>
    </row>
    <row r="94" spans="1:10" ht="37.5">
      <c r="A94" s="59" t="s">
        <v>83</v>
      </c>
      <c r="B94" s="63" t="s">
        <v>84</v>
      </c>
      <c r="C94" s="13">
        <v>2.6</v>
      </c>
      <c r="D94" s="13">
        <v>12.103</v>
      </c>
      <c r="E94" s="34">
        <f>SUM(D94-C94)</f>
        <v>9.503</v>
      </c>
      <c r="F94" s="94" t="s">
        <v>302</v>
      </c>
      <c r="G94" s="13"/>
      <c r="H94" s="13"/>
      <c r="I94" s="34"/>
      <c r="J94" s="94"/>
    </row>
    <row r="95" spans="1:10" ht="18.75">
      <c r="A95" s="59" t="s">
        <v>85</v>
      </c>
      <c r="B95" s="64" t="s">
        <v>86</v>
      </c>
      <c r="C95" s="13">
        <v>1728.85</v>
      </c>
      <c r="D95" s="13">
        <v>1981.503</v>
      </c>
      <c r="E95" s="34">
        <f t="shared" si="4"/>
        <v>252.65300000000002</v>
      </c>
      <c r="F95" s="94">
        <f t="shared" si="5"/>
        <v>14.613934118055358</v>
      </c>
      <c r="G95" s="13"/>
      <c r="H95" s="13"/>
      <c r="I95" s="34"/>
      <c r="J95" s="94"/>
    </row>
    <row r="96" spans="1:10" ht="24" customHeight="1">
      <c r="A96" s="51" t="s">
        <v>87</v>
      </c>
      <c r="B96" s="52" t="s">
        <v>88</v>
      </c>
      <c r="C96" s="13">
        <v>30074.532</v>
      </c>
      <c r="D96" s="13">
        <v>30796.601</v>
      </c>
      <c r="E96" s="34">
        <f t="shared" si="4"/>
        <v>722.0689999999995</v>
      </c>
      <c r="F96" s="94">
        <f t="shared" si="5"/>
        <v>2.4009317917233077</v>
      </c>
      <c r="G96" s="13"/>
      <c r="H96" s="13"/>
      <c r="I96" s="34"/>
      <c r="J96" s="94"/>
    </row>
    <row r="97" spans="1:10" ht="18.75">
      <c r="A97" s="51" t="s">
        <v>89</v>
      </c>
      <c r="B97" s="52" t="s">
        <v>220</v>
      </c>
      <c r="C97" s="13">
        <v>78893.477</v>
      </c>
      <c r="D97" s="13">
        <v>96884.298</v>
      </c>
      <c r="E97" s="34">
        <f t="shared" si="4"/>
        <v>17990.820999999996</v>
      </c>
      <c r="F97" s="94">
        <f t="shared" si="5"/>
        <v>22.803939798470278</v>
      </c>
      <c r="G97" s="13"/>
      <c r="H97" s="13"/>
      <c r="I97" s="34"/>
      <c r="J97" s="94"/>
    </row>
    <row r="98" spans="1:10" ht="25.5" customHeight="1">
      <c r="A98" s="51" t="s">
        <v>90</v>
      </c>
      <c r="B98" s="48" t="s">
        <v>221</v>
      </c>
      <c r="C98" s="13">
        <v>7573.787</v>
      </c>
      <c r="D98" s="13">
        <v>8278.019</v>
      </c>
      <c r="E98" s="34">
        <f t="shared" si="4"/>
        <v>704.232</v>
      </c>
      <c r="F98" s="94">
        <f t="shared" si="5"/>
        <v>9.298281031668832</v>
      </c>
      <c r="G98" s="13"/>
      <c r="H98" s="13"/>
      <c r="I98" s="34"/>
      <c r="J98" s="94"/>
    </row>
    <row r="99" spans="1:10" ht="18.75">
      <c r="A99" s="51" t="s">
        <v>91</v>
      </c>
      <c r="B99" s="52" t="s">
        <v>92</v>
      </c>
      <c r="C99" s="13">
        <v>17218.113</v>
      </c>
      <c r="D99" s="13">
        <v>19123.671</v>
      </c>
      <c r="E99" s="34">
        <f t="shared" si="4"/>
        <v>1905.5579999999973</v>
      </c>
      <c r="F99" s="94">
        <f t="shared" si="5"/>
        <v>11.067170949569196</v>
      </c>
      <c r="G99" s="13"/>
      <c r="H99" s="13"/>
      <c r="I99" s="34"/>
      <c r="J99" s="94"/>
    </row>
    <row r="100" spans="1:10" ht="18.75">
      <c r="A100" s="51" t="s">
        <v>93</v>
      </c>
      <c r="B100" s="48" t="s">
        <v>94</v>
      </c>
      <c r="C100" s="13">
        <v>3210.646</v>
      </c>
      <c r="D100" s="13">
        <v>3499.059</v>
      </c>
      <c r="E100" s="34">
        <f t="shared" si="4"/>
        <v>288.413</v>
      </c>
      <c r="F100" s="94">
        <f t="shared" si="5"/>
        <v>8.983020862468177</v>
      </c>
      <c r="G100" s="13"/>
      <c r="H100" s="13"/>
      <c r="I100" s="34"/>
      <c r="J100" s="94"/>
    </row>
    <row r="101" spans="1:10" ht="18.75">
      <c r="A101" s="51" t="s">
        <v>95</v>
      </c>
      <c r="B101" s="48" t="s">
        <v>96</v>
      </c>
      <c r="C101" s="13">
        <v>336.593</v>
      </c>
      <c r="D101" s="13">
        <v>265.181</v>
      </c>
      <c r="E101" s="34">
        <f t="shared" si="4"/>
        <v>-71.41200000000003</v>
      </c>
      <c r="F101" s="94">
        <f t="shared" si="5"/>
        <v>-21.216127489282318</v>
      </c>
      <c r="G101" s="13"/>
      <c r="H101" s="13"/>
      <c r="I101" s="34"/>
      <c r="J101" s="94"/>
    </row>
    <row r="102" spans="1:10" ht="25.5" customHeight="1">
      <c r="A102" s="51" t="s">
        <v>97</v>
      </c>
      <c r="B102" s="48" t="s">
        <v>98</v>
      </c>
      <c r="C102" s="13">
        <v>8543.885</v>
      </c>
      <c r="D102" s="13">
        <v>15346.552</v>
      </c>
      <c r="E102" s="34">
        <f t="shared" si="4"/>
        <v>6802.6669999999995</v>
      </c>
      <c r="F102" s="94">
        <f t="shared" si="5"/>
        <v>79.6203015372983</v>
      </c>
      <c r="G102" s="13"/>
      <c r="H102" s="13"/>
      <c r="I102" s="34"/>
      <c r="J102" s="94"/>
    </row>
    <row r="103" spans="1:10" ht="37.5">
      <c r="A103" s="51" t="s">
        <v>99</v>
      </c>
      <c r="B103" s="52" t="s">
        <v>100</v>
      </c>
      <c r="C103" s="13">
        <v>5418.503</v>
      </c>
      <c r="D103" s="13">
        <v>4407.566</v>
      </c>
      <c r="E103" s="34">
        <f t="shared" si="4"/>
        <v>-1010.9369999999999</v>
      </c>
      <c r="F103" s="94">
        <f t="shared" si="5"/>
        <v>-18.657127254520297</v>
      </c>
      <c r="G103" s="13"/>
      <c r="H103" s="13"/>
      <c r="I103" s="34"/>
      <c r="J103" s="94"/>
    </row>
    <row r="104" spans="1:10" ht="39.75" customHeight="1">
      <c r="A104" s="51" t="s">
        <v>101</v>
      </c>
      <c r="B104" s="52" t="s">
        <v>102</v>
      </c>
      <c r="C104" s="13">
        <v>19.387</v>
      </c>
      <c r="D104" s="13">
        <v>66.898</v>
      </c>
      <c r="E104" s="34">
        <f t="shared" si="4"/>
        <v>47.510999999999996</v>
      </c>
      <c r="F104" s="104" t="s">
        <v>306</v>
      </c>
      <c r="G104" s="13"/>
      <c r="H104" s="13"/>
      <c r="I104" s="34"/>
      <c r="J104" s="94"/>
    </row>
    <row r="105" spans="1:10" ht="18.75">
      <c r="A105" s="65" t="s">
        <v>103</v>
      </c>
      <c r="B105" s="52" t="s">
        <v>104</v>
      </c>
      <c r="C105" s="13">
        <v>1106.453</v>
      </c>
      <c r="D105" s="13">
        <v>1277.46</v>
      </c>
      <c r="E105" s="34">
        <f t="shared" si="4"/>
        <v>171.00700000000006</v>
      </c>
      <c r="F105" s="94">
        <f>(E105/C105)*100</f>
        <v>15.455423773083906</v>
      </c>
      <c r="G105" s="13"/>
      <c r="H105" s="13"/>
      <c r="I105" s="34"/>
      <c r="J105" s="94"/>
    </row>
    <row r="106" spans="1:10" ht="37.5">
      <c r="A106" s="65" t="s">
        <v>105</v>
      </c>
      <c r="B106" s="52" t="s">
        <v>106</v>
      </c>
      <c r="C106" s="13">
        <v>4543.279</v>
      </c>
      <c r="D106" s="13">
        <v>5150.886</v>
      </c>
      <c r="E106" s="34">
        <f t="shared" si="4"/>
        <v>607.607</v>
      </c>
      <c r="F106" s="94">
        <f t="shared" si="5"/>
        <v>13.373754946592536</v>
      </c>
      <c r="G106" s="13"/>
      <c r="H106" s="13"/>
      <c r="I106" s="34"/>
      <c r="J106" s="94"/>
    </row>
    <row r="107" spans="1:10" ht="18.75">
      <c r="A107" s="65" t="s">
        <v>107</v>
      </c>
      <c r="B107" s="52" t="s">
        <v>108</v>
      </c>
      <c r="C107" s="13">
        <v>861.84</v>
      </c>
      <c r="D107" s="13">
        <v>1176.424</v>
      </c>
      <c r="E107" s="34">
        <f t="shared" si="4"/>
        <v>314.58399999999995</v>
      </c>
      <c r="F107" s="94">
        <f t="shared" si="5"/>
        <v>36.501438782140525</v>
      </c>
      <c r="G107" s="13"/>
      <c r="H107" s="13"/>
      <c r="I107" s="34"/>
      <c r="J107" s="94"/>
    </row>
    <row r="108" spans="1:10" ht="18.75">
      <c r="A108" s="65" t="s">
        <v>109</v>
      </c>
      <c r="B108" s="54" t="s">
        <v>222</v>
      </c>
      <c r="C108" s="13">
        <v>161.031</v>
      </c>
      <c r="D108" s="13">
        <v>179.389</v>
      </c>
      <c r="E108" s="34">
        <f t="shared" si="4"/>
        <v>18.358000000000004</v>
      </c>
      <c r="F108" s="94">
        <f t="shared" si="5"/>
        <v>11.400289385273645</v>
      </c>
      <c r="G108" s="13"/>
      <c r="H108" s="13"/>
      <c r="I108" s="34"/>
      <c r="J108" s="94"/>
    </row>
    <row r="109" spans="1:10" ht="18.75">
      <c r="A109" s="51" t="s">
        <v>110</v>
      </c>
      <c r="B109" s="54" t="s">
        <v>111</v>
      </c>
      <c r="C109" s="13">
        <v>1697.594</v>
      </c>
      <c r="D109" s="13">
        <v>1013.391</v>
      </c>
      <c r="E109" s="34">
        <f t="shared" si="4"/>
        <v>-684.2030000000001</v>
      </c>
      <c r="F109" s="94">
        <f t="shared" si="5"/>
        <v>-40.30427770126426</v>
      </c>
      <c r="G109" s="13">
        <v>105.839</v>
      </c>
      <c r="H109" s="13"/>
      <c r="I109" s="34"/>
      <c r="J109" s="94"/>
    </row>
    <row r="110" spans="1:10" ht="18.75">
      <c r="A110" s="65" t="s">
        <v>112</v>
      </c>
      <c r="B110" s="48" t="s">
        <v>113</v>
      </c>
      <c r="C110" s="13">
        <v>333.349</v>
      </c>
      <c r="D110" s="13">
        <v>152.154</v>
      </c>
      <c r="E110" s="34">
        <f t="shared" si="4"/>
        <v>-181.195</v>
      </c>
      <c r="F110" s="94">
        <f t="shared" si="5"/>
        <v>-54.35594527057228</v>
      </c>
      <c r="G110" s="13">
        <v>37.165</v>
      </c>
      <c r="H110" s="13">
        <v>22.91</v>
      </c>
      <c r="I110" s="34">
        <f>SUM(H110-G110)</f>
        <v>-14.254999999999999</v>
      </c>
      <c r="J110" s="104">
        <f>(I110/G110)*100</f>
        <v>-38.35598008879322</v>
      </c>
    </row>
    <row r="111" spans="1:10" ht="37.5">
      <c r="A111" s="51" t="s">
        <v>114</v>
      </c>
      <c r="B111" s="48" t="s">
        <v>115</v>
      </c>
      <c r="C111" s="13">
        <v>12.8</v>
      </c>
      <c r="D111" s="13">
        <v>8</v>
      </c>
      <c r="E111" s="34">
        <f t="shared" si="4"/>
        <v>-4.800000000000001</v>
      </c>
      <c r="F111" s="94">
        <f t="shared" si="5"/>
        <v>-37.50000000000001</v>
      </c>
      <c r="G111" s="13"/>
      <c r="H111" s="13"/>
      <c r="I111" s="34"/>
      <c r="J111" s="94"/>
    </row>
    <row r="112" spans="1:10" ht="18.75">
      <c r="A112" s="51" t="s">
        <v>117</v>
      </c>
      <c r="B112" s="48" t="s">
        <v>118</v>
      </c>
      <c r="C112" s="13">
        <v>55.43</v>
      </c>
      <c r="D112" s="13">
        <v>67.25</v>
      </c>
      <c r="E112" s="34">
        <f t="shared" si="4"/>
        <v>11.82</v>
      </c>
      <c r="F112" s="94">
        <f t="shared" si="5"/>
        <v>21.32419267544651</v>
      </c>
      <c r="G112" s="13"/>
      <c r="H112" s="13"/>
      <c r="I112" s="34"/>
      <c r="J112" s="94"/>
    </row>
    <row r="113" spans="1:10" ht="66" customHeight="1">
      <c r="A113" s="115" t="s">
        <v>268</v>
      </c>
      <c r="B113" s="117" t="s">
        <v>274</v>
      </c>
      <c r="C113" s="13">
        <v>601.93</v>
      </c>
      <c r="D113" s="13">
        <v>369.139</v>
      </c>
      <c r="E113" s="34">
        <f t="shared" si="4"/>
        <v>-232.79099999999994</v>
      </c>
      <c r="F113" s="94">
        <f t="shared" si="5"/>
        <v>-38.67409831708005</v>
      </c>
      <c r="G113" s="13"/>
      <c r="H113" s="13"/>
      <c r="I113" s="34"/>
      <c r="J113" s="94"/>
    </row>
    <row r="114" spans="1:10" ht="36.75" customHeight="1">
      <c r="A114" s="65" t="s">
        <v>119</v>
      </c>
      <c r="B114" s="52" t="s">
        <v>253</v>
      </c>
      <c r="C114" s="13">
        <v>4641.765</v>
      </c>
      <c r="D114" s="13">
        <v>4524.268</v>
      </c>
      <c r="E114" s="34">
        <f t="shared" si="4"/>
        <v>-117.4970000000003</v>
      </c>
      <c r="F114" s="94">
        <f t="shared" si="5"/>
        <v>-2.5313000550437237</v>
      </c>
      <c r="G114" s="13">
        <v>191.526</v>
      </c>
      <c r="H114" s="13">
        <v>160.011</v>
      </c>
      <c r="I114" s="34">
        <f>SUM(H114-G114)</f>
        <v>-31.515000000000015</v>
      </c>
      <c r="J114" s="94">
        <f>(I114/G114)*100</f>
        <v>-16.454685003602652</v>
      </c>
    </row>
    <row r="115" spans="1:10" ht="85.5" customHeight="1">
      <c r="A115" s="65" t="s">
        <v>251</v>
      </c>
      <c r="B115" s="52" t="s">
        <v>254</v>
      </c>
      <c r="C115" s="13">
        <v>476.062</v>
      </c>
      <c r="D115" s="13">
        <v>505.331</v>
      </c>
      <c r="E115" s="34">
        <f t="shared" si="4"/>
        <v>29.269000000000005</v>
      </c>
      <c r="F115" s="94">
        <f t="shared" si="5"/>
        <v>6.148148770538292</v>
      </c>
      <c r="G115" s="13"/>
      <c r="H115" s="13"/>
      <c r="I115" s="34"/>
      <c r="J115" s="94"/>
    </row>
    <row r="116" spans="1:10" ht="48.75" customHeight="1">
      <c r="A116" s="65" t="s">
        <v>252</v>
      </c>
      <c r="B116" s="52" t="s">
        <v>255</v>
      </c>
      <c r="C116" s="13">
        <v>636.141</v>
      </c>
      <c r="D116" s="13">
        <v>616.138</v>
      </c>
      <c r="E116" s="34">
        <f t="shared" si="4"/>
        <v>-20.00299999999993</v>
      </c>
      <c r="F116" s="94">
        <f t="shared" si="5"/>
        <v>-3.1444286722597554</v>
      </c>
      <c r="G116" s="13">
        <v>53.532</v>
      </c>
      <c r="H116" s="13">
        <v>20.012</v>
      </c>
      <c r="I116" s="34">
        <f>SUM(H116-G116)</f>
        <v>-33.519999999999996</v>
      </c>
      <c r="J116" s="104">
        <f>(I116/G116)*100</f>
        <v>-62.61675259657774</v>
      </c>
    </row>
    <row r="117" spans="1:10" ht="97.5" customHeight="1">
      <c r="A117" s="65" t="s">
        <v>120</v>
      </c>
      <c r="B117" s="48" t="s">
        <v>256</v>
      </c>
      <c r="C117" s="13">
        <v>7.821</v>
      </c>
      <c r="D117" s="13">
        <v>7.929</v>
      </c>
      <c r="E117" s="34">
        <f t="shared" si="4"/>
        <v>0.10800000000000054</v>
      </c>
      <c r="F117" s="94">
        <f t="shared" si="5"/>
        <v>1.380897583429236</v>
      </c>
      <c r="G117" s="13"/>
      <c r="H117" s="13"/>
      <c r="I117" s="34"/>
      <c r="J117" s="94"/>
    </row>
    <row r="118" spans="1:10" ht="29.25" customHeight="1">
      <c r="A118" s="65" t="s">
        <v>121</v>
      </c>
      <c r="B118" s="52" t="s">
        <v>122</v>
      </c>
      <c r="C118" s="13">
        <v>246.462</v>
      </c>
      <c r="D118" s="13">
        <v>253.085</v>
      </c>
      <c r="E118" s="34">
        <f t="shared" si="4"/>
        <v>6.623000000000019</v>
      </c>
      <c r="F118" s="94">
        <f t="shared" si="5"/>
        <v>2.6872296743514292</v>
      </c>
      <c r="G118" s="13"/>
      <c r="H118" s="13"/>
      <c r="I118" s="34"/>
      <c r="J118" s="94"/>
    </row>
    <row r="119" spans="1:10" ht="18.75">
      <c r="A119" s="65" t="s">
        <v>123</v>
      </c>
      <c r="B119" s="52" t="s">
        <v>124</v>
      </c>
      <c r="C119" s="13">
        <v>1411.267</v>
      </c>
      <c r="D119" s="13">
        <v>1341.995</v>
      </c>
      <c r="E119" s="34">
        <f t="shared" si="4"/>
        <v>-69.27200000000016</v>
      </c>
      <c r="F119" s="94">
        <f t="shared" si="5"/>
        <v>-4.9084971164209295</v>
      </c>
      <c r="G119" s="13">
        <v>197.067</v>
      </c>
      <c r="H119" s="13">
        <v>240.229</v>
      </c>
      <c r="I119" s="34">
        <f>SUM(H119-G119)</f>
        <v>43.162000000000006</v>
      </c>
      <c r="J119" s="94">
        <f>(I119/G119)*100</f>
        <v>21.902195699939618</v>
      </c>
    </row>
    <row r="120" spans="1:10" ht="30.75" customHeight="1">
      <c r="A120" s="65" t="s">
        <v>125</v>
      </c>
      <c r="B120" s="52" t="s">
        <v>126</v>
      </c>
      <c r="C120" s="13">
        <v>23302.083</v>
      </c>
      <c r="D120" s="13">
        <v>26500.206</v>
      </c>
      <c r="E120" s="34">
        <f aca="true" t="shared" si="10" ref="E120:E181">SUM(D120-C120)</f>
        <v>3198.1229999999996</v>
      </c>
      <c r="F120" s="94">
        <f aca="true" t="shared" si="11" ref="F120:F181">(E120/C120)*100</f>
        <v>13.724622815908774</v>
      </c>
      <c r="G120" s="13"/>
      <c r="H120" s="13"/>
      <c r="I120" s="34"/>
      <c r="J120" s="94"/>
    </row>
    <row r="121" spans="1:10" ht="45.75" customHeight="1">
      <c r="A121" s="65" t="s">
        <v>127</v>
      </c>
      <c r="B121" s="52" t="s">
        <v>128</v>
      </c>
      <c r="C121" s="13">
        <v>54.367</v>
      </c>
      <c r="D121" s="13">
        <v>76.769</v>
      </c>
      <c r="E121" s="34">
        <f t="shared" si="10"/>
        <v>22.402000000000008</v>
      </c>
      <c r="F121" s="94">
        <f t="shared" si="11"/>
        <v>41.20514282561114</v>
      </c>
      <c r="G121" s="13"/>
      <c r="H121" s="13"/>
      <c r="I121" s="34"/>
      <c r="J121" s="94"/>
    </row>
    <row r="122" spans="1:10" ht="18.75">
      <c r="A122" s="65" t="s">
        <v>129</v>
      </c>
      <c r="B122" s="52" t="s">
        <v>130</v>
      </c>
      <c r="C122" s="13">
        <v>1.596</v>
      </c>
      <c r="D122" s="13">
        <v>1.416</v>
      </c>
      <c r="E122" s="34">
        <f t="shared" si="10"/>
        <v>-0.18000000000000016</v>
      </c>
      <c r="F122" s="94">
        <f t="shared" si="11"/>
        <v>-11.278195488721813</v>
      </c>
      <c r="G122" s="13"/>
      <c r="H122" s="13"/>
      <c r="I122" s="34"/>
      <c r="J122" s="94"/>
    </row>
    <row r="123" spans="1:10" ht="20.25">
      <c r="A123" s="55" t="s">
        <v>131</v>
      </c>
      <c r="B123" s="50" t="s">
        <v>132</v>
      </c>
      <c r="C123" s="22">
        <f>SUM(C124:C132)</f>
        <v>25240.218</v>
      </c>
      <c r="D123" s="22">
        <f>SUM(D124:D132)</f>
        <v>28497.831</v>
      </c>
      <c r="E123" s="34">
        <f t="shared" si="10"/>
        <v>3257.6129999999976</v>
      </c>
      <c r="F123" s="94">
        <f t="shared" si="11"/>
        <v>12.90643765438158</v>
      </c>
      <c r="G123" s="22">
        <f>SUM(G124:G133)</f>
        <v>9503.117</v>
      </c>
      <c r="H123" s="22">
        <f>SUM(H124:H133)</f>
        <v>19228.222</v>
      </c>
      <c r="I123" s="34">
        <f>SUM(H123-G123)</f>
        <v>9725.105000000001</v>
      </c>
      <c r="J123" s="94">
        <f>(I123/G123)*100</f>
        <v>102.33594935219676</v>
      </c>
    </row>
    <row r="124" spans="1:10" ht="18.75">
      <c r="A124" s="65" t="s">
        <v>133</v>
      </c>
      <c r="B124" s="52" t="s">
        <v>134</v>
      </c>
      <c r="C124" s="21">
        <v>696.52</v>
      </c>
      <c r="D124" s="21">
        <v>798.021</v>
      </c>
      <c r="E124" s="34">
        <f t="shared" si="10"/>
        <v>101.50099999999998</v>
      </c>
      <c r="F124" s="94">
        <f t="shared" si="11"/>
        <v>14.572589444667775</v>
      </c>
      <c r="G124" s="21">
        <v>15</v>
      </c>
      <c r="H124" s="21">
        <v>42.747</v>
      </c>
      <c r="I124" s="34">
        <f>SUM(H124-G124)</f>
        <v>27.747</v>
      </c>
      <c r="J124" s="104" t="s">
        <v>305</v>
      </c>
    </row>
    <row r="125" spans="1:10" ht="28.5" customHeight="1">
      <c r="A125" s="51" t="s">
        <v>135</v>
      </c>
      <c r="B125" s="54" t="s">
        <v>136</v>
      </c>
      <c r="C125" s="13"/>
      <c r="D125" s="13"/>
      <c r="E125" s="34"/>
      <c r="F125" s="94"/>
      <c r="G125" s="13">
        <v>5286.511</v>
      </c>
      <c r="H125" s="13">
        <v>91.941</v>
      </c>
      <c r="I125" s="34">
        <f>SUM(H125-G125)</f>
        <v>-5194.570000000001</v>
      </c>
      <c r="J125" s="94">
        <f>(I125/G125)*100</f>
        <v>-98.26083781912116</v>
      </c>
    </row>
    <row r="126" spans="1:10" ht="18.75">
      <c r="A126" s="51" t="s">
        <v>137</v>
      </c>
      <c r="B126" s="48" t="s">
        <v>138</v>
      </c>
      <c r="C126" s="13">
        <v>787.837</v>
      </c>
      <c r="D126" s="13">
        <v>1465.37</v>
      </c>
      <c r="E126" s="34">
        <f t="shared" si="10"/>
        <v>677.5329999999999</v>
      </c>
      <c r="F126" s="94">
        <f t="shared" si="11"/>
        <v>85.99913433870204</v>
      </c>
      <c r="G126" s="13"/>
      <c r="H126" s="13"/>
      <c r="I126" s="34"/>
      <c r="J126" s="94"/>
    </row>
    <row r="127" spans="1:10" ht="42" customHeight="1">
      <c r="A127" s="51" t="s">
        <v>139</v>
      </c>
      <c r="B127" s="48" t="s">
        <v>140</v>
      </c>
      <c r="C127" s="13"/>
      <c r="D127" s="13"/>
      <c r="E127" s="34"/>
      <c r="F127" s="94"/>
      <c r="G127" s="13">
        <v>221.795</v>
      </c>
      <c r="H127" s="13">
        <v>281.74</v>
      </c>
      <c r="I127" s="34">
        <f>SUM(H127-G127)</f>
        <v>59.94500000000002</v>
      </c>
      <c r="J127" s="94">
        <f>(I127/G127)*100</f>
        <v>27.02720981086139</v>
      </c>
    </row>
    <row r="128" spans="1:10" ht="18.75">
      <c r="A128" s="51" t="s">
        <v>141</v>
      </c>
      <c r="B128" s="48" t="s">
        <v>223</v>
      </c>
      <c r="C128" s="13">
        <v>2.165</v>
      </c>
      <c r="D128" s="13"/>
      <c r="E128" s="34">
        <f>SUM(D128-C128)</f>
        <v>-2.165</v>
      </c>
      <c r="F128" s="94">
        <f>(E128/C128)*100</f>
        <v>-100</v>
      </c>
      <c r="G128" s="13"/>
      <c r="H128" s="13"/>
      <c r="I128" s="34"/>
      <c r="J128" s="94"/>
    </row>
    <row r="129" spans="1:10" ht="18.75">
      <c r="A129" s="51" t="s">
        <v>142</v>
      </c>
      <c r="B129" s="52" t="s">
        <v>143</v>
      </c>
      <c r="C129" s="13">
        <v>22464.06</v>
      </c>
      <c r="D129" s="13">
        <v>25394.275</v>
      </c>
      <c r="E129" s="34">
        <f t="shared" si="10"/>
        <v>2930.215</v>
      </c>
      <c r="F129" s="94">
        <f t="shared" si="11"/>
        <v>13.044013415206335</v>
      </c>
      <c r="G129" s="13">
        <v>3720.493</v>
      </c>
      <c r="H129" s="13">
        <v>1115.111</v>
      </c>
      <c r="I129" s="34">
        <f>SUM(H129-G129)</f>
        <v>-2605.3819999999996</v>
      </c>
      <c r="J129" s="94">
        <f>(I129/G129)*100</f>
        <v>-70.02786996239476</v>
      </c>
    </row>
    <row r="130" spans="1:10" ht="37.5">
      <c r="A130" s="51" t="s">
        <v>144</v>
      </c>
      <c r="B130" s="56" t="s">
        <v>145</v>
      </c>
      <c r="C130" s="127">
        <v>405.832</v>
      </c>
      <c r="D130" s="127">
        <v>59.733</v>
      </c>
      <c r="E130" s="34">
        <f t="shared" si="10"/>
        <v>-346.099</v>
      </c>
      <c r="F130" s="94">
        <f t="shared" si="11"/>
        <v>-85.2813479469337</v>
      </c>
      <c r="G130" s="13">
        <v>259.318</v>
      </c>
      <c r="H130" s="13"/>
      <c r="I130" s="34">
        <f>SUM(H130-G130)</f>
        <v>-259.318</v>
      </c>
      <c r="J130" s="104">
        <f>(I130/G130)*100</f>
        <v>-100</v>
      </c>
    </row>
    <row r="131" spans="1:10" ht="37.5">
      <c r="A131" s="51" t="s">
        <v>146</v>
      </c>
      <c r="B131" s="54" t="s">
        <v>147</v>
      </c>
      <c r="C131" s="13">
        <v>36.001</v>
      </c>
      <c r="D131" s="13">
        <v>49.206</v>
      </c>
      <c r="E131" s="34">
        <f t="shared" si="10"/>
        <v>13.205000000000005</v>
      </c>
      <c r="F131" s="94">
        <f t="shared" si="11"/>
        <v>36.679536679536696</v>
      </c>
      <c r="G131" s="13"/>
      <c r="H131" s="13"/>
      <c r="I131" s="34"/>
      <c r="J131" s="94"/>
    </row>
    <row r="132" spans="1:10" ht="56.25">
      <c r="A132" s="51" t="s">
        <v>148</v>
      </c>
      <c r="B132" s="52" t="s">
        <v>149</v>
      </c>
      <c r="C132" s="13">
        <v>847.803</v>
      </c>
      <c r="D132" s="13">
        <v>731.226</v>
      </c>
      <c r="E132" s="34">
        <f t="shared" si="10"/>
        <v>-116.577</v>
      </c>
      <c r="F132" s="94">
        <f t="shared" si="11"/>
        <v>-13.750482128513344</v>
      </c>
      <c r="G132" s="13"/>
      <c r="H132" s="13"/>
      <c r="I132" s="34"/>
      <c r="J132" s="94"/>
    </row>
    <row r="133" spans="1:10" ht="107.25" customHeight="1">
      <c r="A133" s="51" t="s">
        <v>269</v>
      </c>
      <c r="B133" s="116" t="s">
        <v>273</v>
      </c>
      <c r="C133" s="13"/>
      <c r="D133" s="13"/>
      <c r="E133" s="34"/>
      <c r="F133" s="94"/>
      <c r="G133" s="13"/>
      <c r="H133" s="13">
        <v>17696.683</v>
      </c>
      <c r="I133" s="34">
        <f aca="true" t="shared" si="12" ref="I133:I138">SUM(H133-G133)</f>
        <v>17696.683</v>
      </c>
      <c r="J133" s="94"/>
    </row>
    <row r="134" spans="1:10" ht="20.25">
      <c r="A134" s="55" t="s">
        <v>150</v>
      </c>
      <c r="B134" s="50" t="s">
        <v>151</v>
      </c>
      <c r="C134" s="22">
        <f>SUM(C135:C138)</f>
        <v>31091.187</v>
      </c>
      <c r="D134" s="22">
        <f>SUM(D135:D138)</f>
        <v>29914.032</v>
      </c>
      <c r="E134" s="34">
        <f t="shared" si="10"/>
        <v>-1177.1550000000025</v>
      </c>
      <c r="F134" s="94">
        <f t="shared" si="11"/>
        <v>-3.7861372098788073</v>
      </c>
      <c r="G134" s="22">
        <f>SUM(G135:G138)</f>
        <v>1834.6930000000002</v>
      </c>
      <c r="H134" s="22">
        <f>SUM(H135:H138)</f>
        <v>824.733</v>
      </c>
      <c r="I134" s="34">
        <f t="shared" si="12"/>
        <v>-1009.9600000000003</v>
      </c>
      <c r="J134" s="94">
        <f>(I134/G134)*100</f>
        <v>-55.047901747049785</v>
      </c>
    </row>
    <row r="135" spans="1:10" ht="18.75">
      <c r="A135" s="51" t="s">
        <v>152</v>
      </c>
      <c r="B135" s="48" t="s">
        <v>153</v>
      </c>
      <c r="C135" s="13">
        <v>8863.029</v>
      </c>
      <c r="D135" s="13">
        <v>8658.764</v>
      </c>
      <c r="E135" s="34">
        <f t="shared" si="10"/>
        <v>-204.26500000000124</v>
      </c>
      <c r="F135" s="94">
        <f t="shared" si="11"/>
        <v>-2.3046861293131413</v>
      </c>
      <c r="G135" s="13">
        <v>272.081</v>
      </c>
      <c r="H135" s="13">
        <v>211.187</v>
      </c>
      <c r="I135" s="34">
        <f t="shared" si="12"/>
        <v>-60.894000000000005</v>
      </c>
      <c r="J135" s="94">
        <f>(I135/G135)*100</f>
        <v>-22.38083511895355</v>
      </c>
    </row>
    <row r="136" spans="1:10" ht="30" customHeight="1">
      <c r="A136" s="51" t="s">
        <v>154</v>
      </c>
      <c r="B136" s="48" t="s">
        <v>155</v>
      </c>
      <c r="C136" s="13">
        <v>2804.68</v>
      </c>
      <c r="D136" s="13">
        <v>2837.713</v>
      </c>
      <c r="E136" s="34">
        <f t="shared" si="10"/>
        <v>33.03300000000036</v>
      </c>
      <c r="F136" s="94">
        <f t="shared" si="11"/>
        <v>1.1777814224795826</v>
      </c>
      <c r="G136" s="13">
        <v>668.464</v>
      </c>
      <c r="H136" s="13">
        <v>96.115</v>
      </c>
      <c r="I136" s="34">
        <f>SUM(H136-G136)</f>
        <v>-572.349</v>
      </c>
      <c r="J136" s="104">
        <f>(I136/G136)*100</f>
        <v>-85.62151439718518</v>
      </c>
    </row>
    <row r="137" spans="1:10" ht="18.75">
      <c r="A137" s="51" t="s">
        <v>156</v>
      </c>
      <c r="B137" s="48" t="s">
        <v>157</v>
      </c>
      <c r="C137" s="13">
        <v>11055.976</v>
      </c>
      <c r="D137" s="13">
        <v>11110.616</v>
      </c>
      <c r="E137" s="34">
        <f t="shared" si="10"/>
        <v>54.63999999999942</v>
      </c>
      <c r="F137" s="94">
        <f t="shared" si="11"/>
        <v>0.4942123608083032</v>
      </c>
      <c r="G137" s="13">
        <v>762.076</v>
      </c>
      <c r="H137" s="13">
        <v>325.844</v>
      </c>
      <c r="I137" s="34">
        <f t="shared" si="12"/>
        <v>-436.232</v>
      </c>
      <c r="J137" s="94">
        <f>(I137/G137)*100</f>
        <v>-57.24258472908213</v>
      </c>
    </row>
    <row r="138" spans="1:10" ht="18.75">
      <c r="A138" s="51" t="s">
        <v>158</v>
      </c>
      <c r="B138" s="54" t="s">
        <v>159</v>
      </c>
      <c r="C138" s="13">
        <v>8367.502</v>
      </c>
      <c r="D138" s="13">
        <v>7306.939</v>
      </c>
      <c r="E138" s="34">
        <f t="shared" si="10"/>
        <v>-1060.563</v>
      </c>
      <c r="F138" s="94">
        <f t="shared" si="11"/>
        <v>-12.674786334081546</v>
      </c>
      <c r="G138" s="13">
        <v>132.072</v>
      </c>
      <c r="H138" s="13">
        <v>191.587</v>
      </c>
      <c r="I138" s="34">
        <f t="shared" si="12"/>
        <v>59.514999999999986</v>
      </c>
      <c r="J138" s="94">
        <f>(I138/G138)*100</f>
        <v>45.06254164395177</v>
      </c>
    </row>
    <row r="139" spans="1:10" ht="18.75">
      <c r="A139" s="51"/>
      <c r="B139" s="54"/>
      <c r="C139" s="13"/>
      <c r="D139" s="13"/>
      <c r="E139" s="34"/>
      <c r="F139" s="94"/>
      <c r="G139" s="13"/>
      <c r="H139" s="13"/>
      <c r="I139" s="34"/>
      <c r="J139" s="94"/>
    </row>
    <row r="140" spans="1:10" ht="20.25">
      <c r="A140" s="55" t="s">
        <v>160</v>
      </c>
      <c r="B140" s="66" t="s">
        <v>161</v>
      </c>
      <c r="C140" s="22">
        <f>SUM(C141:C147)</f>
        <v>14408.788999999999</v>
      </c>
      <c r="D140" s="22">
        <f>SUM(D141:D147)</f>
        <v>14055.132999999998</v>
      </c>
      <c r="E140" s="34">
        <f t="shared" si="10"/>
        <v>-353.65600000000086</v>
      </c>
      <c r="F140" s="94">
        <f t="shared" si="11"/>
        <v>-2.4544463799143763</v>
      </c>
      <c r="G140" s="22">
        <f>SUM(G141:G147)</f>
        <v>912.922</v>
      </c>
      <c r="H140" s="22">
        <f>SUM(H141:H147)</f>
        <v>427.826</v>
      </c>
      <c r="I140" s="34">
        <f>SUM(H140-G140)</f>
        <v>-485.096</v>
      </c>
      <c r="J140" s="94">
        <f>(I140/G140)*100</f>
        <v>-53.13663160708144</v>
      </c>
    </row>
    <row r="141" spans="1:10" ht="18.75">
      <c r="A141" s="65" t="s">
        <v>244</v>
      </c>
      <c r="B141" s="48" t="s">
        <v>246</v>
      </c>
      <c r="C141" s="21">
        <v>926.862</v>
      </c>
      <c r="D141" s="21">
        <v>707.412</v>
      </c>
      <c r="E141" s="34">
        <f t="shared" si="10"/>
        <v>-219.44999999999993</v>
      </c>
      <c r="F141" s="94">
        <f t="shared" si="11"/>
        <v>-23.676663839924384</v>
      </c>
      <c r="G141" s="22"/>
      <c r="H141" s="22"/>
      <c r="I141" s="34"/>
      <c r="J141" s="94"/>
    </row>
    <row r="142" spans="1:10" ht="37.5">
      <c r="A142" s="51" t="s">
        <v>162</v>
      </c>
      <c r="B142" s="48" t="s">
        <v>163</v>
      </c>
      <c r="C142" s="13">
        <v>47.736</v>
      </c>
      <c r="D142" s="13">
        <v>61.429</v>
      </c>
      <c r="E142" s="34">
        <f t="shared" si="10"/>
        <v>13.693000000000005</v>
      </c>
      <c r="F142" s="94">
        <f t="shared" si="11"/>
        <v>28.68485000837943</v>
      </c>
      <c r="G142" s="13">
        <v>0.207</v>
      </c>
      <c r="H142" s="13"/>
      <c r="I142" s="34">
        <f aca="true" t="shared" si="13" ref="I142:I154">SUM(H142-G142)</f>
        <v>-0.207</v>
      </c>
      <c r="J142" s="94">
        <f aca="true" t="shared" si="14" ref="J142:J154">(I142/G142)*100</f>
        <v>-100</v>
      </c>
    </row>
    <row r="143" spans="1:10" ht="37.5">
      <c r="A143" s="51" t="s">
        <v>164</v>
      </c>
      <c r="B143" s="48" t="s">
        <v>165</v>
      </c>
      <c r="C143" s="13">
        <v>9001.854</v>
      </c>
      <c r="D143" s="13">
        <v>8894.321</v>
      </c>
      <c r="E143" s="34">
        <f t="shared" si="10"/>
        <v>-107.53299999999945</v>
      </c>
      <c r="F143" s="94">
        <f t="shared" si="11"/>
        <v>-1.1945650307147777</v>
      </c>
      <c r="G143" s="13">
        <v>184.518</v>
      </c>
      <c r="H143" s="13">
        <v>236.303</v>
      </c>
      <c r="I143" s="34">
        <f t="shared" si="13"/>
        <v>51.785</v>
      </c>
      <c r="J143" s="94">
        <f t="shared" si="14"/>
        <v>28.065012627494333</v>
      </c>
    </row>
    <row r="144" spans="1:10" ht="18.75">
      <c r="A144" s="51" t="s">
        <v>166</v>
      </c>
      <c r="B144" s="48" t="s">
        <v>167</v>
      </c>
      <c r="C144" s="13">
        <v>2253.642</v>
      </c>
      <c r="D144" s="13">
        <v>2166.747</v>
      </c>
      <c r="E144" s="34">
        <f t="shared" si="10"/>
        <v>-86.89499999999998</v>
      </c>
      <c r="F144" s="94">
        <f t="shared" si="11"/>
        <v>-3.855758811736735</v>
      </c>
      <c r="G144" s="13">
        <v>446.702</v>
      </c>
      <c r="H144" s="13">
        <v>133.936</v>
      </c>
      <c r="I144" s="34">
        <f t="shared" si="13"/>
        <v>-312.76599999999996</v>
      </c>
      <c r="J144" s="94">
        <f t="shared" si="14"/>
        <v>-70.01670017147896</v>
      </c>
    </row>
    <row r="145" spans="1:10" ht="18.75">
      <c r="A145" s="51" t="s">
        <v>168</v>
      </c>
      <c r="B145" s="54" t="s">
        <v>169</v>
      </c>
      <c r="C145" s="13">
        <v>205.858</v>
      </c>
      <c r="D145" s="13">
        <v>224.326</v>
      </c>
      <c r="E145" s="34">
        <f t="shared" si="10"/>
        <v>18.46799999999999</v>
      </c>
      <c r="F145" s="94">
        <f t="shared" si="11"/>
        <v>8.971232597227209</v>
      </c>
      <c r="G145" s="13"/>
      <c r="H145" s="13"/>
      <c r="I145" s="34"/>
      <c r="J145" s="94"/>
    </row>
    <row r="146" spans="1:10" ht="18.75">
      <c r="A146" s="51" t="s">
        <v>283</v>
      </c>
      <c r="B146" s="128" t="s">
        <v>288</v>
      </c>
      <c r="C146" s="13">
        <v>352.491</v>
      </c>
      <c r="D146" s="13">
        <v>436.383</v>
      </c>
      <c r="E146" s="34">
        <f>SUM(D146-C146)</f>
        <v>83.892</v>
      </c>
      <c r="F146" s="94">
        <f>(E146/C146)*100</f>
        <v>23.799756589529945</v>
      </c>
      <c r="G146" s="13">
        <v>102.714</v>
      </c>
      <c r="H146" s="13"/>
      <c r="I146" s="34">
        <f t="shared" si="13"/>
        <v>-102.714</v>
      </c>
      <c r="J146" s="94">
        <f t="shared" si="14"/>
        <v>-100</v>
      </c>
    </row>
    <row r="147" spans="1:10" ht="46.5" customHeight="1">
      <c r="A147" s="51" t="s">
        <v>245</v>
      </c>
      <c r="B147" s="54" t="s">
        <v>247</v>
      </c>
      <c r="C147" s="13">
        <v>1620.346</v>
      </c>
      <c r="D147" s="13">
        <v>1564.515</v>
      </c>
      <c r="E147" s="34">
        <f t="shared" si="10"/>
        <v>-55.830999999999904</v>
      </c>
      <c r="F147" s="94">
        <f t="shared" si="11"/>
        <v>-3.445622107870782</v>
      </c>
      <c r="G147" s="13">
        <v>178.781</v>
      </c>
      <c r="H147" s="13">
        <v>57.587</v>
      </c>
      <c r="I147" s="34">
        <f t="shared" si="13"/>
        <v>-121.194</v>
      </c>
      <c r="J147" s="94">
        <f t="shared" si="14"/>
        <v>-67.78908273250514</v>
      </c>
    </row>
    <row r="148" spans="1:10" ht="20.25">
      <c r="A148" s="49" t="s">
        <v>170</v>
      </c>
      <c r="B148" s="50" t="s">
        <v>171</v>
      </c>
      <c r="C148" s="22"/>
      <c r="D148" s="22"/>
      <c r="E148" s="34"/>
      <c r="F148" s="94"/>
      <c r="G148" s="22">
        <f>SUM(G149:G151)</f>
        <v>10604.793</v>
      </c>
      <c r="H148" s="22">
        <f>SUM(H149:H151)</f>
        <v>736.0550000000001</v>
      </c>
      <c r="I148" s="34">
        <f t="shared" si="13"/>
        <v>-9868.738</v>
      </c>
      <c r="J148" s="94">
        <f t="shared" si="14"/>
        <v>-93.0592233153443</v>
      </c>
    </row>
    <row r="149" spans="1:10" ht="18.75">
      <c r="A149" s="51" t="s">
        <v>172</v>
      </c>
      <c r="B149" s="52" t="s">
        <v>173</v>
      </c>
      <c r="C149" s="13"/>
      <c r="D149" s="13"/>
      <c r="E149" s="34"/>
      <c r="F149" s="94"/>
      <c r="G149" s="13">
        <v>9667.908</v>
      </c>
      <c r="H149" s="13">
        <v>698.965</v>
      </c>
      <c r="I149" s="34">
        <f t="shared" si="13"/>
        <v>-8968.943</v>
      </c>
      <c r="J149" s="94">
        <f t="shared" si="14"/>
        <v>-92.77025598505902</v>
      </c>
    </row>
    <row r="150" spans="1:10" ht="37.5">
      <c r="A150" s="51" t="s">
        <v>174</v>
      </c>
      <c r="B150" s="67" t="s">
        <v>175</v>
      </c>
      <c r="C150" s="13"/>
      <c r="D150" s="13"/>
      <c r="E150" s="34"/>
      <c r="F150" s="94"/>
      <c r="G150" s="13">
        <v>916.885</v>
      </c>
      <c r="H150" s="13">
        <v>37.09</v>
      </c>
      <c r="I150" s="34">
        <f t="shared" si="13"/>
        <v>-879.795</v>
      </c>
      <c r="J150" s="104">
        <f t="shared" si="14"/>
        <v>-95.95478167927276</v>
      </c>
    </row>
    <row r="151" spans="1:10" ht="18.75">
      <c r="A151" s="51" t="s">
        <v>284</v>
      </c>
      <c r="B151" s="129" t="s">
        <v>289</v>
      </c>
      <c r="C151" s="13"/>
      <c r="D151" s="13"/>
      <c r="E151" s="34"/>
      <c r="F151" s="94"/>
      <c r="G151" s="13">
        <v>20</v>
      </c>
      <c r="H151" s="13"/>
      <c r="I151" s="34">
        <f t="shared" si="13"/>
        <v>-20</v>
      </c>
      <c r="J151" s="104">
        <f t="shared" si="14"/>
        <v>-100</v>
      </c>
    </row>
    <row r="152" spans="1:10" ht="40.5">
      <c r="A152" s="49" t="s">
        <v>176</v>
      </c>
      <c r="B152" s="50" t="s">
        <v>177</v>
      </c>
      <c r="C152" s="22">
        <f>C153</f>
        <v>84.844</v>
      </c>
      <c r="D152" s="22">
        <f>D153</f>
        <v>27.636</v>
      </c>
      <c r="E152" s="34">
        <f t="shared" si="10"/>
        <v>-57.208</v>
      </c>
      <c r="F152" s="94">
        <f>(E152/C152)*100</f>
        <v>-67.4272782989958</v>
      </c>
      <c r="G152" s="22">
        <f>G153</f>
        <v>12.176</v>
      </c>
      <c r="H152" s="22">
        <f>H153</f>
        <v>17.869</v>
      </c>
      <c r="I152" s="34">
        <f t="shared" si="13"/>
        <v>5.693</v>
      </c>
      <c r="J152" s="104">
        <f t="shared" si="14"/>
        <v>46.75591327201051</v>
      </c>
    </row>
    <row r="153" spans="1:10" ht="18.75">
      <c r="A153" s="51" t="s">
        <v>178</v>
      </c>
      <c r="B153" s="48" t="s">
        <v>179</v>
      </c>
      <c r="C153" s="13">
        <v>84.844</v>
      </c>
      <c r="D153" s="13">
        <v>27.636</v>
      </c>
      <c r="E153" s="34">
        <f t="shared" si="10"/>
        <v>-57.208</v>
      </c>
      <c r="F153" s="94">
        <f>(E153/C153)*100</f>
        <v>-67.4272782989958</v>
      </c>
      <c r="G153" s="13">
        <v>12.176</v>
      </c>
      <c r="H153" s="13">
        <v>17.869</v>
      </c>
      <c r="I153" s="34">
        <f t="shared" si="13"/>
        <v>5.693</v>
      </c>
      <c r="J153" s="104">
        <f t="shared" si="14"/>
        <v>46.75591327201051</v>
      </c>
    </row>
    <row r="154" spans="1:10" ht="40.5">
      <c r="A154" s="55" t="s">
        <v>180</v>
      </c>
      <c r="B154" s="66" t="s">
        <v>181</v>
      </c>
      <c r="C154" s="22">
        <f>SUM(C155:C160)</f>
        <v>14413.033</v>
      </c>
      <c r="D154" s="22">
        <f>SUM(D155:D160)</f>
        <v>13296.485</v>
      </c>
      <c r="E154" s="34">
        <f t="shared" si="10"/>
        <v>-1116.5479999999989</v>
      </c>
      <c r="F154" s="94">
        <f t="shared" si="11"/>
        <v>-7.746794168860911</v>
      </c>
      <c r="G154" s="22">
        <f>SUM(G155:G160)</f>
        <v>9467.539</v>
      </c>
      <c r="H154" s="22">
        <f>SUM(H155:H160)</f>
        <v>4124.19</v>
      </c>
      <c r="I154" s="34">
        <f t="shared" si="13"/>
        <v>-5343.349000000001</v>
      </c>
      <c r="J154" s="104">
        <f t="shared" si="14"/>
        <v>-56.43862676456892</v>
      </c>
    </row>
    <row r="155" spans="1:10" ht="37.5">
      <c r="A155" s="65" t="s">
        <v>182</v>
      </c>
      <c r="B155" s="48" t="s">
        <v>183</v>
      </c>
      <c r="C155" s="13">
        <v>2245.034</v>
      </c>
      <c r="D155" s="13">
        <v>329.118</v>
      </c>
      <c r="E155" s="34">
        <f t="shared" si="10"/>
        <v>-1915.9160000000002</v>
      </c>
      <c r="F155" s="94">
        <f>(E155/C155)*100</f>
        <v>-85.34017747615404</v>
      </c>
      <c r="G155" s="13"/>
      <c r="H155" s="13"/>
      <c r="I155" s="34"/>
      <c r="J155" s="94"/>
    </row>
    <row r="156" spans="1:10" ht="37.5">
      <c r="A156" s="65" t="s">
        <v>184</v>
      </c>
      <c r="B156" s="54" t="s">
        <v>185</v>
      </c>
      <c r="C156" s="13">
        <v>254.12</v>
      </c>
      <c r="D156" s="13">
        <v>313.655</v>
      </c>
      <c r="E156" s="34">
        <f t="shared" si="10"/>
        <v>59.53499999999997</v>
      </c>
      <c r="F156" s="94">
        <f>(E156/C156)*100</f>
        <v>23.42790807492522</v>
      </c>
      <c r="G156" s="13"/>
      <c r="H156" s="13"/>
      <c r="I156" s="34"/>
      <c r="J156" s="94"/>
    </row>
    <row r="157" spans="1:10" ht="37.5">
      <c r="A157" s="65" t="s">
        <v>186</v>
      </c>
      <c r="B157" s="54" t="s">
        <v>187</v>
      </c>
      <c r="C157" s="13">
        <v>216.622</v>
      </c>
      <c r="D157" s="13">
        <v>271.273</v>
      </c>
      <c r="E157" s="34">
        <f t="shared" si="10"/>
        <v>54.65100000000001</v>
      </c>
      <c r="F157" s="94">
        <f>(E157/C157)*100</f>
        <v>25.228739463212417</v>
      </c>
      <c r="G157" s="13"/>
      <c r="H157" s="13"/>
      <c r="I157" s="34"/>
      <c r="J157" s="94"/>
    </row>
    <row r="158" spans="1:10" ht="37.5">
      <c r="A158" s="65" t="s">
        <v>188</v>
      </c>
      <c r="B158" s="48" t="s">
        <v>189</v>
      </c>
      <c r="C158" s="13">
        <v>11697.257</v>
      </c>
      <c r="D158" s="13">
        <v>12382.439</v>
      </c>
      <c r="E158" s="34">
        <f t="shared" si="10"/>
        <v>685.1820000000007</v>
      </c>
      <c r="F158" s="94">
        <f>(E158/C158)*100</f>
        <v>5.857629698996959</v>
      </c>
      <c r="G158" s="13"/>
      <c r="H158" s="13"/>
      <c r="I158" s="34"/>
      <c r="J158" s="94"/>
    </row>
    <row r="159" spans="1:10" ht="12" customHeight="1">
      <c r="A159" s="65"/>
      <c r="B159" s="48"/>
      <c r="C159" s="13"/>
      <c r="D159" s="13"/>
      <c r="E159" s="34"/>
      <c r="F159" s="94"/>
      <c r="G159" s="13"/>
      <c r="H159" s="13"/>
      <c r="I159" s="34"/>
      <c r="J159" s="94"/>
    </row>
    <row r="160" spans="1:10" ht="37.5">
      <c r="A160" s="51" t="s">
        <v>190</v>
      </c>
      <c r="B160" s="48" t="s">
        <v>191</v>
      </c>
      <c r="C160" s="13"/>
      <c r="D160" s="13"/>
      <c r="E160" s="34"/>
      <c r="F160" s="94"/>
      <c r="G160" s="13">
        <v>9467.539</v>
      </c>
      <c r="H160" s="13">
        <v>4124.19</v>
      </c>
      <c r="I160" s="34">
        <f>SUM(H160-G160)</f>
        <v>-5343.349000000001</v>
      </c>
      <c r="J160" s="104">
        <f>(I160/G160)*100</f>
        <v>-56.43862676456892</v>
      </c>
    </row>
    <row r="161" spans="1:10" ht="20.25">
      <c r="A161" s="55" t="s">
        <v>192</v>
      </c>
      <c r="B161" s="50" t="s">
        <v>193</v>
      </c>
      <c r="C161" s="22">
        <f>SUM(C162:C165)</f>
        <v>17</v>
      </c>
      <c r="D161" s="22">
        <f>SUM(D162:D165)</f>
        <v>47.543</v>
      </c>
      <c r="E161" s="34">
        <f>SUM(D161-C161)</f>
        <v>30.543</v>
      </c>
      <c r="F161" s="94">
        <f>(E161/C161)*100</f>
        <v>179.66470588235293</v>
      </c>
      <c r="G161" s="22">
        <f>SUM(G162:G165)</f>
        <v>16291.002999999999</v>
      </c>
      <c r="H161" s="22">
        <f>SUM(H162:H165)</f>
        <v>492.665</v>
      </c>
      <c r="I161" s="34">
        <f>SUM(H161-G161)</f>
        <v>-15798.337999999998</v>
      </c>
      <c r="J161" s="94">
        <f>(I161/G161)*100</f>
        <v>-96.97584611579776</v>
      </c>
    </row>
    <row r="162" spans="1:10" ht="37.5">
      <c r="A162" s="65" t="s">
        <v>194</v>
      </c>
      <c r="B162" s="52" t="s">
        <v>195</v>
      </c>
      <c r="C162" s="21">
        <v>2.8</v>
      </c>
      <c r="D162" s="21">
        <v>37.543</v>
      </c>
      <c r="E162" s="34">
        <f>SUM(D162-C162)</f>
        <v>34.743</v>
      </c>
      <c r="F162" s="94" t="s">
        <v>303</v>
      </c>
      <c r="G162" s="21">
        <v>34.256</v>
      </c>
      <c r="H162" s="21"/>
      <c r="I162" s="34">
        <f>SUM(H162-G162)</f>
        <v>-34.256</v>
      </c>
      <c r="J162" s="94">
        <f>(I162/G162)*100</f>
        <v>-100</v>
      </c>
    </row>
    <row r="163" spans="1:10" ht="18.75">
      <c r="A163" s="51" t="s">
        <v>285</v>
      </c>
      <c r="B163" s="48" t="s">
        <v>290</v>
      </c>
      <c r="C163" s="13">
        <v>14.2</v>
      </c>
      <c r="D163" s="13"/>
      <c r="E163" s="34">
        <f>SUM(D163-C163)</f>
        <v>-14.2</v>
      </c>
      <c r="F163" s="94">
        <f>(E163/C163)*100</f>
        <v>-100</v>
      </c>
      <c r="G163" s="13"/>
      <c r="H163" s="13"/>
      <c r="I163" s="34"/>
      <c r="J163" s="94"/>
    </row>
    <row r="164" spans="1:10" ht="56.25">
      <c r="A164" s="51" t="s">
        <v>196</v>
      </c>
      <c r="B164" s="48" t="s">
        <v>197</v>
      </c>
      <c r="C164" s="13"/>
      <c r="D164" s="13"/>
      <c r="E164" s="34"/>
      <c r="F164" s="94"/>
      <c r="G164" s="13">
        <v>16256.747</v>
      </c>
      <c r="H164" s="13">
        <v>492.665</v>
      </c>
      <c r="I164" s="34">
        <f>SUM(H164-G164)</f>
        <v>-15764.081999999999</v>
      </c>
      <c r="J164" s="94">
        <f>(I164/G164)*100</f>
        <v>-96.9694736591521</v>
      </c>
    </row>
    <row r="165" spans="1:10" ht="22.5" customHeight="1">
      <c r="A165" s="51" t="s">
        <v>270</v>
      </c>
      <c r="B165" s="114" t="s">
        <v>272</v>
      </c>
      <c r="C165" s="13"/>
      <c r="D165" s="13">
        <v>10</v>
      </c>
      <c r="E165" s="34">
        <f>SUM(D165-C165)</f>
        <v>10</v>
      </c>
      <c r="F165" s="94"/>
      <c r="G165" s="13"/>
      <c r="H165" s="13"/>
      <c r="I165" s="34"/>
      <c r="J165" s="94"/>
    </row>
    <row r="166" spans="1:10" ht="20.25">
      <c r="A166" s="49"/>
      <c r="B166" s="66"/>
      <c r="C166" s="13"/>
      <c r="D166" s="13"/>
      <c r="E166" s="34"/>
      <c r="F166" s="94"/>
      <c r="G166" s="87"/>
      <c r="H166" s="87"/>
      <c r="I166" s="34"/>
      <c r="J166" s="94"/>
    </row>
    <row r="167" spans="1:10" ht="18.75">
      <c r="A167" s="51"/>
      <c r="B167" s="48"/>
      <c r="C167" s="13"/>
      <c r="D167" s="13"/>
      <c r="E167" s="34"/>
      <c r="F167" s="94"/>
      <c r="G167" s="13"/>
      <c r="H167" s="13"/>
      <c r="I167" s="34"/>
      <c r="J167" s="94"/>
    </row>
    <row r="168" spans="1:10" ht="37.5">
      <c r="A168" s="68" t="s">
        <v>198</v>
      </c>
      <c r="B168" s="69" t="s">
        <v>199</v>
      </c>
      <c r="C168" s="22">
        <f>C169+C170</f>
        <v>1314.565</v>
      </c>
      <c r="D168" s="22">
        <f>D169+D170</f>
        <v>3473.783</v>
      </c>
      <c r="E168" s="34">
        <f t="shared" si="10"/>
        <v>2159.218</v>
      </c>
      <c r="F168" s="94">
        <f t="shared" si="11"/>
        <v>164.25342223473163</v>
      </c>
      <c r="G168" s="22">
        <f>G169+G170</f>
        <v>54.857</v>
      </c>
      <c r="H168" s="22">
        <f>H169+H170</f>
        <v>0</v>
      </c>
      <c r="I168" s="34">
        <f>SUM(H168-G168)</f>
        <v>-54.857</v>
      </c>
      <c r="J168" s="104">
        <f>(I168/G168)*100</f>
        <v>-100</v>
      </c>
    </row>
    <row r="169" spans="1:10" ht="37.5">
      <c r="A169" s="51" t="s">
        <v>200</v>
      </c>
      <c r="B169" s="48" t="s">
        <v>201</v>
      </c>
      <c r="C169" s="21">
        <v>1215.055</v>
      </c>
      <c r="D169" s="21">
        <v>3473.783</v>
      </c>
      <c r="E169" s="34">
        <f t="shared" si="10"/>
        <v>2258.728</v>
      </c>
      <c r="F169" s="94">
        <f t="shared" si="11"/>
        <v>185.895124089033</v>
      </c>
      <c r="G169" s="21">
        <v>54.857</v>
      </c>
      <c r="H169" s="21"/>
      <c r="I169" s="34">
        <f>SUM(H169-G169)</f>
        <v>-54.857</v>
      </c>
      <c r="J169" s="104">
        <f>(I169/G169)*100</f>
        <v>-100</v>
      </c>
    </row>
    <row r="170" spans="1:10" ht="18.75">
      <c r="A170" s="51" t="s">
        <v>202</v>
      </c>
      <c r="B170" s="48" t="s">
        <v>203</v>
      </c>
      <c r="C170" s="21">
        <v>99.51</v>
      </c>
      <c r="D170" s="21"/>
      <c r="E170" s="34">
        <f t="shared" si="10"/>
        <v>-99.51</v>
      </c>
      <c r="F170" s="94">
        <f t="shared" si="11"/>
        <v>-100</v>
      </c>
      <c r="G170" s="21"/>
      <c r="H170" s="21"/>
      <c r="I170" s="34"/>
      <c r="J170" s="94"/>
    </row>
    <row r="171" spans="1:10" ht="20.25">
      <c r="A171" s="55" t="s">
        <v>204</v>
      </c>
      <c r="B171" s="50" t="s">
        <v>2</v>
      </c>
      <c r="C171" s="22"/>
      <c r="D171" s="22"/>
      <c r="E171" s="34"/>
      <c r="F171" s="94"/>
      <c r="G171" s="22">
        <f>G172</f>
        <v>1341.281</v>
      </c>
      <c r="H171" s="22">
        <f>H172</f>
        <v>832.19</v>
      </c>
      <c r="I171" s="34">
        <f>SUM(H171-G171)</f>
        <v>-509.0909999999999</v>
      </c>
      <c r="J171" s="94">
        <f>(I171/G171)*100</f>
        <v>-37.95558126895109</v>
      </c>
    </row>
    <row r="172" spans="1:10" ht="18.75">
      <c r="A172" s="51" t="s">
        <v>205</v>
      </c>
      <c r="B172" s="48" t="s">
        <v>206</v>
      </c>
      <c r="C172" s="21"/>
      <c r="D172" s="21"/>
      <c r="E172" s="34"/>
      <c r="F172" s="94"/>
      <c r="G172" s="21">
        <v>1341.281</v>
      </c>
      <c r="H172" s="21">
        <v>832.19</v>
      </c>
      <c r="I172" s="34">
        <f>SUM(H172-G172)</f>
        <v>-509.0909999999999</v>
      </c>
      <c r="J172" s="94">
        <f>(I172/G172)*100</f>
        <v>-37.95558126895109</v>
      </c>
    </row>
    <row r="173" spans="1:10" ht="20.25">
      <c r="A173" s="70" t="s">
        <v>207</v>
      </c>
      <c r="B173" s="71" t="s">
        <v>208</v>
      </c>
      <c r="C173" s="22">
        <f>SUM(C174:C178)</f>
        <v>480.27600000000007</v>
      </c>
      <c r="D173" s="22">
        <f>SUM(D174:D178)</f>
        <v>851.4380000000001</v>
      </c>
      <c r="E173" s="34">
        <f t="shared" si="10"/>
        <v>371.16200000000003</v>
      </c>
      <c r="F173" s="94">
        <f t="shared" si="11"/>
        <v>77.28098010310738</v>
      </c>
      <c r="G173" s="22"/>
      <c r="H173" s="22"/>
      <c r="I173" s="34"/>
      <c r="J173" s="94"/>
    </row>
    <row r="174" spans="1:10" ht="40.5" customHeight="1">
      <c r="A174" s="72" t="s">
        <v>300</v>
      </c>
      <c r="B174" s="64" t="s">
        <v>304</v>
      </c>
      <c r="C174" s="22"/>
      <c r="D174" s="21">
        <v>469.747</v>
      </c>
      <c r="E174" s="34"/>
      <c r="F174" s="94"/>
      <c r="G174" s="22"/>
      <c r="H174" s="22"/>
      <c r="I174" s="34"/>
      <c r="J174" s="94"/>
    </row>
    <row r="175" spans="1:10" ht="18.75">
      <c r="A175" s="51" t="s">
        <v>209</v>
      </c>
      <c r="B175" s="48" t="s">
        <v>116</v>
      </c>
      <c r="C175" s="21">
        <v>373.857</v>
      </c>
      <c r="D175" s="21">
        <v>230.498</v>
      </c>
      <c r="E175" s="34">
        <f t="shared" si="10"/>
        <v>-143.35900000000004</v>
      </c>
      <c r="F175" s="94">
        <f t="shared" si="11"/>
        <v>-38.34594510735389</v>
      </c>
      <c r="G175" s="21"/>
      <c r="H175" s="21"/>
      <c r="I175" s="34"/>
      <c r="J175" s="94"/>
    </row>
    <row r="176" spans="1:10" ht="61.5" customHeight="1">
      <c r="A176" s="51" t="s">
        <v>259</v>
      </c>
      <c r="B176" s="48" t="s">
        <v>260</v>
      </c>
      <c r="C176" s="21">
        <v>4.458</v>
      </c>
      <c r="D176" s="21">
        <v>3.955</v>
      </c>
      <c r="E176" s="34">
        <f>SUM(D176-C176)</f>
        <v>-0.5030000000000001</v>
      </c>
      <c r="F176" s="94">
        <f>(E176/C176)*100</f>
        <v>-11.283086585912967</v>
      </c>
      <c r="G176" s="21"/>
      <c r="H176" s="21"/>
      <c r="I176" s="34"/>
      <c r="J176" s="94"/>
    </row>
    <row r="177" spans="1:10" ht="62.25" customHeight="1">
      <c r="A177" s="51" t="s">
        <v>210</v>
      </c>
      <c r="B177" s="73" t="s">
        <v>211</v>
      </c>
      <c r="C177" s="21">
        <v>101.961</v>
      </c>
      <c r="D177" s="21">
        <v>147.238</v>
      </c>
      <c r="E177" s="22">
        <f>SUM(D177-C177)</f>
        <v>45.277</v>
      </c>
      <c r="F177" s="95">
        <f>(E177/C177)*100</f>
        <v>44.40619452535773</v>
      </c>
      <c r="G177" s="21"/>
      <c r="H177" s="21"/>
      <c r="I177" s="22"/>
      <c r="J177" s="95"/>
    </row>
    <row r="178" spans="1:10" ht="26.25" customHeight="1" thickBot="1">
      <c r="A178" s="57"/>
      <c r="B178" s="74"/>
      <c r="C178" s="23"/>
      <c r="D178" s="23"/>
      <c r="E178" s="35"/>
      <c r="F178" s="96"/>
      <c r="G178" s="23"/>
      <c r="H178" s="23"/>
      <c r="I178" s="36"/>
      <c r="J178" s="97"/>
    </row>
    <row r="179" spans="1:10" ht="21" thickBot="1">
      <c r="A179" s="75"/>
      <c r="B179" s="76" t="s">
        <v>264</v>
      </c>
      <c r="C179" s="88">
        <f>C54+C56+C58+C72+C81+C123+C134+C140+C148+C152+C154+C161+C168+C171+C173</f>
        <v>728806.89</v>
      </c>
      <c r="D179" s="88">
        <f>D54+D56+D58+D72+D81+D123+D134+D140+D148+D152+D154+D161+D168+D171+D173</f>
        <v>754548.251</v>
      </c>
      <c r="E179" s="89">
        <f t="shared" si="10"/>
        <v>25741.361000000034</v>
      </c>
      <c r="F179" s="98">
        <f t="shared" si="11"/>
        <v>3.5319865046830214</v>
      </c>
      <c r="G179" s="88">
        <f>G54+G56+G58+G72+G81+G123+G134+G140+G148+G152+G154+G161+G168+G171+G173</f>
        <v>74872.345</v>
      </c>
      <c r="H179" s="88">
        <f>H54+H56+H58+H72+H81+H123+H134+H140+H148+H152+H154+H161+H168+H171+H173</f>
        <v>43429.26400000001</v>
      </c>
      <c r="I179" s="89">
        <f>SUM(H179-G179)</f>
        <v>-31443.08099999999</v>
      </c>
      <c r="J179" s="98">
        <f>(I179/G179)*100</f>
        <v>-41.995587289272144</v>
      </c>
    </row>
    <row r="180" spans="1:10" ht="21" thickBot="1">
      <c r="A180" s="77"/>
      <c r="B180" s="78" t="s">
        <v>212</v>
      </c>
      <c r="C180" s="90">
        <f>SUM(C181:C183)</f>
        <v>15363.636</v>
      </c>
      <c r="D180" s="90">
        <f>SUM(D181:D183)</f>
        <v>14350.758</v>
      </c>
      <c r="E180" s="89">
        <f t="shared" si="10"/>
        <v>-1012.8780000000006</v>
      </c>
      <c r="F180" s="99">
        <f t="shared" si="11"/>
        <v>-6.592697197460293</v>
      </c>
      <c r="G180" s="90"/>
      <c r="H180" s="90"/>
      <c r="I180" s="89"/>
      <c r="J180" s="98"/>
    </row>
    <row r="181" spans="1:10" ht="65.25" customHeight="1">
      <c r="A181" s="59" t="s">
        <v>213</v>
      </c>
      <c r="B181" s="79" t="s">
        <v>226</v>
      </c>
      <c r="C181" s="24">
        <v>15363.636</v>
      </c>
      <c r="D181" s="24">
        <v>14350.758</v>
      </c>
      <c r="E181" s="34">
        <f t="shared" si="10"/>
        <v>-1012.8780000000006</v>
      </c>
      <c r="F181" s="94">
        <f t="shared" si="11"/>
        <v>-6.592697197460293</v>
      </c>
      <c r="G181" s="24"/>
      <c r="H181" s="24"/>
      <c r="I181" s="34"/>
      <c r="J181" s="97"/>
    </row>
    <row r="182" spans="1:10" ht="9.75" customHeight="1">
      <c r="A182" s="57"/>
      <c r="B182" s="80"/>
      <c r="C182" s="23"/>
      <c r="D182" s="23"/>
      <c r="E182" s="34"/>
      <c r="F182" s="94"/>
      <c r="G182" s="23"/>
      <c r="H182" s="23"/>
      <c r="I182" s="37"/>
      <c r="J182" s="95"/>
    </row>
    <row r="183" spans="1:10" ht="15" customHeight="1" thickBot="1">
      <c r="A183" s="57"/>
      <c r="B183" s="80"/>
      <c r="C183" s="23"/>
      <c r="D183" s="23"/>
      <c r="E183" s="36"/>
      <c r="F183" s="97"/>
      <c r="G183" s="23"/>
      <c r="H183" s="23"/>
      <c r="I183" s="35"/>
      <c r="J183" s="97"/>
    </row>
    <row r="184" spans="1:10" ht="25.5" customHeight="1" thickBot="1">
      <c r="A184" s="81"/>
      <c r="B184" s="82" t="s">
        <v>266</v>
      </c>
      <c r="C184" s="91">
        <f>C179+C180</f>
        <v>744170.5260000001</v>
      </c>
      <c r="D184" s="91">
        <f>D179+D180</f>
        <v>768899.0090000001</v>
      </c>
      <c r="E184" s="92">
        <f>SUM(D184-C184)</f>
        <v>24728.483000000007</v>
      </c>
      <c r="F184" s="100">
        <f>(E184/C184)*100</f>
        <v>3.3229592057237705</v>
      </c>
      <c r="G184" s="91">
        <f>G179+G180</f>
        <v>74872.345</v>
      </c>
      <c r="H184" s="91">
        <f>H179+H180</f>
        <v>43429.26400000001</v>
      </c>
      <c r="I184" s="92">
        <f>SUM(H184-G184)</f>
        <v>-31443.08099999999</v>
      </c>
      <c r="J184" s="101">
        <f>(I184/G184)*100</f>
        <v>-41.995587289272144</v>
      </c>
    </row>
    <row r="185" spans="1:10" ht="22.5" customHeight="1" thickBot="1">
      <c r="A185" s="83"/>
      <c r="B185" s="84" t="s">
        <v>265</v>
      </c>
      <c r="C185" s="92">
        <f>SUM(C186:C187)</f>
        <v>400.787</v>
      </c>
      <c r="D185" s="92">
        <f>SUM(D186:D187)</f>
        <v>428.966</v>
      </c>
      <c r="E185" s="93"/>
      <c r="F185" s="102"/>
      <c r="G185" s="92">
        <f>SUM(G186:G187)</f>
        <v>-267.862</v>
      </c>
      <c r="H185" s="92">
        <f>SUM(H186:H187)</f>
        <v>-232.306</v>
      </c>
      <c r="I185" s="92">
        <f>SUM(H185-G185)</f>
        <v>35.55600000000001</v>
      </c>
      <c r="J185" s="103">
        <f>(I185/G185)*100</f>
        <v>-13.273999298146064</v>
      </c>
    </row>
    <row r="186" spans="1:10" ht="42.75" customHeight="1" thickBot="1">
      <c r="A186" s="51" t="s">
        <v>215</v>
      </c>
      <c r="B186" s="25" t="s">
        <v>217</v>
      </c>
      <c r="C186" s="21">
        <v>400.787</v>
      </c>
      <c r="D186" s="21">
        <v>428.966</v>
      </c>
      <c r="E186" s="92">
        <f>SUM(D186-C186)</f>
        <v>28.17900000000003</v>
      </c>
      <c r="F186" s="100">
        <f>(E186/C186)*100</f>
        <v>7.030916671448932</v>
      </c>
      <c r="G186" s="24"/>
      <c r="H186" s="24">
        <v>68.703</v>
      </c>
      <c r="I186" s="34">
        <f>SUM(H186-G186)</f>
        <v>68.703</v>
      </c>
      <c r="J186" s="104"/>
    </row>
    <row r="187" spans="1:10" ht="42.75" customHeight="1" thickBot="1">
      <c r="A187" s="57" t="s">
        <v>216</v>
      </c>
      <c r="B187" s="31" t="s">
        <v>218</v>
      </c>
      <c r="C187" s="23"/>
      <c r="D187" s="23"/>
      <c r="E187" s="35"/>
      <c r="F187" s="105"/>
      <c r="G187" s="23">
        <v>-267.862</v>
      </c>
      <c r="H187" s="23">
        <v>-301.009</v>
      </c>
      <c r="I187" s="35">
        <f>SUM(H187-G187)</f>
        <v>-33.14699999999999</v>
      </c>
      <c r="J187" s="106">
        <f>(I187/G187)*100</f>
        <v>12.374655606245003</v>
      </c>
    </row>
    <row r="188" spans="1:10" ht="21" thickBot="1">
      <c r="A188" s="85"/>
      <c r="B188" s="84" t="s">
        <v>225</v>
      </c>
      <c r="C188" s="91">
        <f>C184+C185</f>
        <v>744571.3130000001</v>
      </c>
      <c r="D188" s="91">
        <f>D184+D185</f>
        <v>769327.9750000001</v>
      </c>
      <c r="E188" s="93">
        <f>SUM(D188-C188)</f>
        <v>24756.66200000001</v>
      </c>
      <c r="F188" s="102">
        <f>(E188/C188)*100</f>
        <v>3.324955120853549</v>
      </c>
      <c r="G188" s="91">
        <f>G184+G185</f>
        <v>74604.48300000001</v>
      </c>
      <c r="H188" s="91">
        <f>H184+H185</f>
        <v>43196.95800000001</v>
      </c>
      <c r="I188" s="89">
        <f>SUM(H188-G188)</f>
        <v>-31407.524999999994</v>
      </c>
      <c r="J188" s="107">
        <f>(I188/G188)*100</f>
        <v>-42.09871007349517</v>
      </c>
    </row>
    <row r="189" spans="1:10" ht="28.5" customHeight="1">
      <c r="A189" s="142"/>
      <c r="B189" s="143"/>
      <c r="C189" s="143"/>
      <c r="D189" s="143"/>
      <c r="E189" s="143"/>
      <c r="F189" s="143"/>
      <c r="G189" s="143"/>
      <c r="H189" s="143"/>
      <c r="I189" s="143"/>
      <c r="J189" s="143"/>
    </row>
    <row r="190" spans="1:10" ht="87" customHeight="1">
      <c r="A190" s="136"/>
      <c r="B190" s="137"/>
      <c r="C190" s="137"/>
      <c r="D190" s="137"/>
      <c r="E190" s="137"/>
      <c r="F190" s="137"/>
      <c r="G190" s="137"/>
      <c r="H190" s="137"/>
      <c r="I190" s="137"/>
      <c r="J190" s="138"/>
    </row>
    <row r="191" spans="1:10" ht="47.25" customHeight="1">
      <c r="A191" s="41"/>
      <c r="B191" s="42"/>
      <c r="C191" s="41"/>
      <c r="D191" s="41"/>
      <c r="E191" s="41"/>
      <c r="F191" s="134"/>
      <c r="G191" s="135"/>
      <c r="H191" s="135"/>
      <c r="I191" s="135"/>
      <c r="J191" s="135"/>
    </row>
    <row r="192" spans="1:10" ht="15">
      <c r="A192" s="43"/>
      <c r="B192" s="43"/>
      <c r="C192" s="43"/>
      <c r="D192" s="43"/>
      <c r="E192" s="43"/>
      <c r="F192" s="43"/>
      <c r="G192" s="43"/>
      <c r="H192" s="43"/>
      <c r="I192" s="43"/>
      <c r="J192" s="43"/>
    </row>
    <row r="194" spans="3:8" ht="15">
      <c r="C194" s="118"/>
      <c r="D194" s="118"/>
      <c r="G194" s="118"/>
      <c r="H194" s="118"/>
    </row>
  </sheetData>
  <sheetProtection/>
  <mergeCells count="15">
    <mergeCell ref="I6:J6"/>
    <mergeCell ref="E6:F6"/>
    <mergeCell ref="A2:J2"/>
    <mergeCell ref="A5:A7"/>
    <mergeCell ref="B5:B7"/>
    <mergeCell ref="C5:F5"/>
    <mergeCell ref="G5:J5"/>
    <mergeCell ref="C6:C7"/>
    <mergeCell ref="D6:D7"/>
    <mergeCell ref="F191:J191"/>
    <mergeCell ref="A190:J190"/>
    <mergeCell ref="A9:J9"/>
    <mergeCell ref="A189:J189"/>
    <mergeCell ref="A52:J52"/>
    <mergeCell ref="A85:A86"/>
  </mergeCells>
  <printOptions/>
  <pageMargins left="0.1968503937007874" right="0.2362204724409449" top="0.1968503937007874" bottom="0.1968503937007874" header="0.15748031496062992" footer="0.15748031496062992"/>
  <pageSetup fitToHeight="12" fitToWidth="1" horizontalDpi="120" verticalDpi="12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user416a</cp:lastModifiedBy>
  <cp:lastPrinted>2013-07-19T10:57:31Z</cp:lastPrinted>
  <dcterms:created xsi:type="dcterms:W3CDTF">2001-02-08T10:51:36Z</dcterms:created>
  <dcterms:modified xsi:type="dcterms:W3CDTF">2014-07-23T10:36:36Z</dcterms:modified>
  <cp:category/>
  <cp:version/>
  <cp:contentType/>
  <cp:contentStatus/>
</cp:coreProperties>
</file>