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640" windowHeight="7740" activeTab="0"/>
  </bookViews>
  <sheets>
    <sheet name="Місцевий бюджет" sheetId="1" r:id="rId1"/>
  </sheets>
  <definedNames>
    <definedName name="_xlnm._FilterDatabase" localSheetId="0" hidden="1">'Місцевий бюджет'!$H$2:$H$98</definedName>
  </definedNames>
  <calcPr fullCalcOnLoad="1"/>
</workbook>
</file>

<file path=xl/sharedStrings.xml><?xml version="1.0" encoding="utf-8"?>
<sst xmlns="http://schemas.openxmlformats.org/spreadsheetml/2006/main" count="183" uniqueCount="154">
  <si>
    <t>КТКВК</t>
  </si>
  <si>
    <t>Вид робіт</t>
  </si>
  <si>
    <t>Примітка</t>
  </si>
  <si>
    <t>010116</t>
  </si>
  <si>
    <t>Органи місцевого самоврядування</t>
  </si>
  <si>
    <t>Заплановано, тис. грн.</t>
  </si>
  <si>
    <t>Освоєно,                                   тис. грн.</t>
  </si>
  <si>
    <t>Залишок,                                                  тис. грн.</t>
  </si>
  <si>
    <t>100101</t>
  </si>
  <si>
    <t xml:space="preserve"> Житлово-експлуатаційне господарство</t>
  </si>
  <si>
    <t xml:space="preserve"> - поточний ремонт житлового фонду</t>
  </si>
  <si>
    <t xml:space="preserve"> -  експертне обстеження ліфтів</t>
  </si>
  <si>
    <t xml:space="preserve"> - підтримка комунальних підприємст для утримання та експлуатації житлового фонду</t>
  </si>
  <si>
    <t xml:space="preserve"> - депутатські кошти</t>
  </si>
  <si>
    <t>100102</t>
  </si>
  <si>
    <t>Капітальний ремонт житлового фонду місцевих органів влади</t>
  </si>
  <si>
    <t xml:space="preserve"> - капітальний ремонт покрівель</t>
  </si>
  <si>
    <t xml:space="preserve"> - капітальний  та післяекспертний капітальний ремонт, модернізація ліфтів</t>
  </si>
  <si>
    <t xml:space="preserve"> - загальнобудівельні роботи по капітальному ремонту житлового фонду</t>
  </si>
  <si>
    <t xml:space="preserve"> -  капітальний ремонт інженерних мереж до житлових будинків</t>
  </si>
  <si>
    <t xml:space="preserve"> - капітальний ремонт внутрішньобудинкових  мереж</t>
  </si>
  <si>
    <t>100103</t>
  </si>
  <si>
    <t>Дотація житлово-комунальному господарству</t>
  </si>
  <si>
    <t xml:space="preserve"> - дезінсекція житлового фонду</t>
  </si>
  <si>
    <t xml:space="preserve"> - дератизація житлового фонду</t>
  </si>
  <si>
    <t xml:space="preserve"> - дотація на погашення збитків комунальним підприємствам</t>
  </si>
  <si>
    <t>Відсоток виконання, %</t>
  </si>
  <si>
    <t>100106</t>
  </si>
  <si>
    <t>Капітальний ремонт житлового фонду об'єднань багатоквартирних будинків</t>
  </si>
  <si>
    <t>100202</t>
  </si>
  <si>
    <t>Водопровідно-каналізаційне господарство</t>
  </si>
  <si>
    <t xml:space="preserve"> - розрахунок норм водопостачання та водовідведення</t>
  </si>
  <si>
    <t>100203</t>
  </si>
  <si>
    <t>Благоустрій міст, сіл, селищ</t>
  </si>
  <si>
    <t xml:space="preserve"> - утримання у належному стані пляжів</t>
  </si>
  <si>
    <t xml:space="preserve"> - утримання та поточний ремонт МАФ</t>
  </si>
  <si>
    <t xml:space="preserve"> - поточний ремонт дощової каналізації, очистку дощеприймачів</t>
  </si>
  <si>
    <t xml:space="preserve"> - утримання ТЗРДР</t>
  </si>
  <si>
    <t xml:space="preserve"> - технічне обслуговування апаратури диспетчерського зв'язку системи вуличного освітлення, ліквідація аваріних ситуацій мереж зовнішнього освітлення</t>
  </si>
  <si>
    <t xml:space="preserve"> -  утримання звалищ листя</t>
  </si>
  <si>
    <t xml:space="preserve"> - розподіл, транспортування та споживання електричної енергії  світлофорними об'єктами та мережами зовнішнього освітлення</t>
  </si>
  <si>
    <t xml:space="preserve"> - утримання вічного вогню</t>
  </si>
  <si>
    <t xml:space="preserve"> - фінансова підтримка комунальних підприємств</t>
  </si>
  <si>
    <t>100208</t>
  </si>
  <si>
    <t>Впровадження засобів обліку витрат та регулювання споживання води та теплової енергії</t>
  </si>
  <si>
    <t xml:space="preserve"> - повірка та поточний ремонт приладів обліку теплової енергії</t>
  </si>
  <si>
    <t xml:space="preserve"> - встановлення, заміна та капітальний ремонт приладів обліку споживання теплової енергії</t>
  </si>
  <si>
    <t>100302</t>
  </si>
  <si>
    <t>Комбінати комунальних підприємст, районні виборчі об'єднання та інші підприємства, установи та організації житлово-комунального господарства</t>
  </si>
  <si>
    <t xml:space="preserve"> -  вивіз трупів з місць подій</t>
  </si>
  <si>
    <t xml:space="preserve"> - забезпечення сприятливих умов для співіснування людей і тварин</t>
  </si>
  <si>
    <t xml:space="preserve"> -  депутатські кошти</t>
  </si>
  <si>
    <t>150101</t>
  </si>
  <si>
    <t>Капітальні вкладення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</si>
  <si>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</si>
  <si>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</si>
  <si>
    <t xml:space="preserve"> - поточний ремонт  доріг </t>
  </si>
  <si>
    <t xml:space="preserve"> - капітальний ремонт доріг</t>
  </si>
  <si>
    <t>180109</t>
  </si>
  <si>
    <t>Програма стабілізації та соціально-економічного розвитку територій</t>
  </si>
  <si>
    <t xml:space="preserve"> - забезпечення організації навчання керівників ОСББ, ОСН, управляючих будинків ( у т.ч. придбання печатної продукції)</t>
  </si>
  <si>
    <t xml:space="preserve"> -  організація та проведення конкурсів ОСН, ОСББ</t>
  </si>
  <si>
    <t>180409</t>
  </si>
  <si>
    <t>Внески орагінв влади Автономної Республіки Крим та органів місцевого самоврядування у статутні капітали суб'єктів підприємницької діяльності</t>
  </si>
  <si>
    <t>200200</t>
  </si>
  <si>
    <t>Охорона та раціональне використання земель</t>
  </si>
  <si>
    <t>240601</t>
  </si>
  <si>
    <t>Охорона та раціональне використання природних ресурсів</t>
  </si>
  <si>
    <t>Аналіз виконання заходів, передбачених  розписом бюджених асигнувань на 2016 рік</t>
  </si>
  <si>
    <t>Загальний фонд</t>
  </si>
  <si>
    <t>Спеціальний фонд</t>
  </si>
  <si>
    <t>Всього по спец.фонду</t>
  </si>
  <si>
    <t>Всього по загальному фонду</t>
  </si>
  <si>
    <t xml:space="preserve"> - придбання матеріалів, обладнання, інвентарю, спецтехніки для благоустрію міста (довгострокового користування)</t>
  </si>
  <si>
    <t xml:space="preserve"> - утримання на належному рівні зеленої зони населеного пункту та поліпшення його екологічних умов </t>
  </si>
  <si>
    <t xml:space="preserve"> - обслуговування та  ремонт мереж зовнішнього освітлення </t>
  </si>
  <si>
    <t xml:space="preserve"> - утримання в належному технічному стані об'єктів вулично-дорожньої мережі </t>
  </si>
  <si>
    <t xml:space="preserve"> -  ремонт та утримання у належному стані міських кладовищ </t>
  </si>
  <si>
    <t xml:space="preserve"> -  утримання та  ремонт штучних споруд </t>
  </si>
  <si>
    <t xml:space="preserve"> - придбання обладнання (довгострокового користування)</t>
  </si>
  <si>
    <t xml:space="preserve"> - придбання обладнання </t>
  </si>
  <si>
    <t xml:space="preserve">кошти невикоритані у повному обсязі по заміні ліфтів з причини затримки поставки специфічного  дороговартістного обладнання виробниками </t>
  </si>
  <si>
    <t>ОСББ  не забепечили виконання умов співфінансування, договір на виконання підряду не заключено</t>
  </si>
  <si>
    <t>Документи було повернуто органом УДКС на доопрацювання , доопрацьовані документи ТОВ "Югтехсервіс" було надано у кінці грудня, що унеможливило проведення оплати у 2016 році. (депутат Андрійчук В.Ю. 4,0 тис. грн.)</t>
  </si>
  <si>
    <t>Економія коштів. Заплановані роботи виконано на 100%. (депутат Апанасенко В.В. )</t>
  </si>
  <si>
    <t>Настання несприятливих погодних умов які порушують технологію виконання робіт</t>
  </si>
  <si>
    <t>Декілька разів проводились відкриті конкурсні торги на виконання робіт із поточного ремонту мереж зовнішнього освітлення, в зв'язку з чим час на виконання робіт було згаяно</t>
  </si>
  <si>
    <t xml:space="preserve">Кошти було виділено за підсумками виконання бюджету за перше піврічча 2016року лише в серпні, була потреба в проведенні відкритих конкурних торгів, тож не вистачило часу на виконання робіт. </t>
  </si>
  <si>
    <t xml:space="preserve">За рахунок економії за результатами проведення процедури закупівлі. Роботи виконано у повному обсязі. </t>
  </si>
  <si>
    <t>РАЗОМ по ДЖКГ ММР:</t>
  </si>
  <si>
    <t>заплановані роботи  по  ремонту систем опалення 2 ОСББ за ініциативою голів ОСББ перенесено на 2017 рік</t>
  </si>
  <si>
    <t xml:space="preserve"> - обстеження житлового фонду  спеціалізованими проектними організаціями та виготовлення тех. паспортів</t>
  </si>
  <si>
    <t xml:space="preserve"> Казакова Т.В. - 47,961 тис. грн -підрядною організацією не було своєчасно доопрацьовано договірний пакет документів; Лєпішев О.О. - 60,000 тис. грн -  роботи планувалося виконати сумісно із поточним ремонтом  прилеглого внутрішньоквартальниого проїзду (роботи не були розпочаті у зв'язку із погодними умовами); Танасевич З.Н. - 0,289 тис. грн. - економія коштів;  Апанасенко В.В. - 60,655 тис. грн - підрядною організацією не було своєчасно доопрацьовано договірний пакет документів; Кучкарова С.С. - 0,378 тис. грн - економія коштів; Концевой І.О. - 95,000 тис. грн - депутат надав свої пропозиції щодо об'єктів виконання робіт наприкінці року. За результатами обстеження було з'ясовано, що зазначені об'єкти потребують не поточного, а капітального ремонту.</t>
  </si>
  <si>
    <t>Неможливість завершення запланованих робіт у зв'язку із настанням несприятливих погодних умов</t>
  </si>
  <si>
    <t>кошти невикоритані у повному обсязі з причини затримки виготовлення ПКД, отримання позитивного висновку експертизи  та у зв'язку з настянням несприятливих погодних умов</t>
  </si>
  <si>
    <t>Затримка поставки обладнання заводом-виробником</t>
  </si>
  <si>
    <t xml:space="preserve">Несвоєчасне доопрацювання підрядним підприємством договірного пакету документів  на придбання газових приладів </t>
  </si>
  <si>
    <t>Кошти було виділено за підсумками виконання бюджету за перше піврічча 2016року лише в серпні, була потреба в проведенні відкритих конкурних торгів, потреба додаткового часу на виготовлення ПДК та отримання експертизи;настання несприятливих погодних умои</t>
  </si>
  <si>
    <t>Заплановане обладнання придбано у повному обсязі. Економія коштів.</t>
  </si>
  <si>
    <t>Несвоєчасне надання актів виконаних робіт  по рекламі на телеканалі ТРК "МАРТ". Економія коштів при наданні послуг з консультування населення з переваг створення ОСББ.</t>
  </si>
  <si>
    <t xml:space="preserve"> - зимове утримання доріг </t>
  </si>
  <si>
    <t xml:space="preserve"> - придбання матеріалів, обладнання, інвентарю, спецтехніки для благоустрію міста  (у т.ч. придбання піщано-сольової суміши)</t>
  </si>
  <si>
    <t xml:space="preserve"> - утримання на належному рівні зеленої зони населеного пункту та поліпшення його екологічних умов , у т.ч. прибирання та санітарна очистка  зелених зон парків, скверів, бульварів, газонів, пляжу тощо</t>
  </si>
  <si>
    <t>частину придбаної техіки було повернуто постачальникам у звязку з невідповідністю технічним вимогам</t>
  </si>
  <si>
    <t>Кошти було виділено у жовтні 2016,  невикоритання у повному обсязі з причини затримки виготовлення ПКД, отримання позитивного висновку експертизи  та у зв'язку з настянням несприятливих погодних умов</t>
  </si>
  <si>
    <t>Економія коштів</t>
  </si>
  <si>
    <t>Перевиконання спричинено необхідністю ліквідації аварійних ситуацій згідно приписів нац. поліції</t>
  </si>
  <si>
    <t>Несвоєчасне доопрацювання підрядними підприємствами зауважень щодо договірного пакету документів</t>
  </si>
  <si>
    <t>Закінчення бюджетного року, перехідний період</t>
  </si>
  <si>
    <r>
      <t xml:space="preserve"> Об'єкти ДЖКГ: </t>
    </r>
    <r>
      <rPr>
        <sz val="11"/>
        <color theme="1"/>
        <rFont val="Calibri"/>
        <family val="2"/>
      </rPr>
      <t xml:space="preserve">Із запланованого будівництва 5 світлофорних об'єктів було побудовано лише 1 та за іншими 4 викоготовлено ПКД   (не використано 1759,75 тис. грн.)- документи тривалий час знаходолися  на погодженні в нац. поліції, усувались зауваження відповідно до їх вимог. Частина об'єктів  (не використано 195,0 тис. грн.) потребує коригування проектно-кошторисної документації (спортмайданчик у мкр. Ялти, будівництво дренажного колектору у  Широкій Балці).  У зв'язку із настанням несприятливих погодних умов не завершені  роботи  з будівництва огорожі мського полігону ТПВ в сел. В. Корениха (не використано 1544,885 тис. грн.) Не використано 200,00 тис. грн. на реконструкцію гуртожитку по вул. Нагірній, 73-А у зв"язку із відсутныстю відводу землі, що унеможливлює виконання проектних робіт. Невикористання коштів  (1150,00 тис. грн) по реконструкції обєктів  зумовлено значним обсягом передпроектних робіт і погоджень та виділенням бюджених коштів лише в серпні 2016 року.  </t>
    </r>
    <r>
      <rPr>
        <b/>
        <sz val="11"/>
        <color indexed="8"/>
        <rFont val="Calibri"/>
        <family val="2"/>
      </rPr>
      <t xml:space="preserve">Об'єкти УКС: </t>
    </r>
    <r>
      <rPr>
        <sz val="11"/>
        <color theme="1"/>
        <rFont val="Calibri"/>
        <family val="2"/>
      </rPr>
      <t>Не використано 1163,682 тис. грн.  у зв'язку із необхідністю проведення коригування проектів на реконструкцію житлового будику по вул. Айвазовскього, 3 та будівництво водопроводу в мкр. Тернівка. За іншими об'єктами -  економія коштів за результатами виконаих робіт.</t>
    </r>
  </si>
  <si>
    <t>у т.ч.</t>
  </si>
  <si>
    <t xml:space="preserve"> - у зв'язку з економією коштів</t>
  </si>
  <si>
    <t xml:space="preserve"> -  з причини несприятливих погодних умов</t>
  </si>
  <si>
    <t xml:space="preserve"> - з причини затримки в отриманні погоджень, виготовленні ПКД, отриманні експертизи, необхідності коригування ПКД</t>
  </si>
  <si>
    <t xml:space="preserve"> - з інших причин (умови та терміни поставки обладнання, невідповідність покупки технічним умовам закупівлі та ін.)</t>
  </si>
  <si>
    <t>1,2,4</t>
  </si>
  <si>
    <t>Диретор департаменту</t>
  </si>
  <si>
    <t>житлово-комунального господарства</t>
  </si>
  <si>
    <t>Миколаївської міської ради</t>
  </si>
  <si>
    <t>А.М. Палько</t>
  </si>
  <si>
    <t>1,2,3</t>
  </si>
  <si>
    <t>1,3,2,4</t>
  </si>
  <si>
    <t>250406</t>
  </si>
  <si>
    <t xml:space="preserve"> Видатки на реалізацію програм допомоги і грантів міжнародних фінансових організацій та Європейського Союзу</t>
  </si>
  <si>
    <t>Не освоєно 55,403 тис. грн. у зв'язку з економією енергоносіїв (дострокове припинення опалення навесні та пізній початок опалювального періоду восени); 0,089 тис. грн. на оплату праці та відрахування у зв'язку з перебуванням окремих співробітників на лікарняному у грудні поточного року; 2,160 тис. грн. на придбання  предметів, матеріалів, обладнання та інвентаря у зв'язку з несвоєчасним оформленням договірних та супутніх документів на придбання засобу захисту інформації для роботи в Системі дистанційного обслуговування УДКСУ; 0,700 тис. грн у зв'язку з економією коштів на придбання предметів довгострокового користування; 2,970 тис грн. у зв'язку з відміною потреби оплати судового збору (наприкінці грудня департамент ЖКГ виграв судовий позов, відпала потреба у подачі апеляційного позову); 14,398 тис. грн. у зв'язку з економією на послуги міжгороднього зв'язку, доступу в Інтернет та несвоєчасним наданням підрядним підприємством актів виконаних робіт по обслуговуванню комп'ютерної техніки, заправки катриджів.</t>
  </si>
  <si>
    <t>Кошти передбачались для дотації КЖЕП Центрального району, але за станом на 20.12.2016  рахунки підприємства були арештовані.</t>
  </si>
  <si>
    <t xml:space="preserve">Заплановані на листопад-грудень обсяги робіт не були виконані у зв'язку із сприятливими погодними умовами </t>
  </si>
  <si>
    <t>Кошти на проведення техніко-економічного обгрунтування  та надання рекомендацій щодо проведення капітального ремонту Південнобузького мосту не були використані з причини практичної відсутності відповідних спеціалістів  в Україні та значних термінів проведення таких робіт (понад 9 місяців)</t>
  </si>
  <si>
    <t xml:space="preserve">Перевиконання зумовлено позаплановим виконання встановлення лавок та урн у парку "Перемога" до дня захисника України 14 жовтня </t>
  </si>
  <si>
    <t>Ранній листопад  викликав потребу у відкритті звалища листя раніше від запланованого терміну (згідно відповідного рішення виконкому міської ради про відкриття звалища опалого листя)</t>
  </si>
  <si>
    <t>В результаті встановлення енергоефективних світильників зменшилась кількість спожитої електричної енергії</t>
  </si>
  <si>
    <t>Економія 132,829 тис. грн. на придбанні саджинців у зв'язку із проведення процедури закупівлі. Проведення просвітницької роботи серед населення, виготовлення інформаційних матріалів  - 54,075 тис. грн - несвоєчасне надання підрядним підприємством рахунків на оплату.  По об'єкту "Екологічно безпечене видалення та знешкодження  небезпечних хімічних речовин в Корабельному районі міста Миколаєва по вул. Приміській, 64-В" (39,000 тис. грн) під час переговорів щодо укладання договору не було досягнуто згоди щодо транспортування відходів сірки до місця утилізації.  По об'єкту "Ліквідація підтоплення мкр. Широка балка будівництво дренажного колектору в м.Миколаєві" проектно-кошторисна документація потребувала корегування, внаслідок чого кошти (720,0 тис.грн) не було використано. По об'єкту "Ліквідація підтоплення  в житловому масиві Кульбакіне" (400,00 тис. грн.)  кошти не були використані у зв"язку із нестачею часу для виконання великого обсягу передпроектних робіт ( проведення геологічних  та геодезіних вишукувань та визначення місця відведення води).  По об'єкту "Будівництво каналізації по вул. Сиваської Дивізії 2 черга" (300,00 тис. грн) кошти не були виокристані у зв'язку із необхідністю внесення змін  до генерального плану міста Миколаєва.   По Об'єкту "Ліквідація  зсувних процесів у мкр. Велика Корениха" (15,00 тис. грн.)  кошти не були використані у зв'язку із обмеженням часу на виконання робіт на настанням несприятливих погодних умов. Економія 27,719 тис. грн. по заходу "Проведення інвентаризації парків і лісопаркових зон (інвентаризація зелених насаджень)", у зв'язку із проведенням процедури закупівлі, запланована інвентаризація проведена у повному обсязі. Кошти по заходу "Проведення інвентаризації парків і лісопаркових зон (розробка та погодження проектів землеустрою з організації та встановлення меж парків, скверів, інших об'єктів)" (71,836 тис. грн.) не використані у повному обсязі, через зменшення запланованих об'ємів послуг (2 проекти землеустрою не розроблені у 2016 році, 15 проектів  на проходженні експертизи). Кошти по заходу "Виховання екологічної культури як частини загальної культури  населення шляхом проведення добровільних громадських акцій, загального екологічного виховання" були використані не в повному обсязі так як зменшився об'єм запланованих послуг (економія 2,848 тис. грн.)</t>
  </si>
  <si>
    <t>Оплата за природний газ здійснюється за регулюваним тарифом. Економія зумовлена зростанням вартості природного газу у листопаді поточного року на розмір, менший від очікуваного.</t>
  </si>
  <si>
    <t>Економія за рахунок  раннього закриття сезону (послуги з прибирання та вивезення сміття надані у осбсягах, мешьших від запланованих)</t>
  </si>
  <si>
    <t>Економія коштів за рахунок зменшення енергоспоживання у зв'язку з проведенням поточного ремонту із заміною окремих вузлів обладнання не енергозберігаюче.</t>
  </si>
  <si>
    <t>на суму 2031,4 постачальник не поставив весь об'єм солі передбаченого договором (єдиний в України постачальник, значна завантаженість). Процедура закупівлі піска було проведено у жовтні-листопаді 2016 року, за результатами лабораторного аналізу піску постачальника-переможця пропозицію переможця було відхилено у зв'язку з невідповідністю товару технічним умовам закупівлі, повторно закупівлю не було проведено у зв'язку із браком часу до кінця бюджетного року.</t>
  </si>
  <si>
    <t>Процедура закупівлі послуг на утримання парку "Перемога" відбувся наприкінці року, тому підрядна організація не встигла виконати  всті заплановані роботи у повному обсязі до конця року. У звязку з тим, що наприкінці весни та початку літа була велика кількість опадів ТОВ "Миколаївзеленгосп" не використало кошти на полив квітників, у сумі: 159741,53 грн.  Також  у звязку з тим, що парк-памятка садово-паркового мистецтва "Народний сад" було передано на баланс департаменту ЖКГ наприкінці листопада місяця 2016 року, тому провести торги по його обслуговуванню згідно технологічного процесу не представлялось можливим. Але з метою запобігання резонансу в місті  було укладено договір на  роботи по догляду за зазначеним обєктом  з ТОВ "Терра-Ника" до 31.012.2016.</t>
  </si>
  <si>
    <t>Затримка у виготовленні проектною організацією ТОВ "Градбуд-ГБ" договірного пакету документів на технічне обстеження 1 житлового будинку вул. 1 Слобідська, 43</t>
  </si>
  <si>
    <t xml:space="preserve"> Депутат Січко Д.С. (10,259 тис. грн.) у грудні 2016 року частково змінив напрям використання коштів. Договір підряду було укладено, але органом УДКС документи було повернуто  на доопрацювання, підрядною організацією доопрацьовані документи було надано у кінці грудня, що унеможливило проведення оплати у 2016 році у зв'язку із закінченням бюджетного року. Депутат Таранова С.В. (80,270 тис. грн) надала свої пропозиції щодо виконання ремонтних робіт наприкінці року, а саме адреси житлових будинків для встановлення пандусів. Таким чином виконання зазначених робіт не було розпочато , у зв'язку із погодними умовами.                                                                                                       Депутат Веселовська Л.І. (6,0 тис. грн.) - документи було повернено органом УДКС на доопрацювання, доопрацьовані документи було надано у кінці грудня що унеможливило проведення оплати у 2016 році у зв'язку із закінченням бюджетного року.                                                                                                Депутат Янков В.С. (0,420 тис. грн.). - виділив 4,0 тис. грн. на придбання газової плити. За договором підряду газову плиту придбано за 3,580 тис. грн. Економія коштів.                                                 
</t>
  </si>
  <si>
    <t>Економія коштів  на виконання повірки за результатами проведення процедури закупівлі. Крім того, ТОВ "Миколаївтепломонтаж" в процесі виконання робіт, в окремих випадках, не виконував роботи по заміні єлементів живлення (не було потреби). Несвоєчасне доопрацювання підрядним підприємством договірного пакету на поточний ремонт приладів обліку.</t>
  </si>
  <si>
    <t>кошти невикоритані у повному обсязі з причини затримки виготовлення ПКД проектними організаціями ТОВ "Еталон Профстрой", ТОВ "Газотурбінні технології" та іншими, отримання позитивного висновку експертизи  та у зв'язку з настянням несприятливих погодних умов</t>
  </si>
  <si>
    <t>За результатами проведення процедури закупівлі виникла економія коштів  на виконання робіт. Крім того, роботи виконано по фактичній площі, що в окремих випадках не співпадала (менша) ніж була подана балансоутримувачами на початку року.</t>
  </si>
  <si>
    <t>МКП "Миколаївводоканал"</t>
  </si>
  <si>
    <t>КП ММР "Центр захисту тварин"</t>
  </si>
  <si>
    <t>КП "ЕЛУ автодоріг"</t>
  </si>
  <si>
    <t>КП "Дорога"</t>
  </si>
  <si>
    <t>ЖКП ММР "Південь"</t>
  </si>
  <si>
    <t>ЖКП ММР "Бриз"</t>
  </si>
  <si>
    <r>
      <rPr>
        <b/>
        <sz val="11"/>
        <color indexed="8"/>
        <rFont val="Calibri"/>
        <family val="2"/>
      </rPr>
      <t>2000,00 тис.грн.</t>
    </r>
    <r>
      <rPr>
        <sz val="11"/>
        <color theme="1"/>
        <rFont val="Calibri"/>
        <family val="2"/>
      </rPr>
      <t xml:space="preserve"> на поліпшення та придбання основних засобів: 525,00  тис.грн. - автомашина газель (вантажнопасажирська); 200,00 тис. грн. - відвал снігоприбиральної машини (2 од.); 540,00 тис.грн. - кузов для самоскиду (2 од.); 200,00 тис.грн. - компресор; 200,00 тис.грн. - капітальний ремонт покрівлі мех. майстерень; 200,00 тис.грн. - капітальний ремонт покрівлі транспортних боксів; 135,00 тис.грн. - улаштування зливової ями на території підприємства.</t>
    </r>
  </si>
  <si>
    <r>
      <t xml:space="preserve">1) </t>
    </r>
    <r>
      <rPr>
        <b/>
        <sz val="11"/>
        <color indexed="8"/>
        <rFont val="Calibri"/>
        <family val="2"/>
      </rPr>
      <t>796000,00 грн.</t>
    </r>
    <r>
      <rPr>
        <sz val="11"/>
        <color theme="1"/>
        <rFont val="Calibri"/>
        <family val="2"/>
      </rPr>
      <t xml:space="preserve"> - капітальний ремонт адміністративної будівлі по пр. Миру, 17-г для влаштування диспетчерського пункту з обслуговування ліфтового господарства; 2) </t>
    </r>
    <r>
      <rPr>
        <b/>
        <sz val="11"/>
        <color indexed="8"/>
        <rFont val="Calibri"/>
        <family val="2"/>
      </rPr>
      <t xml:space="preserve">88404,98 </t>
    </r>
    <r>
      <rPr>
        <sz val="11"/>
        <color theme="1"/>
        <rFont val="Calibri"/>
        <family val="2"/>
      </rPr>
      <t xml:space="preserve">грн. - капітальний ремонт покрівлі виробничої дільниці по вул. Повздовжній, 49-а; 3) </t>
    </r>
    <r>
      <rPr>
        <b/>
        <sz val="11"/>
        <color indexed="8"/>
        <rFont val="Calibri"/>
        <family val="2"/>
      </rPr>
      <t>23998,02 грн.</t>
    </r>
    <r>
      <rPr>
        <sz val="11"/>
        <color theme="1"/>
        <rFont val="Calibri"/>
        <family val="2"/>
      </rPr>
      <t xml:space="preserve"> - придбання пилки ланцюгової бензинової Stihl MS260-N шина 40 см (2 од.); 4) </t>
    </r>
    <r>
      <rPr>
        <b/>
        <sz val="11"/>
        <color indexed="8"/>
        <rFont val="Calibri"/>
        <family val="2"/>
      </rPr>
      <t>13499,00 грн.</t>
    </r>
    <r>
      <rPr>
        <sz val="11"/>
        <color theme="1"/>
        <rFont val="Calibri"/>
        <family val="2"/>
      </rPr>
      <t xml:space="preserve"> - придбання мотокоси Stihl FS250, 2-z 230 мм, 1,6 лВт/2,2 л.с. (1 од.); 5) </t>
    </r>
    <r>
      <rPr>
        <b/>
        <sz val="11"/>
        <color indexed="8"/>
        <rFont val="Calibri"/>
        <family val="2"/>
      </rPr>
      <t>15058,00 грн.</t>
    </r>
    <r>
      <rPr>
        <sz val="11"/>
        <color theme="1"/>
        <rFont val="Calibri"/>
        <family val="2"/>
      </rPr>
      <t xml:space="preserve"> - придбання компресору Forte V (2 од.); 6) </t>
    </r>
    <r>
      <rPr>
        <b/>
        <sz val="11"/>
        <color indexed="8"/>
        <rFont val="Calibri"/>
        <family val="2"/>
      </rPr>
      <t>15800,00 грн.</t>
    </r>
    <r>
      <rPr>
        <sz val="11"/>
        <color theme="1"/>
        <rFont val="Calibri"/>
        <family val="2"/>
      </rPr>
      <t xml:space="preserve"> - придбання пресу ручного гідравлічного НОР (2 од.); 7) </t>
    </r>
    <r>
      <rPr>
        <b/>
        <sz val="11"/>
        <color indexed="8"/>
        <rFont val="Calibri"/>
        <family val="2"/>
      </rPr>
      <t>9700,00 грн.</t>
    </r>
    <r>
      <rPr>
        <sz val="11"/>
        <color theme="1"/>
        <rFont val="Calibri"/>
        <family val="2"/>
      </rPr>
      <t xml:space="preserve"> - придбання будівельних лісів до 5 м (1 од.); 8)</t>
    </r>
    <r>
      <rPr>
        <b/>
        <sz val="11"/>
        <color indexed="8"/>
        <rFont val="Calibri"/>
        <family val="2"/>
      </rPr>
      <t xml:space="preserve"> 37540,00 грн. </t>
    </r>
    <r>
      <rPr>
        <sz val="11"/>
        <color theme="1"/>
        <rFont val="Calibri"/>
        <family val="2"/>
      </rPr>
      <t>- комп"ютер у комплекті (5 од.).</t>
    </r>
  </si>
  <si>
    <r>
      <rPr>
        <b/>
        <sz val="11"/>
        <color indexed="8"/>
        <rFont val="Calibri"/>
        <family val="2"/>
      </rPr>
      <t xml:space="preserve">1000,00 тис. грн. </t>
    </r>
    <r>
      <rPr>
        <sz val="11"/>
        <color theme="1"/>
        <rFont val="Calibri"/>
        <family val="2"/>
      </rPr>
      <t>- капітальний ремонт даху виробничих приміщень.</t>
    </r>
  </si>
  <si>
    <r>
      <rPr>
        <b/>
        <sz val="11"/>
        <color indexed="8"/>
        <rFont val="Calibri"/>
        <family val="2"/>
      </rPr>
      <t>500,00 тис.грн.</t>
    </r>
    <r>
      <rPr>
        <sz val="11"/>
        <color theme="1"/>
        <rFont val="Calibri"/>
        <family val="2"/>
      </rPr>
      <t xml:space="preserve"> ЦЗТ купили: маловантажний автомобіль для відлову тварин з урахуванням переоформлення - 187353,68 грн., збірні конструкції (вагончики) у кількості 2 шт. для розміщення перетримки для котів та приймального відділення - 87000 грн., післяопераційні вольєри - 69795 грн., реконструкція післяопераційної зали (встановлення перестінку) з урахуванням вартості проектної документації - 155851,32 грн.</t>
    </r>
  </si>
  <si>
    <r>
      <t xml:space="preserve">1) </t>
    </r>
    <r>
      <rPr>
        <b/>
        <sz val="11"/>
        <color indexed="8"/>
        <rFont val="Calibri"/>
        <family val="2"/>
      </rPr>
      <t>5000,00 тис. грн</t>
    </r>
    <r>
      <rPr>
        <sz val="11"/>
        <color theme="1"/>
        <rFont val="Calibri"/>
        <family val="2"/>
      </rPr>
      <t xml:space="preserve"> було виділено на здійснення розрахунків за контрактами в рамках реалізації проекту "Розвиток системи водопостачання та водовідведення в м. Миколаїв"; 2) </t>
    </r>
    <r>
      <rPr>
        <b/>
        <sz val="11"/>
        <color indexed="8"/>
        <rFont val="Calibri"/>
        <family val="2"/>
      </rPr>
      <t>2800,00 тис.грн.</t>
    </r>
    <r>
      <rPr>
        <sz val="11"/>
        <color theme="1"/>
        <rFont val="Calibri"/>
        <family val="2"/>
      </rPr>
      <t xml:space="preserve"> - реконструкція дюкеру через р. Інгул на мкр. Соляні; 3) </t>
    </r>
    <r>
      <rPr>
        <b/>
        <sz val="11"/>
        <color indexed="8"/>
        <rFont val="Calibri"/>
        <family val="2"/>
      </rPr>
      <t>3200,00 тис.грн.</t>
    </r>
    <r>
      <rPr>
        <sz val="11"/>
        <color theme="1"/>
        <rFont val="Calibri"/>
        <family val="2"/>
      </rPr>
      <t xml:space="preserve"> - заміна ділянки самопливного каналізаційного колектору по вул. Богородичній (Пролетарській); 4) </t>
    </r>
    <r>
      <rPr>
        <b/>
        <sz val="11"/>
        <color indexed="8"/>
        <rFont val="Calibri"/>
        <family val="2"/>
      </rPr>
      <t>10000,00 тис.грн.</t>
    </r>
    <r>
      <rPr>
        <sz val="11"/>
        <color theme="1"/>
        <rFont val="Calibri"/>
        <family val="2"/>
      </rPr>
      <t xml:space="preserve"> - погашення заборгованості за електричну енергію перед ПАТ "Миколаївобленерго", яка утворилась  у зв"язку з невідповідністю тарифів за послуги водопостачання та водовідведення.</t>
    </r>
  </si>
  <si>
    <r>
      <rPr>
        <b/>
        <sz val="11"/>
        <color indexed="8"/>
        <rFont val="Calibri"/>
        <family val="2"/>
      </rPr>
      <t>1000,00 тис. грн.</t>
    </r>
    <r>
      <rPr>
        <sz val="11"/>
        <color theme="1"/>
        <rFont val="Calibri"/>
        <family val="2"/>
      </rPr>
      <t xml:space="preserve"> - поповнення матеріально-технічної бази підприємства: 18300,00 грн. - компресор Forte VFL-50-8 атм, 2,2 кВТ; 18285,00 грн. - прес ручний гідравлічний НОР-60; 28260,00 грн. - генератор ацетіленовий АСП-10; 24400,00 грн. - апарат зварювальний інверторний ПАТОН ВДИ-200Е ЕСО; 56000,00 грн. - снігоприбирач бензиновий; 18270,00 грн. - Перфоратор МАКІТА 780 Вт; 18315,00 грн. - дриль ударний МАКІТА НР 2051 Н; 18150,00 грн. - Кут. шліфмашина 9565 CVR МАКІТА; 12300,00 грн. - драбина Tribilo; 12300,00 грн. - с/х шина 11.2-20 (290-508) НкШЗ; 14200,00 грн. - с/х шина 15.5 R 38 Д-2А НкШЗ; 19000,00 грн. - будівельні ліси до 5 м; 26000,00 грн. - шкукатурний хопер ковш в комплекті (штукатурка, фарбування, побілка); 114500,00 грн. - комп"ютери; 21990,00 грн. - Принтери НР; 116400,00 грн. - гідродинамічна прочищувальна машина високого тиску; 6135,00 грн. - мото-оприскувачь (для дезінсекціїї, дезінфекції); 18405,00 грн. - садовий пилосо САдко; 21721,00 грн. - причеп двовісний; 35000,00 грн. - бензогенератор; 8650,00 грн. - твердопаливний котел на тирсі, брикетах, пелетах, дровах; 283416,00 грн. - трактор МТЗ 82; 93000,00 грн. - двигун до трактора МТЗ 82.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</si>
</sst>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80" fontId="0" fillId="0" borderId="0" xfId="0" applyNumberFormat="1" applyAlignment="1">
      <alignment wrapText="1"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wrapText="1"/>
    </xf>
    <xf numFmtId="180" fontId="28" fillId="33" borderId="10" xfId="0" applyNumberFormat="1" applyFont="1" applyFill="1" applyBorder="1" applyAlignment="1">
      <alignment wrapText="1"/>
    </xf>
    <xf numFmtId="9" fontId="28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wrapText="1"/>
    </xf>
    <xf numFmtId="180" fontId="0" fillId="0" borderId="10" xfId="0" applyNumberFormat="1" applyBorder="1" applyAlignment="1">
      <alignment wrapText="1"/>
    </xf>
    <xf numFmtId="9" fontId="37" fillId="0" borderId="10" xfId="0" applyNumberFormat="1" applyFont="1" applyBorder="1" applyAlignment="1">
      <alignment wrapText="1"/>
    </xf>
    <xf numFmtId="9" fontId="37" fillId="0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vertical="center" wrapText="1"/>
    </xf>
    <xf numFmtId="180" fontId="28" fillId="33" borderId="10" xfId="0" applyNumberFormat="1" applyFont="1" applyFill="1" applyBorder="1" applyAlignment="1">
      <alignment vertical="center" wrapText="1"/>
    </xf>
    <xf numFmtId="9" fontId="28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0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 wrapText="1"/>
    </xf>
    <xf numFmtId="9" fontId="37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9" fontId="37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80" fontId="37" fillId="0" borderId="10" xfId="0" applyNumberFormat="1" applyFont="1" applyFill="1" applyBorder="1" applyAlignment="1">
      <alignment wrapText="1"/>
    </xf>
    <xf numFmtId="10" fontId="28" fillId="33" borderId="10" xfId="0" applyNumberFormat="1" applyFont="1" applyFill="1" applyBorder="1" applyAlignment="1">
      <alignment vertical="center" wrapText="1"/>
    </xf>
    <xf numFmtId="10" fontId="28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180" fontId="37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0" fontId="37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180" fontId="28" fillId="16" borderId="10" xfId="0" applyNumberFormat="1" applyFont="1" applyFill="1" applyBorder="1" applyAlignment="1">
      <alignment vertical="center" wrapText="1"/>
    </xf>
    <xf numFmtId="180" fontId="28" fillId="9" borderId="10" xfId="0" applyNumberFormat="1" applyFont="1" applyFill="1" applyBorder="1" applyAlignment="1">
      <alignment vertical="center" wrapText="1"/>
    </xf>
    <xf numFmtId="180" fontId="37" fillId="9" borderId="10" xfId="0" applyNumberFormat="1" applyFont="1" applyFill="1" applyBorder="1" applyAlignment="1">
      <alignment wrapText="1"/>
    </xf>
    <xf numFmtId="180" fontId="0" fillId="9" borderId="10" xfId="0" applyNumberFormat="1" applyFill="1" applyBorder="1" applyAlignment="1">
      <alignment wrapText="1"/>
    </xf>
    <xf numFmtId="180" fontId="37" fillId="16" borderId="10" xfId="0" applyNumberFormat="1" applyFont="1" applyFill="1" applyBorder="1" applyAlignment="1">
      <alignment wrapText="1"/>
    </xf>
    <xf numFmtId="180" fontId="0" fillId="16" borderId="10" xfId="0" applyNumberFormat="1" applyFill="1" applyBorder="1" applyAlignment="1">
      <alignment wrapText="1"/>
    </xf>
    <xf numFmtId="180" fontId="37" fillId="16" borderId="10" xfId="0" applyNumberFormat="1" applyFont="1" applyFill="1" applyBorder="1" applyAlignment="1">
      <alignment vertical="center" wrapText="1"/>
    </xf>
    <xf numFmtId="180" fontId="28" fillId="17" borderId="10" xfId="0" applyNumberFormat="1" applyFont="1" applyFill="1" applyBorder="1" applyAlignment="1">
      <alignment vertical="center" wrapText="1"/>
    </xf>
    <xf numFmtId="180" fontId="37" fillId="19" borderId="10" xfId="0" applyNumberFormat="1" applyFont="1" applyFill="1" applyBorder="1" applyAlignment="1">
      <alignment wrapText="1"/>
    </xf>
    <xf numFmtId="180" fontId="0" fillId="19" borderId="10" xfId="0" applyNumberFormat="1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180" fontId="0" fillId="17" borderId="10" xfId="0" applyNumberFormat="1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7" fillId="0" borderId="0" xfId="0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3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C66" sqref="C66"/>
    </sheetView>
  </sheetViews>
  <sheetFormatPr defaultColWidth="9.140625" defaultRowHeight="15"/>
  <cols>
    <col min="1" max="1" width="9.57421875" style="3" customWidth="1"/>
    <col min="2" max="2" width="42.8515625" style="2" customWidth="1"/>
    <col min="3" max="3" width="14.28125" style="4" customWidth="1"/>
    <col min="4" max="4" width="13.00390625" style="4" customWidth="1"/>
    <col min="5" max="5" width="15.421875" style="4" customWidth="1"/>
    <col min="6" max="6" width="13.7109375" style="4" customWidth="1"/>
    <col min="7" max="7" width="88.140625" style="2" customWidth="1"/>
    <col min="8" max="8" width="9.140625" style="0" hidden="1" customWidth="1"/>
    <col min="12" max="12" width="64.421875" style="0" customWidth="1"/>
  </cols>
  <sheetData>
    <row r="1" spans="1:7" ht="36" customHeight="1">
      <c r="A1" s="74" t="s">
        <v>68</v>
      </c>
      <c r="B1" s="74"/>
      <c r="C1" s="74"/>
      <c r="D1" s="74"/>
      <c r="E1" s="74"/>
      <c r="F1" s="74"/>
      <c r="G1" s="74"/>
    </row>
    <row r="2" spans="1:7" s="1" customFormat="1" ht="30">
      <c r="A2" s="7" t="s">
        <v>0</v>
      </c>
      <c r="B2" s="8" t="s">
        <v>1</v>
      </c>
      <c r="C2" s="9" t="s">
        <v>5</v>
      </c>
      <c r="D2" s="9" t="s">
        <v>6</v>
      </c>
      <c r="E2" s="9" t="s">
        <v>7</v>
      </c>
      <c r="F2" s="9" t="s">
        <v>26</v>
      </c>
      <c r="G2" s="8" t="s">
        <v>2</v>
      </c>
    </row>
    <row r="3" spans="1:7" s="1" customFormat="1" ht="21.75" customHeight="1">
      <c r="A3" s="27"/>
      <c r="B3" s="28" t="s">
        <v>69</v>
      </c>
      <c r="C3" s="29"/>
      <c r="D3" s="29"/>
      <c r="E3" s="29"/>
      <c r="F3" s="29"/>
      <c r="G3" s="28"/>
    </row>
    <row r="4" spans="1:8" s="5" customFormat="1" ht="192" customHeight="1">
      <c r="A4" s="16" t="s">
        <v>3</v>
      </c>
      <c r="B4" s="22" t="s">
        <v>4</v>
      </c>
      <c r="C4" s="23">
        <v>7123.342</v>
      </c>
      <c r="D4" s="23">
        <v>7048.32155</v>
      </c>
      <c r="E4" s="53">
        <f>C4-D4</f>
        <v>75.02044999999998</v>
      </c>
      <c r="F4" s="24">
        <f aca="true" t="shared" si="0" ref="F4:F47">D4/C4</f>
        <v>0.9894683633047522</v>
      </c>
      <c r="G4" s="22" t="s">
        <v>124</v>
      </c>
      <c r="H4" s="5">
        <v>1</v>
      </c>
    </row>
    <row r="5" spans="1:7" s="5" customFormat="1" ht="15.75" customHeight="1">
      <c r="A5" s="16" t="s">
        <v>8</v>
      </c>
      <c r="B5" s="22" t="s">
        <v>9</v>
      </c>
      <c r="C5" s="23">
        <f>SUM(C6:C11)</f>
        <v>32142.0644</v>
      </c>
      <c r="D5" s="23">
        <f>SUM(D6:D11)</f>
        <v>28551.07237</v>
      </c>
      <c r="E5" s="23">
        <f>SUM(E6:E11)</f>
        <v>3590.9920300000017</v>
      </c>
      <c r="F5" s="24">
        <f t="shared" si="0"/>
        <v>0.8882774925309403</v>
      </c>
      <c r="G5" s="22"/>
    </row>
    <row r="6" spans="1:8" ht="30">
      <c r="A6" s="14"/>
      <c r="B6" s="50" t="s">
        <v>80</v>
      </c>
      <c r="C6" s="40">
        <v>222</v>
      </c>
      <c r="D6" s="40">
        <v>199.896</v>
      </c>
      <c r="E6" s="60">
        <f>C6-D6</f>
        <v>22.104000000000013</v>
      </c>
      <c r="F6" s="49">
        <f t="shared" si="0"/>
        <v>0.9004324324324323</v>
      </c>
      <c r="G6" s="35" t="s">
        <v>96</v>
      </c>
      <c r="H6">
        <v>4</v>
      </c>
    </row>
    <row r="7" spans="1:8" ht="42.75" customHeight="1">
      <c r="A7" s="14"/>
      <c r="B7" s="50" t="s">
        <v>10</v>
      </c>
      <c r="C7" s="40">
        <v>19179.078</v>
      </c>
      <c r="D7" s="40">
        <v>15779.908</v>
      </c>
      <c r="E7" s="56">
        <f>C7-D7</f>
        <v>3399.170000000002</v>
      </c>
      <c r="F7" s="49">
        <f t="shared" si="0"/>
        <v>0.8227667669947428</v>
      </c>
      <c r="G7" s="35" t="s">
        <v>93</v>
      </c>
      <c r="H7">
        <v>2</v>
      </c>
    </row>
    <row r="8" spans="1:8" ht="30">
      <c r="A8" s="14"/>
      <c r="B8" s="50" t="s">
        <v>11</v>
      </c>
      <c r="C8" s="40">
        <v>648</v>
      </c>
      <c r="D8" s="40">
        <v>619.97951</v>
      </c>
      <c r="E8" s="54">
        <f>C8-D8</f>
        <v>28.020489999999995</v>
      </c>
      <c r="F8" s="49">
        <f t="shared" si="0"/>
        <v>0.9567585030864197</v>
      </c>
      <c r="G8" s="35" t="s">
        <v>88</v>
      </c>
      <c r="H8">
        <v>1</v>
      </c>
    </row>
    <row r="9" spans="1:8" ht="60">
      <c r="A9" s="14"/>
      <c r="B9" s="50" t="s">
        <v>91</v>
      </c>
      <c r="C9" s="40">
        <v>700</v>
      </c>
      <c r="D9" s="40">
        <v>655.50263</v>
      </c>
      <c r="E9" s="60">
        <f>C9-D9</f>
        <v>44.497370000000046</v>
      </c>
      <c r="F9" s="49">
        <f t="shared" si="0"/>
        <v>0.9364323285714286</v>
      </c>
      <c r="G9" s="35" t="s">
        <v>137</v>
      </c>
      <c r="H9">
        <v>4</v>
      </c>
    </row>
    <row r="10" spans="1:7" ht="45">
      <c r="A10" s="14"/>
      <c r="B10" s="50" t="s">
        <v>12</v>
      </c>
      <c r="C10" s="40">
        <v>9045.1</v>
      </c>
      <c r="D10" s="40">
        <v>9045.1</v>
      </c>
      <c r="E10" s="40">
        <f>C10-D10</f>
        <v>0</v>
      </c>
      <c r="F10" s="49">
        <f t="shared" si="0"/>
        <v>1</v>
      </c>
      <c r="G10" s="35"/>
    </row>
    <row r="11" spans="1:12" ht="193.5" customHeight="1">
      <c r="A11" s="14"/>
      <c r="B11" s="50" t="s">
        <v>13</v>
      </c>
      <c r="C11" s="40">
        <v>2347.8864</v>
      </c>
      <c r="D11" s="40">
        <f>C11-E11</f>
        <v>2250.68623</v>
      </c>
      <c r="E11" s="60">
        <v>97.20017</v>
      </c>
      <c r="F11" s="49">
        <f t="shared" si="0"/>
        <v>0.9586009910871326</v>
      </c>
      <c r="G11" s="35" t="s">
        <v>138</v>
      </c>
      <c r="H11">
        <v>4</v>
      </c>
      <c r="L11" s="67"/>
    </row>
    <row r="12" spans="1:7" s="5" customFormat="1" ht="30">
      <c r="A12" s="16" t="s">
        <v>21</v>
      </c>
      <c r="B12" s="22" t="s">
        <v>22</v>
      </c>
      <c r="C12" s="23">
        <f>SUM(C13:C15)</f>
        <v>1873.182</v>
      </c>
      <c r="D12" s="23">
        <f>SUM(D13:D15)</f>
        <v>1680.9948200000001</v>
      </c>
      <c r="E12" s="23">
        <f>SUM(E13:E15)</f>
        <v>192.18717999999996</v>
      </c>
      <c r="F12" s="24">
        <f t="shared" si="0"/>
        <v>0.8974006903760553</v>
      </c>
      <c r="G12" s="22"/>
    </row>
    <row r="13" spans="1:8" ht="15">
      <c r="A13" s="14"/>
      <c r="B13" s="36" t="s">
        <v>23</v>
      </c>
      <c r="C13" s="40">
        <v>666</v>
      </c>
      <c r="D13" s="40">
        <v>665.26133</v>
      </c>
      <c r="E13" s="54">
        <f>C13-D13</f>
        <v>0.7386699999999564</v>
      </c>
      <c r="F13" s="49">
        <f t="shared" si="0"/>
        <v>0.9988908858858859</v>
      </c>
      <c r="G13" s="35"/>
      <c r="H13">
        <v>1</v>
      </c>
    </row>
    <row r="14" spans="1:8" ht="45">
      <c r="A14" s="14"/>
      <c r="B14" s="36" t="s">
        <v>24</v>
      </c>
      <c r="C14" s="40">
        <v>707.182</v>
      </c>
      <c r="D14" s="40">
        <v>651.01746</v>
      </c>
      <c r="E14" s="54">
        <f>C14-D14</f>
        <v>56.16453999999999</v>
      </c>
      <c r="F14" s="49">
        <f t="shared" si="0"/>
        <v>0.9205797941689693</v>
      </c>
      <c r="G14" s="35" t="s">
        <v>141</v>
      </c>
      <c r="H14">
        <v>1</v>
      </c>
    </row>
    <row r="15" spans="1:8" ht="30">
      <c r="A15" s="14"/>
      <c r="B15" s="36" t="s">
        <v>25</v>
      </c>
      <c r="C15" s="40">
        <v>500</v>
      </c>
      <c r="D15" s="40">
        <v>364.71603</v>
      </c>
      <c r="E15" s="54">
        <f>C15-D15</f>
        <v>135.28397</v>
      </c>
      <c r="F15" s="49">
        <f t="shared" si="0"/>
        <v>0.7294320599999999</v>
      </c>
      <c r="G15" s="35" t="s">
        <v>125</v>
      </c>
      <c r="H15">
        <v>1</v>
      </c>
    </row>
    <row r="16" spans="1:7" s="5" customFormat="1" ht="15">
      <c r="A16" s="16" t="s">
        <v>29</v>
      </c>
      <c r="B16" s="22" t="s">
        <v>30</v>
      </c>
      <c r="C16" s="23">
        <f>C17</f>
        <v>120</v>
      </c>
      <c r="D16" s="23">
        <f>D17</f>
        <v>120</v>
      </c>
      <c r="E16" s="23">
        <f>E17</f>
        <v>0</v>
      </c>
      <c r="F16" s="24">
        <f t="shared" si="0"/>
        <v>1</v>
      </c>
      <c r="G16" s="22"/>
    </row>
    <row r="17" spans="1:7" ht="30">
      <c r="A17" s="14"/>
      <c r="B17" s="36" t="s">
        <v>31</v>
      </c>
      <c r="C17" s="40">
        <v>120</v>
      </c>
      <c r="D17" s="40">
        <v>120</v>
      </c>
      <c r="E17" s="40">
        <f>C17-D17</f>
        <v>0</v>
      </c>
      <c r="F17" s="21">
        <f t="shared" si="0"/>
        <v>1</v>
      </c>
      <c r="G17" s="35"/>
    </row>
    <row r="18" spans="1:7" ht="15">
      <c r="A18" s="10" t="s">
        <v>32</v>
      </c>
      <c r="B18" s="11" t="s">
        <v>33</v>
      </c>
      <c r="C18" s="12">
        <f>SUM(C19:C35)</f>
        <v>96701.78133</v>
      </c>
      <c r="D18" s="12">
        <f>SUM(D19:D35)</f>
        <v>83187.17653</v>
      </c>
      <c r="E18" s="12">
        <f>SUM(E19:E35)</f>
        <v>13514.604799999997</v>
      </c>
      <c r="F18" s="13">
        <f t="shared" si="0"/>
        <v>0.860244510347946</v>
      </c>
      <c r="G18" s="11"/>
    </row>
    <row r="19" spans="1:8" s="6" customFormat="1" ht="96" customHeight="1">
      <c r="A19" s="17"/>
      <c r="B19" s="36" t="s">
        <v>101</v>
      </c>
      <c r="C19" s="40">
        <v>4780</v>
      </c>
      <c r="D19" s="40">
        <v>1974.1665</v>
      </c>
      <c r="E19" s="60">
        <f aca="true" t="shared" si="1" ref="E19:E35">C19-D19</f>
        <v>2805.8334999999997</v>
      </c>
      <c r="F19" s="21">
        <f t="shared" si="0"/>
        <v>0.4130055439330544</v>
      </c>
      <c r="G19" s="36" t="s">
        <v>135</v>
      </c>
      <c r="H19" s="6">
        <v>4</v>
      </c>
    </row>
    <row r="20" spans="1:8" s="6" customFormat="1" ht="30">
      <c r="A20" s="17"/>
      <c r="B20" s="36" t="s">
        <v>100</v>
      </c>
      <c r="C20" s="40">
        <v>5627.953</v>
      </c>
      <c r="D20" s="40">
        <f>1975.2739+54.86131</f>
        <v>2030.13521</v>
      </c>
      <c r="E20" s="54">
        <f t="shared" si="1"/>
        <v>3597.8177900000005</v>
      </c>
      <c r="F20" s="21">
        <f t="shared" si="0"/>
        <v>0.36072355437225573</v>
      </c>
      <c r="G20" s="68" t="s">
        <v>126</v>
      </c>
      <c r="H20" s="6">
        <v>1</v>
      </c>
    </row>
    <row r="21" spans="1:8" s="6" customFormat="1" ht="30">
      <c r="A21" s="17"/>
      <c r="B21" s="36" t="s">
        <v>34</v>
      </c>
      <c r="C21" s="40">
        <v>397.264</v>
      </c>
      <c r="D21" s="40">
        <v>299.828</v>
      </c>
      <c r="E21" s="54">
        <f t="shared" si="1"/>
        <v>97.43600000000004</v>
      </c>
      <c r="F21" s="21">
        <f t="shared" si="0"/>
        <v>0.754732369406742</v>
      </c>
      <c r="G21" s="36" t="s">
        <v>133</v>
      </c>
      <c r="H21" s="6">
        <v>1</v>
      </c>
    </row>
    <row r="22" spans="1:8" s="6" customFormat="1" ht="141" customHeight="1">
      <c r="A22" s="17"/>
      <c r="B22" s="36" t="s">
        <v>102</v>
      </c>
      <c r="C22" s="40">
        <f>17470.69833+915.39667</f>
        <v>18386.094999999998</v>
      </c>
      <c r="D22" s="40">
        <f>17330.23158-134.62155</f>
        <v>17195.61003</v>
      </c>
      <c r="E22" s="60">
        <f t="shared" si="1"/>
        <v>1190.4849699999977</v>
      </c>
      <c r="F22" s="21">
        <f t="shared" si="0"/>
        <v>0.9352507984974516</v>
      </c>
      <c r="G22" s="36" t="s">
        <v>136</v>
      </c>
      <c r="H22" s="6">
        <v>4</v>
      </c>
    </row>
    <row r="23" spans="1:8" s="6" customFormat="1" ht="30">
      <c r="A23" s="17"/>
      <c r="B23" s="36" t="s">
        <v>35</v>
      </c>
      <c r="C23" s="40">
        <v>3110.96</v>
      </c>
      <c r="D23" s="40">
        <f>3268.776-4.5</f>
        <v>3264.276</v>
      </c>
      <c r="E23" s="60">
        <f t="shared" si="1"/>
        <v>-153.3159999999998</v>
      </c>
      <c r="F23" s="21">
        <f t="shared" si="0"/>
        <v>1.0492825365803482</v>
      </c>
      <c r="G23" s="36" t="s">
        <v>128</v>
      </c>
      <c r="H23" s="6">
        <v>4</v>
      </c>
    </row>
    <row r="24" spans="1:8" ht="30">
      <c r="A24" s="14"/>
      <c r="B24" s="36" t="s">
        <v>75</v>
      </c>
      <c r="C24" s="47">
        <v>5600</v>
      </c>
      <c r="D24" s="47">
        <f>4776.87136+30.76595+9.34662</f>
        <v>4816.98393</v>
      </c>
      <c r="E24" s="60">
        <f t="shared" si="1"/>
        <v>783.0160699999997</v>
      </c>
      <c r="F24" s="21">
        <f t="shared" si="0"/>
        <v>0.8601757017857143</v>
      </c>
      <c r="G24" s="35" t="s">
        <v>107</v>
      </c>
      <c r="H24" s="51">
        <v>4</v>
      </c>
    </row>
    <row r="25" spans="1:8" ht="30">
      <c r="A25" s="14"/>
      <c r="B25" s="36" t="s">
        <v>76</v>
      </c>
      <c r="C25" s="47">
        <v>3303.494</v>
      </c>
      <c r="D25" s="47">
        <f>3982.719-80.56552</f>
        <v>3902.15348</v>
      </c>
      <c r="E25" s="60">
        <f t="shared" si="1"/>
        <v>-598.6594799999998</v>
      </c>
      <c r="F25" s="21">
        <f t="shared" si="0"/>
        <v>1.181220090001677</v>
      </c>
      <c r="G25" s="35" t="s">
        <v>106</v>
      </c>
      <c r="H25" s="51">
        <v>4</v>
      </c>
    </row>
    <row r="26" spans="1:8" ht="30">
      <c r="A26" s="14"/>
      <c r="B26" s="36" t="s">
        <v>77</v>
      </c>
      <c r="C26" s="47">
        <v>3746.624</v>
      </c>
      <c r="D26" s="47">
        <v>3697.658</v>
      </c>
      <c r="E26" s="55">
        <f t="shared" si="1"/>
        <v>48.965999999999894</v>
      </c>
      <c r="F26" s="21">
        <f t="shared" si="0"/>
        <v>0.9869306340855127</v>
      </c>
      <c r="G26" s="35" t="s">
        <v>108</v>
      </c>
      <c r="H26" s="51">
        <v>1</v>
      </c>
    </row>
    <row r="27" spans="1:8" ht="30">
      <c r="A27" s="14"/>
      <c r="B27" s="36" t="s">
        <v>36</v>
      </c>
      <c r="C27" s="47">
        <v>4158.09835</v>
      </c>
      <c r="D27" s="47">
        <v>3267.70578</v>
      </c>
      <c r="E27" s="57">
        <f t="shared" si="1"/>
        <v>890.3925700000004</v>
      </c>
      <c r="F27" s="21">
        <f t="shared" si="0"/>
        <v>0.7858654377427122</v>
      </c>
      <c r="G27" s="35" t="s">
        <v>85</v>
      </c>
      <c r="H27" s="51">
        <v>2</v>
      </c>
    </row>
    <row r="28" spans="1:8" ht="15">
      <c r="A28" s="14"/>
      <c r="B28" s="36" t="s">
        <v>37</v>
      </c>
      <c r="C28" s="47">
        <v>7136.856</v>
      </c>
      <c r="D28" s="47">
        <v>6532.60536</v>
      </c>
      <c r="E28" s="55">
        <f t="shared" si="1"/>
        <v>604.2506400000002</v>
      </c>
      <c r="F28" s="21">
        <f t="shared" si="0"/>
        <v>0.9153337772262744</v>
      </c>
      <c r="G28" s="35" t="s">
        <v>108</v>
      </c>
      <c r="H28" s="51">
        <v>1</v>
      </c>
    </row>
    <row r="29" spans="1:8" ht="60">
      <c r="A29" s="14"/>
      <c r="B29" s="36" t="s">
        <v>38</v>
      </c>
      <c r="C29" s="47">
        <v>7136</v>
      </c>
      <c r="D29" s="47">
        <f>6134.78057</f>
        <v>6134.78057</v>
      </c>
      <c r="E29" s="55">
        <f t="shared" si="1"/>
        <v>1001.2194300000001</v>
      </c>
      <c r="F29" s="21">
        <f>D29/C29</f>
        <v>0.859694586603139</v>
      </c>
      <c r="G29" s="35" t="s">
        <v>134</v>
      </c>
      <c r="H29" s="51">
        <v>1</v>
      </c>
    </row>
    <row r="30" spans="1:8" ht="45">
      <c r="A30" s="14"/>
      <c r="B30" s="36" t="s">
        <v>39</v>
      </c>
      <c r="C30" s="47">
        <v>393.008</v>
      </c>
      <c r="D30" s="47">
        <v>516.70461</v>
      </c>
      <c r="E30" s="57">
        <f t="shared" si="1"/>
        <v>-123.69661000000002</v>
      </c>
      <c r="F30" s="21">
        <f t="shared" si="0"/>
        <v>1.3147432367788952</v>
      </c>
      <c r="G30" s="35" t="s">
        <v>129</v>
      </c>
      <c r="H30" s="51">
        <v>2</v>
      </c>
    </row>
    <row r="31" spans="1:8" ht="15" customHeight="1">
      <c r="A31" s="14"/>
      <c r="B31" s="36" t="s">
        <v>78</v>
      </c>
      <c r="C31" s="47">
        <v>5878.73365</v>
      </c>
      <c r="D31" s="47">
        <v>5428.13545</v>
      </c>
      <c r="E31" s="55">
        <f t="shared" si="1"/>
        <v>450.59820000000036</v>
      </c>
      <c r="F31" s="21">
        <f t="shared" si="0"/>
        <v>0.9233511455311467</v>
      </c>
      <c r="G31" s="35" t="s">
        <v>108</v>
      </c>
      <c r="H31" s="51">
        <v>1</v>
      </c>
    </row>
    <row r="32" spans="1:8" ht="60">
      <c r="A32" s="14"/>
      <c r="B32" s="36" t="s">
        <v>40</v>
      </c>
      <c r="C32" s="47">
        <v>25268.2</v>
      </c>
      <c r="D32" s="47">
        <v>22625.89259</v>
      </c>
      <c r="E32" s="55">
        <f t="shared" si="1"/>
        <v>2642.3074100000013</v>
      </c>
      <c r="F32" s="21">
        <f t="shared" si="0"/>
        <v>0.8954295355426979</v>
      </c>
      <c r="G32" s="35" t="s">
        <v>130</v>
      </c>
      <c r="H32" s="51">
        <v>1</v>
      </c>
    </row>
    <row r="33" spans="1:8" ht="45">
      <c r="A33" s="14"/>
      <c r="B33" s="36" t="s">
        <v>41</v>
      </c>
      <c r="C33" s="47">
        <v>65.5</v>
      </c>
      <c r="D33" s="47">
        <v>51.851</v>
      </c>
      <c r="E33" s="55">
        <f t="shared" si="1"/>
        <v>13.649000000000001</v>
      </c>
      <c r="F33" s="21">
        <f t="shared" si="0"/>
        <v>0.791618320610687</v>
      </c>
      <c r="G33" s="35" t="s">
        <v>132</v>
      </c>
      <c r="H33" s="51">
        <v>1</v>
      </c>
    </row>
    <row r="34" spans="1:8" ht="30">
      <c r="A34" s="14"/>
      <c r="B34" s="36" t="s">
        <v>42</v>
      </c>
      <c r="C34" s="47">
        <v>1229.024</v>
      </c>
      <c r="D34" s="47">
        <v>1229.00296</v>
      </c>
      <c r="E34" s="55">
        <f>C34-D34</f>
        <v>0.021039999999857173</v>
      </c>
      <c r="F34" s="21">
        <f t="shared" si="0"/>
        <v>0.999982880724868</v>
      </c>
      <c r="G34" s="35"/>
      <c r="H34" s="51">
        <v>1</v>
      </c>
    </row>
    <row r="35" spans="1:8" ht="138" customHeight="1">
      <c r="A35" s="14"/>
      <c r="B35" s="36" t="s">
        <v>13</v>
      </c>
      <c r="C35" s="47">
        <v>483.97133</v>
      </c>
      <c r="D35" s="47">
        <v>219.68706</v>
      </c>
      <c r="E35" s="61">
        <f t="shared" si="1"/>
        <v>264.28427</v>
      </c>
      <c r="F35" s="21">
        <f t="shared" si="0"/>
        <v>0.4539257728345189</v>
      </c>
      <c r="G35" s="35" t="s">
        <v>92</v>
      </c>
      <c r="H35" t="s">
        <v>115</v>
      </c>
    </row>
    <row r="36" spans="1:7" ht="45">
      <c r="A36" s="16" t="s">
        <v>43</v>
      </c>
      <c r="B36" s="22" t="s">
        <v>44</v>
      </c>
      <c r="C36" s="23">
        <f>C37</f>
        <v>1140.384</v>
      </c>
      <c r="D36" s="23">
        <f>D37</f>
        <v>728.61649</v>
      </c>
      <c r="E36" s="23">
        <f>E37</f>
        <v>411.76751</v>
      </c>
      <c r="F36" s="24">
        <f t="shared" si="0"/>
        <v>0.6389220560793557</v>
      </c>
      <c r="G36" s="22"/>
    </row>
    <row r="37" spans="1:8" ht="75">
      <c r="A37" s="14"/>
      <c r="B37" s="36" t="s">
        <v>45</v>
      </c>
      <c r="C37" s="40">
        <v>1140.384</v>
      </c>
      <c r="D37" s="40">
        <v>728.61649</v>
      </c>
      <c r="E37" s="60">
        <f>C37-D37</f>
        <v>411.76751</v>
      </c>
      <c r="F37" s="21">
        <f t="shared" si="0"/>
        <v>0.6389220560793557</v>
      </c>
      <c r="G37" s="35" t="s">
        <v>139</v>
      </c>
      <c r="H37">
        <v>4</v>
      </c>
    </row>
    <row r="38" spans="1:7" ht="60">
      <c r="A38" s="16" t="s">
        <v>47</v>
      </c>
      <c r="B38" s="22" t="s">
        <v>48</v>
      </c>
      <c r="C38" s="23">
        <f>SUM(C39:C41)</f>
        <v>3975.3779999999997</v>
      </c>
      <c r="D38" s="23">
        <f>SUM(D39:D41)</f>
        <v>3876.60872</v>
      </c>
      <c r="E38" s="23">
        <f>SUM(E39:E41)</f>
        <v>98.76927999999998</v>
      </c>
      <c r="F38" s="24">
        <f t="shared" si="0"/>
        <v>0.9751547450330511</v>
      </c>
      <c r="G38" s="22"/>
    </row>
    <row r="39" spans="1:8" ht="15">
      <c r="A39" s="14"/>
      <c r="B39" s="36" t="s">
        <v>49</v>
      </c>
      <c r="C39" s="40">
        <v>581.394</v>
      </c>
      <c r="D39" s="40">
        <v>579.64654</v>
      </c>
      <c r="E39" s="54">
        <f>C39-D39</f>
        <v>1.7474600000000464</v>
      </c>
      <c r="F39" s="21">
        <f t="shared" si="0"/>
        <v>0.9969943618269194</v>
      </c>
      <c r="G39" s="35"/>
      <c r="H39">
        <v>1</v>
      </c>
    </row>
    <row r="40" spans="1:8" ht="30">
      <c r="A40" s="14"/>
      <c r="B40" s="36" t="s">
        <v>50</v>
      </c>
      <c r="C40" s="40">
        <v>3388.284</v>
      </c>
      <c r="D40" s="40">
        <v>3291.26218</v>
      </c>
      <c r="E40" s="54">
        <f>C40-D40</f>
        <v>97.02181999999993</v>
      </c>
      <c r="F40" s="21">
        <f t="shared" si="0"/>
        <v>0.9713654994681674</v>
      </c>
      <c r="G40" s="35" t="s">
        <v>105</v>
      </c>
      <c r="H40">
        <v>1</v>
      </c>
    </row>
    <row r="41" spans="1:7" ht="15">
      <c r="A41" s="14"/>
      <c r="B41" s="36" t="s">
        <v>51</v>
      </c>
      <c r="C41" s="40">
        <v>5.7</v>
      </c>
      <c r="D41" s="40">
        <v>5.7</v>
      </c>
      <c r="E41" s="40">
        <f>C41-D41</f>
        <v>0</v>
      </c>
      <c r="F41" s="21">
        <f t="shared" si="0"/>
        <v>1</v>
      </c>
      <c r="G41" s="35"/>
    </row>
    <row r="42" spans="1:7" ht="45">
      <c r="A42" s="16" t="s">
        <v>54</v>
      </c>
      <c r="B42" s="22" t="s">
        <v>55</v>
      </c>
      <c r="C42" s="23">
        <f>C43</f>
        <v>52176.086</v>
      </c>
      <c r="D42" s="23">
        <f>D43</f>
        <v>42423.73872</v>
      </c>
      <c r="E42" s="23">
        <f>E43</f>
        <v>9752.347280000002</v>
      </c>
      <c r="F42" s="24">
        <f t="shared" si="0"/>
        <v>0.8130877950484825</v>
      </c>
      <c r="G42" s="22"/>
    </row>
    <row r="43" spans="1:8" ht="15">
      <c r="A43" s="14"/>
      <c r="B43" s="36" t="s">
        <v>56</v>
      </c>
      <c r="C43" s="40">
        <v>52176.086</v>
      </c>
      <c r="D43" s="40">
        <v>42423.73872</v>
      </c>
      <c r="E43" s="56">
        <f>C43-D43</f>
        <v>9752.347280000002</v>
      </c>
      <c r="F43" s="21">
        <f t="shared" si="0"/>
        <v>0.8130877950484825</v>
      </c>
      <c r="G43" s="35" t="s">
        <v>85</v>
      </c>
      <c r="H43">
        <v>2</v>
      </c>
    </row>
    <row r="44" spans="1:7" ht="30">
      <c r="A44" s="16" t="s">
        <v>58</v>
      </c>
      <c r="B44" s="22" t="s">
        <v>59</v>
      </c>
      <c r="C44" s="23">
        <f>SUM(C45:C46)</f>
        <v>559.3399999999999</v>
      </c>
      <c r="D44" s="23">
        <f>SUM(D45:D46)</f>
        <v>441.86244</v>
      </c>
      <c r="E44" s="23">
        <f>SUM(E45:E46)</f>
        <v>117.47755999999995</v>
      </c>
      <c r="F44" s="24">
        <f t="shared" si="0"/>
        <v>0.7899711088068081</v>
      </c>
      <c r="G44" s="22"/>
    </row>
    <row r="45" spans="1:8" ht="49.5" customHeight="1">
      <c r="A45" s="14"/>
      <c r="B45" s="36" t="s">
        <v>60</v>
      </c>
      <c r="C45" s="40">
        <f>13.94+163.503</f>
        <v>177.44299999999998</v>
      </c>
      <c r="D45" s="40">
        <f>163.50244+13.94</f>
        <v>177.44244</v>
      </c>
      <c r="E45" s="54">
        <f>C45-D45</f>
        <v>0.0005599999999787997</v>
      </c>
      <c r="F45" s="21">
        <f t="shared" si="0"/>
        <v>0.9999968440569649</v>
      </c>
      <c r="G45" s="35"/>
      <c r="H45">
        <v>1</v>
      </c>
    </row>
    <row r="46" spans="1:8" ht="30">
      <c r="A46" s="14"/>
      <c r="B46" s="36" t="s">
        <v>61</v>
      </c>
      <c r="C46" s="40">
        <v>381.897</v>
      </c>
      <c r="D46" s="40">
        <v>264.42</v>
      </c>
      <c r="E46" s="60">
        <f>C46-D46</f>
        <v>117.47699999999998</v>
      </c>
      <c r="F46" s="21">
        <f t="shared" si="0"/>
        <v>0.6923856432493579</v>
      </c>
      <c r="G46" s="35" t="s">
        <v>99</v>
      </c>
      <c r="H46">
        <v>4</v>
      </c>
    </row>
    <row r="47" spans="1:7" ht="15">
      <c r="A47" s="16"/>
      <c r="B47" s="22" t="s">
        <v>72</v>
      </c>
      <c r="C47" s="23">
        <f>C44+C42+C38+C36+C18+C16+C12+C5+C4</f>
        <v>195811.55773</v>
      </c>
      <c r="D47" s="23">
        <f>D44+D42+D38+D36+D18+D16+D12+D5+D4</f>
        <v>168058.39164</v>
      </c>
      <c r="E47" s="23">
        <f>E44+E42+E38+E36+E18+E16+E12+E5+E4</f>
        <v>27753.166090000002</v>
      </c>
      <c r="F47" s="24">
        <f t="shared" si="0"/>
        <v>0.8582659450150117</v>
      </c>
      <c r="G47" s="22"/>
    </row>
    <row r="48" spans="1:7" ht="15">
      <c r="A48" s="14"/>
      <c r="B48" s="18"/>
      <c r="C48" s="19"/>
      <c r="D48" s="19"/>
      <c r="E48" s="19"/>
      <c r="F48" s="20"/>
      <c r="G48" s="15"/>
    </row>
    <row r="49" spans="1:7" ht="15">
      <c r="A49" s="30"/>
      <c r="B49" s="31" t="s">
        <v>70</v>
      </c>
      <c r="C49" s="32"/>
      <c r="D49" s="32"/>
      <c r="E49" s="32"/>
      <c r="F49" s="33"/>
      <c r="G49" s="34"/>
    </row>
    <row r="50" spans="1:7" s="5" customFormat="1" ht="15" customHeight="1">
      <c r="A50" s="16" t="s">
        <v>3</v>
      </c>
      <c r="B50" s="22" t="s">
        <v>4</v>
      </c>
      <c r="C50" s="23">
        <v>150.613</v>
      </c>
      <c r="D50" s="23">
        <v>149.913</v>
      </c>
      <c r="E50" s="23">
        <f>C50-D50</f>
        <v>0.6999999999999886</v>
      </c>
      <c r="F50" s="24">
        <f>D50/C50</f>
        <v>0.9953523268243778</v>
      </c>
      <c r="G50" s="22"/>
    </row>
    <row r="51" spans="1:7" s="5" customFormat="1" ht="15.75" customHeight="1">
      <c r="A51" s="16" t="s">
        <v>8</v>
      </c>
      <c r="B51" s="22" t="s">
        <v>9</v>
      </c>
      <c r="C51" s="23">
        <f>SUM(C52:C53)</f>
        <v>304.99</v>
      </c>
      <c r="D51" s="23">
        <f>SUM(D52:D53)</f>
        <v>302.578</v>
      </c>
      <c r="E51" s="23">
        <f>SUM(E52:E53)</f>
        <v>2.4120000000000203</v>
      </c>
      <c r="F51" s="24">
        <f>D51/C51</f>
        <v>0.9920915439850486</v>
      </c>
      <c r="G51" s="22"/>
    </row>
    <row r="52" spans="1:8" ht="30">
      <c r="A52" s="14"/>
      <c r="B52" s="50" t="s">
        <v>79</v>
      </c>
      <c r="C52" s="40">
        <v>110</v>
      </c>
      <c r="D52" s="40">
        <v>109.698</v>
      </c>
      <c r="E52" s="54">
        <f>C52-D52</f>
        <v>0.3020000000000067</v>
      </c>
      <c r="F52" s="49">
        <f>D52/C52</f>
        <v>0.9972545454545454</v>
      </c>
      <c r="G52" s="35"/>
      <c r="H52">
        <v>1</v>
      </c>
    </row>
    <row r="53" spans="1:8" ht="15">
      <c r="A53" s="14"/>
      <c r="B53" s="36" t="s">
        <v>51</v>
      </c>
      <c r="C53" s="40">
        <v>194.99</v>
      </c>
      <c r="D53" s="40">
        <v>192.88</v>
      </c>
      <c r="E53" s="54">
        <f>C53-D53</f>
        <v>2.1100000000000136</v>
      </c>
      <c r="F53" s="21">
        <f>D53/C53</f>
        <v>0.989178932252936</v>
      </c>
      <c r="G53" s="35" t="s">
        <v>84</v>
      </c>
      <c r="H53">
        <v>1</v>
      </c>
    </row>
    <row r="54" spans="1:7" s="5" customFormat="1" ht="30">
      <c r="A54" s="16" t="s">
        <v>14</v>
      </c>
      <c r="B54" s="22" t="s">
        <v>15</v>
      </c>
      <c r="C54" s="23">
        <f>SUM(C55:C59)</f>
        <v>78831.032</v>
      </c>
      <c r="D54" s="23">
        <f>SUM(D55:D59)</f>
        <v>63926.87766</v>
      </c>
      <c r="E54" s="23">
        <f>SUM(E55:E59)</f>
        <v>14904.154340000001</v>
      </c>
      <c r="F54" s="24">
        <f aca="true" t="shared" si="2" ref="F54:F81">D54/C54</f>
        <v>0.8109354405001319</v>
      </c>
      <c r="G54" s="22"/>
    </row>
    <row r="55" spans="1:8" s="6" customFormat="1" ht="60">
      <c r="A55" s="17"/>
      <c r="B55" s="36" t="s">
        <v>16</v>
      </c>
      <c r="C55" s="40">
        <v>44270</v>
      </c>
      <c r="D55" s="40">
        <v>38975.43073</v>
      </c>
      <c r="E55" s="56">
        <f>C55-D55</f>
        <v>5294.56927</v>
      </c>
      <c r="F55" s="49">
        <f t="shared" si="2"/>
        <v>0.8804027723063023</v>
      </c>
      <c r="G55" s="36" t="s">
        <v>140</v>
      </c>
      <c r="H55" s="6">
        <v>2</v>
      </c>
    </row>
    <row r="56" spans="1:8" s="6" customFormat="1" ht="42" customHeight="1">
      <c r="A56" s="17"/>
      <c r="B56" s="36" t="s">
        <v>17</v>
      </c>
      <c r="C56" s="40">
        <v>22550</v>
      </c>
      <c r="D56" s="40">
        <v>13244.39251</v>
      </c>
      <c r="E56" s="60">
        <f>C56-D56</f>
        <v>9305.60749</v>
      </c>
      <c r="F56" s="49">
        <f t="shared" si="2"/>
        <v>0.5873344793791574</v>
      </c>
      <c r="G56" s="36" t="s">
        <v>81</v>
      </c>
      <c r="H56" s="6">
        <v>4</v>
      </c>
    </row>
    <row r="57" spans="1:7" s="6" customFormat="1" ht="30">
      <c r="A57" s="17"/>
      <c r="B57" s="36" t="s">
        <v>20</v>
      </c>
      <c r="C57" s="40">
        <v>3500</v>
      </c>
      <c r="D57" s="40">
        <v>3500</v>
      </c>
      <c r="E57" s="40">
        <f>C57-D57</f>
        <v>0</v>
      </c>
      <c r="F57" s="49">
        <f t="shared" si="2"/>
        <v>1</v>
      </c>
      <c r="G57" s="36"/>
    </row>
    <row r="58" spans="1:8" s="6" customFormat="1" ht="45">
      <c r="A58" s="17"/>
      <c r="B58" s="36" t="s">
        <v>18</v>
      </c>
      <c r="C58" s="40">
        <v>6511.032</v>
      </c>
      <c r="D58" s="40">
        <v>6207.05473</v>
      </c>
      <c r="E58" s="56">
        <f>C58-D58</f>
        <v>303.9772700000003</v>
      </c>
      <c r="F58" s="49">
        <f t="shared" si="2"/>
        <v>0.953313503911515</v>
      </c>
      <c r="G58" s="36" t="s">
        <v>94</v>
      </c>
      <c r="H58" s="6">
        <v>2</v>
      </c>
    </row>
    <row r="59" spans="1:7" s="6" customFormat="1" ht="30">
      <c r="A59" s="17"/>
      <c r="B59" s="36" t="s">
        <v>19</v>
      </c>
      <c r="C59" s="40">
        <v>2000</v>
      </c>
      <c r="D59" s="40">
        <v>1999.99969</v>
      </c>
      <c r="E59" s="40">
        <f>C59-D59</f>
        <v>0.00030999999989944627</v>
      </c>
      <c r="F59" s="49">
        <f t="shared" si="2"/>
        <v>0.999999845</v>
      </c>
      <c r="G59" s="36"/>
    </row>
    <row r="60" spans="1:7" ht="30.75" customHeight="1">
      <c r="A60" s="16" t="s">
        <v>27</v>
      </c>
      <c r="B60" s="11" t="s">
        <v>28</v>
      </c>
      <c r="C60" s="23">
        <f>SUM(C61:C64)</f>
        <v>6789.127</v>
      </c>
      <c r="D60" s="23">
        <f>SUM(D61:D64)</f>
        <v>5867.97158</v>
      </c>
      <c r="E60" s="23">
        <f>SUM(E61:E64)</f>
        <v>921.15542</v>
      </c>
      <c r="F60" s="24">
        <f t="shared" si="2"/>
        <v>0.8643190177470534</v>
      </c>
      <c r="G60" s="11"/>
    </row>
    <row r="61" spans="1:8" ht="15">
      <c r="A61" s="14"/>
      <c r="B61" s="36" t="s">
        <v>16</v>
      </c>
      <c r="C61" s="40">
        <v>4325</v>
      </c>
      <c r="D61" s="40">
        <v>4325</v>
      </c>
      <c r="E61" s="56">
        <f>C61-D61</f>
        <v>0</v>
      </c>
      <c r="F61" s="49">
        <f t="shared" si="2"/>
        <v>1</v>
      </c>
      <c r="G61" s="35"/>
      <c r="H61">
        <v>2</v>
      </c>
    </row>
    <row r="62" spans="1:8" ht="30">
      <c r="A62" s="14"/>
      <c r="B62" s="36" t="s">
        <v>17</v>
      </c>
      <c r="C62" s="40">
        <v>700</v>
      </c>
      <c r="D62" s="40">
        <v>459.43357</v>
      </c>
      <c r="E62" s="60">
        <f>C62-D62</f>
        <v>240.56643000000003</v>
      </c>
      <c r="F62" s="49">
        <f t="shared" si="2"/>
        <v>0.6563336714285714</v>
      </c>
      <c r="G62" s="35" t="s">
        <v>82</v>
      </c>
      <c r="H62">
        <v>4</v>
      </c>
    </row>
    <row r="63" spans="1:8" ht="30">
      <c r="A63" s="14"/>
      <c r="B63" s="36" t="s">
        <v>20</v>
      </c>
      <c r="C63" s="40">
        <v>1224.127</v>
      </c>
      <c r="D63" s="40">
        <v>543.53801</v>
      </c>
      <c r="E63" s="60">
        <f>C63-D63</f>
        <v>680.58899</v>
      </c>
      <c r="F63" s="49">
        <f t="shared" si="2"/>
        <v>0.44402093083479083</v>
      </c>
      <c r="G63" s="35" t="s">
        <v>90</v>
      </c>
      <c r="H63">
        <v>4</v>
      </c>
    </row>
    <row r="64" spans="1:8" ht="30">
      <c r="A64" s="14"/>
      <c r="B64" s="36" t="s">
        <v>18</v>
      </c>
      <c r="C64" s="40">
        <v>540</v>
      </c>
      <c r="D64" s="40">
        <v>540</v>
      </c>
      <c r="E64" s="60">
        <f>C64-D64</f>
        <v>0</v>
      </c>
      <c r="F64" s="49">
        <f t="shared" si="2"/>
        <v>1</v>
      </c>
      <c r="G64" s="35"/>
      <c r="H64">
        <v>4</v>
      </c>
    </row>
    <row r="65" spans="1:7" ht="15">
      <c r="A65" s="10" t="s">
        <v>32</v>
      </c>
      <c r="B65" s="11" t="s">
        <v>33</v>
      </c>
      <c r="C65" s="12">
        <f>SUM(C66:C72)</f>
        <v>73885.712</v>
      </c>
      <c r="D65" s="12">
        <f>SUM(D66:D72)</f>
        <v>33249.83815999999</v>
      </c>
      <c r="E65" s="12">
        <f>SUM(E66:E72)</f>
        <v>40635.87384</v>
      </c>
      <c r="F65" s="13">
        <f t="shared" si="2"/>
        <v>0.4500171583918687</v>
      </c>
      <c r="G65" s="11"/>
    </row>
    <row r="66" spans="1:8" s="6" customFormat="1" ht="45">
      <c r="A66" s="17"/>
      <c r="B66" s="36" t="s">
        <v>73</v>
      </c>
      <c r="C66" s="40">
        <v>40794.111</v>
      </c>
      <c r="D66" s="40">
        <v>25043.86133</v>
      </c>
      <c r="E66" s="60">
        <f aca="true" t="shared" si="3" ref="E66:E71">C66-D66</f>
        <v>15750.249669999997</v>
      </c>
      <c r="F66" s="21">
        <f t="shared" si="2"/>
        <v>0.6139087411415829</v>
      </c>
      <c r="G66" s="36" t="s">
        <v>103</v>
      </c>
      <c r="H66" s="6">
        <v>4</v>
      </c>
    </row>
    <row r="67" spans="1:8" s="6" customFormat="1" ht="45">
      <c r="A67" s="17"/>
      <c r="B67" s="36" t="s">
        <v>74</v>
      </c>
      <c r="C67" s="40">
        <v>568.993</v>
      </c>
      <c r="D67" s="40">
        <f>568.993-117.4316</f>
        <v>451.56140000000005</v>
      </c>
      <c r="E67" s="56">
        <f t="shared" si="3"/>
        <v>117.4316</v>
      </c>
      <c r="F67" s="21">
        <f t="shared" si="2"/>
        <v>0.793615035685852</v>
      </c>
      <c r="G67" s="35" t="s">
        <v>93</v>
      </c>
      <c r="H67" s="6">
        <v>2</v>
      </c>
    </row>
    <row r="68" spans="1:8" ht="30">
      <c r="A68" s="14"/>
      <c r="B68" s="48" t="s">
        <v>75</v>
      </c>
      <c r="C68" s="47">
        <v>5388</v>
      </c>
      <c r="D68" s="47">
        <v>3133.1288</v>
      </c>
      <c r="E68" s="60">
        <f t="shared" si="3"/>
        <v>2254.8712</v>
      </c>
      <c r="F68" s="21">
        <f t="shared" si="2"/>
        <v>0.5815012620638456</v>
      </c>
      <c r="G68" s="35" t="s">
        <v>86</v>
      </c>
      <c r="H68">
        <v>4</v>
      </c>
    </row>
    <row r="69" spans="1:8" ht="45">
      <c r="A69" s="14"/>
      <c r="B69" s="43" t="s">
        <v>76</v>
      </c>
      <c r="C69" s="47">
        <v>20279.008</v>
      </c>
      <c r="D69" s="47">
        <v>3447.19493</v>
      </c>
      <c r="E69" s="60">
        <f>C69-D69</f>
        <v>16831.81307</v>
      </c>
      <c r="F69" s="21">
        <f>D69/C69</f>
        <v>0.1699883411456813</v>
      </c>
      <c r="G69" s="35" t="s">
        <v>87</v>
      </c>
      <c r="H69">
        <v>4</v>
      </c>
    </row>
    <row r="70" spans="1:8" ht="65.25" customHeight="1">
      <c r="A70" s="14"/>
      <c r="B70" s="36" t="s">
        <v>77</v>
      </c>
      <c r="C70" s="47">
        <v>3738</v>
      </c>
      <c r="D70" s="47">
        <v>966.44997</v>
      </c>
      <c r="E70" s="57">
        <f t="shared" si="3"/>
        <v>2771.55003</v>
      </c>
      <c r="F70" s="21">
        <f t="shared" si="2"/>
        <v>0.25854734349919745</v>
      </c>
      <c r="G70" s="35" t="s">
        <v>104</v>
      </c>
      <c r="H70">
        <v>2</v>
      </c>
    </row>
    <row r="71" spans="1:8" ht="60">
      <c r="A71" s="14"/>
      <c r="B71" s="43" t="s">
        <v>78</v>
      </c>
      <c r="C71" s="47">
        <v>3000</v>
      </c>
      <c r="D71" s="47">
        <v>90.04173</v>
      </c>
      <c r="E71" s="61">
        <f t="shared" si="3"/>
        <v>2909.95827</v>
      </c>
      <c r="F71" s="21">
        <f t="shared" si="2"/>
        <v>0.03001391</v>
      </c>
      <c r="G71" s="35" t="s">
        <v>127</v>
      </c>
      <c r="H71">
        <v>4</v>
      </c>
    </row>
    <row r="72" spans="1:7" ht="15">
      <c r="A72" s="14"/>
      <c r="B72" s="36" t="s">
        <v>13</v>
      </c>
      <c r="C72" s="47">
        <v>117.6</v>
      </c>
      <c r="D72" s="47">
        <v>117.6</v>
      </c>
      <c r="E72" s="47">
        <f>C72-D72</f>
        <v>0</v>
      </c>
      <c r="F72" s="21">
        <f>D72/C72</f>
        <v>1</v>
      </c>
      <c r="G72" s="35"/>
    </row>
    <row r="73" spans="1:7" ht="45">
      <c r="A73" s="16" t="s">
        <v>43</v>
      </c>
      <c r="B73" s="22" t="s">
        <v>44</v>
      </c>
      <c r="C73" s="23">
        <f>SUM(C74:C75)</f>
        <v>29444.164</v>
      </c>
      <c r="D73" s="23">
        <f>SUM(D74:D75)</f>
        <v>28597.847410000002</v>
      </c>
      <c r="E73" s="23">
        <f>SUM(E74:E75)</f>
        <v>846.3165899999985</v>
      </c>
      <c r="F73" s="24">
        <f t="shared" si="2"/>
        <v>0.9712568986506122</v>
      </c>
      <c r="G73" s="22"/>
    </row>
    <row r="74" spans="1:8" ht="45">
      <c r="A74" s="14"/>
      <c r="B74" s="36" t="s">
        <v>46</v>
      </c>
      <c r="C74" s="40">
        <v>29400</v>
      </c>
      <c r="D74" s="40">
        <v>28557.68341</v>
      </c>
      <c r="E74" s="60">
        <f>C74-D74</f>
        <v>842.3165899999985</v>
      </c>
      <c r="F74" s="21">
        <f t="shared" si="2"/>
        <v>0.9713497758503402</v>
      </c>
      <c r="G74" s="45" t="s">
        <v>95</v>
      </c>
      <c r="H74">
        <v>4</v>
      </c>
    </row>
    <row r="75" spans="1:8" ht="45">
      <c r="A75" s="14"/>
      <c r="B75" s="43" t="s">
        <v>13</v>
      </c>
      <c r="C75" s="47">
        <v>44.164</v>
      </c>
      <c r="D75" s="47">
        <v>40.164</v>
      </c>
      <c r="E75" s="60">
        <v>4</v>
      </c>
      <c r="F75" s="21">
        <f t="shared" si="2"/>
        <v>0.9094284937958518</v>
      </c>
      <c r="G75" s="35" t="s">
        <v>83</v>
      </c>
      <c r="H75">
        <v>4</v>
      </c>
    </row>
    <row r="76" spans="1:7" ht="60">
      <c r="A76" s="16" t="s">
        <v>47</v>
      </c>
      <c r="B76" s="22" t="s">
        <v>48</v>
      </c>
      <c r="C76" s="23">
        <f>SUM(C77:C77)</f>
        <v>13.8</v>
      </c>
      <c r="D76" s="23">
        <f>SUM(D77:D77)</f>
        <v>12.6</v>
      </c>
      <c r="E76" s="23">
        <f>SUM(E77:E77)</f>
        <v>1.200000000000001</v>
      </c>
      <c r="F76" s="24">
        <f t="shared" si="2"/>
        <v>0.9130434782608695</v>
      </c>
      <c r="G76" s="22"/>
    </row>
    <row r="77" spans="1:8" ht="15">
      <c r="A77" s="46"/>
      <c r="B77" s="36" t="s">
        <v>51</v>
      </c>
      <c r="C77" s="40">
        <v>13.8</v>
      </c>
      <c r="D77" s="40">
        <v>12.6</v>
      </c>
      <c r="E77" s="54">
        <f>C77-D77</f>
        <v>1.200000000000001</v>
      </c>
      <c r="F77" s="21">
        <f t="shared" si="2"/>
        <v>0.9130434782608695</v>
      </c>
      <c r="G77" s="35" t="s">
        <v>98</v>
      </c>
      <c r="H77">
        <v>1</v>
      </c>
    </row>
    <row r="78" spans="1:8" ht="339.75" customHeight="1">
      <c r="A78" s="16" t="s">
        <v>52</v>
      </c>
      <c r="B78" s="22" t="s">
        <v>53</v>
      </c>
      <c r="C78" s="23">
        <v>24381.639</v>
      </c>
      <c r="D78" s="23">
        <v>17366.58</v>
      </c>
      <c r="E78" s="59">
        <f>C78-D78</f>
        <v>7015.0589999999975</v>
      </c>
      <c r="F78" s="24">
        <f t="shared" si="2"/>
        <v>0.7122810734750031</v>
      </c>
      <c r="G78" s="22" t="s">
        <v>109</v>
      </c>
      <c r="H78" t="s">
        <v>120</v>
      </c>
    </row>
    <row r="79" spans="1:7" ht="45">
      <c r="A79" s="16" t="s">
        <v>54</v>
      </c>
      <c r="B79" s="22" t="s">
        <v>55</v>
      </c>
      <c r="C79" s="23">
        <f>SUM(C80:C80)</f>
        <v>113830.913</v>
      </c>
      <c r="D79" s="23">
        <f>SUM(D80:D80)</f>
        <v>87229.93074</v>
      </c>
      <c r="E79" s="23">
        <f>SUM(E80:E80)</f>
        <v>26600.982260000004</v>
      </c>
      <c r="F79" s="24">
        <f t="shared" si="2"/>
        <v>0.7663114389673743</v>
      </c>
      <c r="G79" s="22"/>
    </row>
    <row r="80" spans="1:8" ht="45">
      <c r="A80" s="37"/>
      <c r="B80" s="43" t="s">
        <v>57</v>
      </c>
      <c r="C80" s="44">
        <v>113830.913</v>
      </c>
      <c r="D80" s="44">
        <v>87229.93074</v>
      </c>
      <c r="E80" s="58">
        <f aca="true" t="shared" si="4" ref="E80:E90">C80-D80</f>
        <v>26600.982260000004</v>
      </c>
      <c r="F80" s="38">
        <f t="shared" si="2"/>
        <v>0.7663114389673743</v>
      </c>
      <c r="G80" s="45" t="s">
        <v>97</v>
      </c>
      <c r="H80">
        <v>2</v>
      </c>
    </row>
    <row r="81" spans="1:7" ht="60">
      <c r="A81" s="16" t="s">
        <v>62</v>
      </c>
      <c r="B81" s="22" t="s">
        <v>63</v>
      </c>
      <c r="C81" s="23">
        <v>26500</v>
      </c>
      <c r="D81" s="23">
        <v>26500</v>
      </c>
      <c r="E81" s="23">
        <f t="shared" si="4"/>
        <v>0</v>
      </c>
      <c r="F81" s="24">
        <f t="shared" si="2"/>
        <v>1</v>
      </c>
      <c r="G81" s="22"/>
    </row>
    <row r="82" spans="1:7" s="73" customFormat="1" ht="105">
      <c r="A82" s="69"/>
      <c r="B82" s="70" t="s">
        <v>142</v>
      </c>
      <c r="C82" s="71">
        <v>21000</v>
      </c>
      <c r="D82" s="71">
        <f aca="true" t="shared" si="5" ref="D82:D87">C82</f>
        <v>21000</v>
      </c>
      <c r="E82" s="71">
        <f t="shared" si="4"/>
        <v>0</v>
      </c>
      <c r="F82" s="72">
        <v>1</v>
      </c>
      <c r="G82" s="70" t="s">
        <v>152</v>
      </c>
    </row>
    <row r="83" spans="1:7" s="73" customFormat="1" ht="75">
      <c r="A83" s="69"/>
      <c r="B83" s="70" t="s">
        <v>143</v>
      </c>
      <c r="C83" s="71">
        <v>500</v>
      </c>
      <c r="D83" s="71">
        <f t="shared" si="5"/>
        <v>500</v>
      </c>
      <c r="E83" s="71">
        <f t="shared" si="4"/>
        <v>0</v>
      </c>
      <c r="F83" s="72">
        <v>1</v>
      </c>
      <c r="G83" s="70" t="s">
        <v>151</v>
      </c>
    </row>
    <row r="84" spans="1:7" s="73" customFormat="1" ht="90">
      <c r="A84" s="69"/>
      <c r="B84" s="70" t="s">
        <v>144</v>
      </c>
      <c r="C84" s="71">
        <v>2000</v>
      </c>
      <c r="D84" s="71">
        <f t="shared" si="5"/>
        <v>2000</v>
      </c>
      <c r="E84" s="71">
        <f t="shared" si="4"/>
        <v>0</v>
      </c>
      <c r="F84" s="72">
        <v>1</v>
      </c>
      <c r="G84" s="70" t="s">
        <v>148</v>
      </c>
    </row>
    <row r="85" spans="1:7" s="73" customFormat="1" ht="15">
      <c r="A85" s="69"/>
      <c r="B85" s="70" t="s">
        <v>145</v>
      </c>
      <c r="C85" s="71">
        <v>1000</v>
      </c>
      <c r="D85" s="71">
        <f t="shared" si="5"/>
        <v>1000</v>
      </c>
      <c r="E85" s="71">
        <f t="shared" si="4"/>
        <v>0</v>
      </c>
      <c r="F85" s="72">
        <v>1</v>
      </c>
      <c r="G85" s="70" t="s">
        <v>150</v>
      </c>
    </row>
    <row r="86" spans="1:7" s="73" customFormat="1" ht="120">
      <c r="A86" s="69"/>
      <c r="B86" s="70" t="s">
        <v>146</v>
      </c>
      <c r="C86" s="71">
        <v>1000</v>
      </c>
      <c r="D86" s="71">
        <f t="shared" si="5"/>
        <v>1000</v>
      </c>
      <c r="E86" s="71">
        <f t="shared" si="4"/>
        <v>0</v>
      </c>
      <c r="F86" s="72">
        <v>1</v>
      </c>
      <c r="G86" s="70" t="s">
        <v>149</v>
      </c>
    </row>
    <row r="87" spans="1:7" s="73" customFormat="1" ht="195">
      <c r="A87" s="69"/>
      <c r="B87" s="70" t="s">
        <v>147</v>
      </c>
      <c r="C87" s="71">
        <v>1000</v>
      </c>
      <c r="D87" s="71">
        <f t="shared" si="5"/>
        <v>1000</v>
      </c>
      <c r="E87" s="71">
        <f t="shared" si="4"/>
        <v>0</v>
      </c>
      <c r="F87" s="72">
        <v>1</v>
      </c>
      <c r="G87" s="70" t="s">
        <v>153</v>
      </c>
    </row>
    <row r="88" spans="1:7" ht="30">
      <c r="A88" s="16" t="s">
        <v>64</v>
      </c>
      <c r="B88" s="22" t="s">
        <v>65</v>
      </c>
      <c r="C88" s="23">
        <v>205.22777</v>
      </c>
      <c r="D88" s="23">
        <v>205.22777</v>
      </c>
      <c r="E88" s="23">
        <f t="shared" si="4"/>
        <v>0</v>
      </c>
      <c r="F88" s="24">
        <f>D88/C88</f>
        <v>1</v>
      </c>
      <c r="G88" s="25"/>
    </row>
    <row r="89" spans="1:8" ht="409.5" customHeight="1">
      <c r="A89" s="16" t="s">
        <v>66</v>
      </c>
      <c r="B89" s="22" t="s">
        <v>67</v>
      </c>
      <c r="C89" s="23">
        <v>3326.8435</v>
      </c>
      <c r="D89" s="23">
        <v>1562.93369</v>
      </c>
      <c r="E89" s="52">
        <f t="shared" si="4"/>
        <v>1763.9098099999999</v>
      </c>
      <c r="F89" s="24">
        <f>D89/C89</f>
        <v>0.469794773935113</v>
      </c>
      <c r="G89" s="25" t="s">
        <v>131</v>
      </c>
      <c r="H89" t="s">
        <v>121</v>
      </c>
    </row>
    <row r="90" spans="1:7" ht="47.25" customHeight="1">
      <c r="A90" s="16" t="s">
        <v>122</v>
      </c>
      <c r="B90" s="22" t="s">
        <v>123</v>
      </c>
      <c r="C90" s="23">
        <v>281.089</v>
      </c>
      <c r="D90" s="23">
        <v>281.089</v>
      </c>
      <c r="E90" s="52">
        <f t="shared" si="4"/>
        <v>0</v>
      </c>
      <c r="F90" s="24">
        <f>D90/C90</f>
        <v>1</v>
      </c>
      <c r="G90" s="25"/>
    </row>
    <row r="91" spans="1:7" ht="15">
      <c r="A91" s="16"/>
      <c r="B91" s="22" t="s">
        <v>71</v>
      </c>
      <c r="C91" s="23">
        <f>C50+C51+C54+C60+C65+C73+C78+C79+C81+C88+C89+C76+C90</f>
        <v>357945.15027</v>
      </c>
      <c r="D91" s="23">
        <f>D50+D51+D54+D60+D65+D73+D78+D79+D81+D88+D89+D76+D90</f>
        <v>265253.38700999995</v>
      </c>
      <c r="E91" s="23">
        <f>E50+E51+E54+E60+E65+E73+E78+E79+E81+E88+E89+E76+E90</f>
        <v>92691.76325999999</v>
      </c>
      <c r="F91" s="41">
        <f>D91/C91</f>
        <v>0.7410447852413082</v>
      </c>
      <c r="G91" s="39"/>
    </row>
    <row r="92" spans="1:7" ht="15">
      <c r="A92" s="14"/>
      <c r="B92" s="15"/>
      <c r="C92" s="19"/>
      <c r="D92" s="19"/>
      <c r="E92" s="19"/>
      <c r="F92" s="42"/>
      <c r="G92" s="15"/>
    </row>
    <row r="93" spans="1:7" ht="15">
      <c r="A93" s="26"/>
      <c r="B93" s="22" t="s">
        <v>89</v>
      </c>
      <c r="C93" s="23">
        <f>C91+C47</f>
        <v>553756.708</v>
      </c>
      <c r="D93" s="23">
        <f>D91+D47</f>
        <v>433311.77864999993</v>
      </c>
      <c r="E93" s="23">
        <f>E91+E47</f>
        <v>120444.92934999999</v>
      </c>
      <c r="F93" s="41">
        <f>D93/C93</f>
        <v>0.7824948617146141</v>
      </c>
      <c r="G93" s="25"/>
    </row>
    <row r="94" spans="1:7" ht="15">
      <c r="A94" s="14"/>
      <c r="B94" s="15" t="s">
        <v>110</v>
      </c>
      <c r="C94" s="19"/>
      <c r="D94" s="19"/>
      <c r="E94" s="19"/>
      <c r="F94" s="19"/>
      <c r="G94" s="15"/>
    </row>
    <row r="95" spans="1:8" ht="15">
      <c r="A95" s="14"/>
      <c r="B95" s="62" t="s">
        <v>111</v>
      </c>
      <c r="C95" s="19"/>
      <c r="D95" s="19"/>
      <c r="E95" s="55">
        <f>E4+E8+E13+E14+E15+E20+E21+E26+E28+E29+E31+E32+E33+0.289+0.378+E39+E40+E53+E77+1001+132.829+E52+E45+E34</f>
        <v>9988.371470000006</v>
      </c>
      <c r="F95" s="19"/>
      <c r="G95" s="15"/>
      <c r="H95">
        <v>1</v>
      </c>
    </row>
    <row r="96" spans="1:8" ht="15">
      <c r="A96" s="14"/>
      <c r="B96" s="63" t="s">
        <v>112</v>
      </c>
      <c r="C96" s="19"/>
      <c r="D96" s="19"/>
      <c r="E96" s="57">
        <f>E7+E27+E30+E43+E55+E58+E61+E70+E80+60+1544.885+15+E67</f>
        <v>50626.608670000016</v>
      </c>
      <c r="F96" s="19"/>
      <c r="G96" s="15"/>
      <c r="H96">
        <v>2</v>
      </c>
    </row>
    <row r="97" spans="1:8" ht="45">
      <c r="A97" s="14"/>
      <c r="B97" s="64" t="s">
        <v>113</v>
      </c>
      <c r="C97" s="19"/>
      <c r="D97" s="19"/>
      <c r="E97" s="65">
        <f>1759.75+195+1150+1163.682+700+400</f>
        <v>5368.432</v>
      </c>
      <c r="F97" s="19"/>
      <c r="G97" s="15"/>
      <c r="H97">
        <v>3</v>
      </c>
    </row>
    <row r="98" spans="1:8" ht="45">
      <c r="A98" s="14"/>
      <c r="B98" s="66" t="s">
        <v>114</v>
      </c>
      <c r="C98" s="19"/>
      <c r="D98" s="19"/>
      <c r="E98" s="61">
        <f>E93-E95-E96-E97</f>
        <v>54461.51720999996</v>
      </c>
      <c r="F98" s="19"/>
      <c r="G98" s="15"/>
      <c r="H98">
        <v>4</v>
      </c>
    </row>
    <row r="100" ht="15">
      <c r="B100" s="2" t="s">
        <v>116</v>
      </c>
    </row>
    <row r="101" ht="15">
      <c r="B101" s="2" t="s">
        <v>117</v>
      </c>
    </row>
    <row r="102" spans="2:6" ht="15">
      <c r="B102" s="2" t="s">
        <v>118</v>
      </c>
      <c r="F102" s="4" t="s">
        <v>119</v>
      </c>
    </row>
  </sheetData>
  <sheetProtection/>
  <autoFilter ref="H2:H98"/>
  <mergeCells count="1">
    <mergeCell ref="A1:G1"/>
  </mergeCells>
  <printOptions/>
  <pageMargins left="0.5118110236220472" right="0.31496062992125984" top="0.31496062992125984" bottom="0.15748031496062992" header="0.31496062992125984" footer="0.2362204724409449"/>
  <pageSetup fitToHeight="17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2017-02-16T11:42:41Z</cp:lastPrinted>
  <dcterms:created xsi:type="dcterms:W3CDTF">2017-01-12T13:26:53Z</dcterms:created>
  <dcterms:modified xsi:type="dcterms:W3CDTF">2017-02-16T15:50:53Z</dcterms:modified>
  <cp:category/>
  <cp:version/>
  <cp:contentType/>
  <cp:contentStatus/>
</cp:coreProperties>
</file>