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рус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рус!$A$3:$M$93</definedName>
    <definedName name="Z_0AB4131A_8BED_4BFC_A370_C1BC1C9D4C7C_.wvu.FilterData" localSheetId="0" hidden="1">рус!$A$3:$M$93</definedName>
    <definedName name="Z_1046EEE3_1562_4020_8D2B_824F51BD9219_.wvu.FilterData" localSheetId="0" hidden="1">рус!$A$3:$M$93</definedName>
    <definedName name="Z_231C1CD9_D5BC_43F0_874C_628A321B7F6D_.wvu.FilterData" localSheetId="0" hidden="1">рус!$A$3:$M$93</definedName>
    <definedName name="Z_49628C96_C195_416C_8FF0_14DD43C23211_.wvu.FilterData" localSheetId="0" hidden="1">рус!$A$3:$M$93</definedName>
    <definedName name="Z_4CD494E0_A5E8_4389_B231_32C134BAAFE3_.wvu.FilterData" localSheetId="0" hidden="1">рус!$A$3:$M$93</definedName>
    <definedName name="Z_83D0CCFC_E5EE_4571_B75B_A5A7C3C26172_.wvu.FilterData" localSheetId="0" hidden="1">рус!$A$3:$M$93</definedName>
    <definedName name="Z_94E5261F_BBF3_44CC_BB96_6EE4FAC48D5E_.wvu.FilterData" localSheetId="0" hidden="1">рус!$A$3:$M$93</definedName>
    <definedName name="Z_EDF91F7F_6349_440C_99E3_AA497F3CC267_.wvu.FilterData" localSheetId="0" hidden="1">рус!$A$3:$M$93</definedName>
  </definedNames>
  <calcPr calcId="124519"/>
</workbook>
</file>

<file path=xl/calcChain.xml><?xml version="1.0" encoding="utf-8"?>
<calcChain xmlns="http://schemas.openxmlformats.org/spreadsheetml/2006/main">
  <c r="D93" i="4"/>
  <c r="C93"/>
  <c r="B93"/>
  <c r="E93" s="1"/>
  <c r="C89"/>
  <c r="B89"/>
  <c r="D88"/>
  <c r="C88"/>
  <c r="F88" s="1"/>
  <c r="B88"/>
  <c r="E88" s="1"/>
  <c r="D87"/>
  <c r="C87"/>
  <c r="F87" s="1"/>
  <c r="B87"/>
  <c r="E87" s="1"/>
  <c r="D84"/>
  <c r="D92" s="1"/>
  <c r="C84"/>
  <c r="C92" s="1"/>
  <c r="F92" s="1"/>
  <c r="B84"/>
  <c r="E84" s="1"/>
  <c r="D83"/>
  <c r="C83"/>
  <c r="F83" s="1"/>
  <c r="B83"/>
  <c r="E83" s="1"/>
  <c r="D82"/>
  <c r="F81"/>
  <c r="E81"/>
  <c r="F80"/>
  <c r="E80"/>
  <c r="C79"/>
  <c r="C82" s="1"/>
  <c r="F82" s="1"/>
  <c r="B79"/>
  <c r="B82" s="1"/>
  <c r="E82" s="1"/>
  <c r="D78"/>
  <c r="C78"/>
  <c r="F78" s="1"/>
  <c r="B78"/>
  <c r="E78" s="1"/>
  <c r="F77"/>
  <c r="E77"/>
  <c r="E76"/>
  <c r="F75"/>
  <c r="B75"/>
  <c r="E75" s="1"/>
  <c r="F73"/>
  <c r="E73"/>
  <c r="F72"/>
  <c r="E72"/>
  <c r="D71"/>
  <c r="D74" s="1"/>
  <c r="C71"/>
  <c r="C74" s="1"/>
  <c r="F74" s="1"/>
  <c r="B71"/>
  <c r="B74" s="1"/>
  <c r="E74" s="1"/>
  <c r="F70"/>
  <c r="B70"/>
  <c r="E70" s="1"/>
  <c r="D69"/>
  <c r="C69"/>
  <c r="F69" s="1"/>
  <c r="B69"/>
  <c r="E69" s="1"/>
  <c r="F68"/>
  <c r="B68"/>
  <c r="E68" s="1"/>
  <c r="F67"/>
  <c r="E67"/>
  <c r="D66"/>
  <c r="C66"/>
  <c r="F66" s="1"/>
  <c r="B66"/>
  <c r="E66" s="1"/>
  <c r="D65"/>
  <c r="F65" s="1"/>
  <c r="B65"/>
  <c r="E65" s="1"/>
  <c r="D64"/>
  <c r="C64"/>
  <c r="F64" s="1"/>
  <c r="B64"/>
  <c r="E64" s="1"/>
  <c r="F63"/>
  <c r="B63"/>
  <c r="E63" s="1"/>
  <c r="C62"/>
  <c r="D61"/>
  <c r="F61" s="1"/>
  <c r="F60"/>
  <c r="E60"/>
  <c r="F59"/>
  <c r="E59"/>
  <c r="D58"/>
  <c r="F58" s="1"/>
  <c r="B58"/>
  <c r="E58" s="1"/>
  <c r="D57"/>
  <c r="C57"/>
  <c r="F57" s="1"/>
  <c r="B57"/>
  <c r="E57" s="1"/>
  <c r="F56"/>
  <c r="B56"/>
  <c r="E56" s="1"/>
  <c r="D55"/>
  <c r="C55"/>
  <c r="F55" s="1"/>
  <c r="B55"/>
  <c r="E55" s="1"/>
  <c r="F54"/>
  <c r="E54"/>
  <c r="F53"/>
  <c r="E53"/>
  <c r="F52"/>
  <c r="E52"/>
  <c r="F51"/>
  <c r="E51"/>
  <c r="D50"/>
  <c r="F50" s="1"/>
  <c r="C50"/>
  <c r="B50"/>
  <c r="E50" s="1"/>
  <c r="F49"/>
  <c r="E49"/>
  <c r="B49"/>
  <c r="D48"/>
  <c r="F48" s="1"/>
  <c r="C48"/>
  <c r="B48"/>
  <c r="E48" s="1"/>
  <c r="F47"/>
  <c r="E47"/>
  <c r="F46"/>
  <c r="E46"/>
  <c r="F45"/>
  <c r="E45"/>
  <c r="E44"/>
  <c r="D44"/>
  <c r="F44" s="1"/>
  <c r="D43"/>
  <c r="F43" s="1"/>
  <c r="C43"/>
  <c r="B43"/>
  <c r="E43" s="1"/>
  <c r="F42"/>
  <c r="E42"/>
  <c r="B42"/>
  <c r="D41"/>
  <c r="F41" s="1"/>
  <c r="C41"/>
  <c r="B41"/>
  <c r="E41" s="1"/>
  <c r="F40"/>
  <c r="E40"/>
  <c r="F39"/>
  <c r="E39"/>
  <c r="F38"/>
  <c r="E38"/>
  <c r="E37"/>
  <c r="D37"/>
  <c r="F37" s="1"/>
  <c r="D36"/>
  <c r="F36" s="1"/>
  <c r="C36"/>
  <c r="B36"/>
  <c r="E36" s="1"/>
  <c r="F35"/>
  <c r="E35"/>
  <c r="F34"/>
  <c r="E34"/>
  <c r="B34"/>
  <c r="F33"/>
  <c r="E33"/>
  <c r="F32"/>
  <c r="E32"/>
  <c r="D31"/>
  <c r="F31" s="1"/>
  <c r="C31"/>
  <c r="B31"/>
  <c r="E31" s="1"/>
  <c r="C30"/>
  <c r="F29"/>
  <c r="E29"/>
  <c r="D28"/>
  <c r="F28" s="1"/>
  <c r="E27"/>
  <c r="D27"/>
  <c r="D30" s="1"/>
  <c r="F26"/>
  <c r="E26"/>
  <c r="F25"/>
  <c r="E25"/>
  <c r="D24"/>
  <c r="F24" s="1"/>
  <c r="B24"/>
  <c r="B30" s="1"/>
  <c r="E30" s="1"/>
  <c r="D23"/>
  <c r="F23" s="1"/>
  <c r="C23"/>
  <c r="B23"/>
  <c r="E23" s="1"/>
  <c r="F22"/>
  <c r="E22"/>
  <c r="B22"/>
  <c r="B21"/>
  <c r="E20"/>
  <c r="D20"/>
  <c r="F20" s="1"/>
  <c r="D19"/>
  <c r="D21" s="1"/>
  <c r="F18"/>
  <c r="E18"/>
  <c r="F17"/>
  <c r="E17"/>
  <c r="F16"/>
  <c r="E16"/>
  <c r="E15"/>
  <c r="D15"/>
  <c r="C15"/>
  <c r="C86" s="1"/>
  <c r="B15"/>
  <c r="B86" s="1"/>
  <c r="D14"/>
  <c r="B14"/>
  <c r="E14" s="1"/>
  <c r="D13"/>
  <c r="D91" s="1"/>
  <c r="B13"/>
  <c r="B91" s="1"/>
  <c r="E91" s="1"/>
  <c r="C12"/>
  <c r="B12"/>
  <c r="D11"/>
  <c r="D89" s="1"/>
  <c r="E10"/>
  <c r="D10"/>
  <c r="D12" s="1"/>
  <c r="E12" s="1"/>
  <c r="E9"/>
  <c r="F8"/>
  <c r="E8"/>
  <c r="F7"/>
  <c r="E7"/>
  <c r="E6"/>
  <c r="D6"/>
  <c r="D86" s="1"/>
  <c r="D90" s="1"/>
  <c r="D5"/>
  <c r="D85" s="1"/>
  <c r="C5"/>
  <c r="B5"/>
  <c r="B85" s="1"/>
  <c r="E85" s="1"/>
  <c r="E86" l="1"/>
  <c r="B90"/>
  <c r="E90" s="1"/>
  <c r="E89"/>
  <c r="C90"/>
  <c r="F90" s="1"/>
  <c r="F86"/>
  <c r="F12"/>
  <c r="E21"/>
  <c r="F30"/>
  <c r="F89"/>
  <c r="E5"/>
  <c r="F6"/>
  <c r="F10"/>
  <c r="E11"/>
  <c r="F13"/>
  <c r="C14"/>
  <c r="F14" s="1"/>
  <c r="F15"/>
  <c r="E19"/>
  <c r="C21"/>
  <c r="F21" s="1"/>
  <c r="E24"/>
  <c r="F27"/>
  <c r="E28"/>
  <c r="E61"/>
  <c r="B62"/>
  <c r="D62"/>
  <c r="F62" s="1"/>
  <c r="E71"/>
  <c r="E79"/>
  <c r="F84"/>
  <c r="C91"/>
  <c r="F91" s="1"/>
  <c r="B92"/>
  <c r="E92" s="1"/>
  <c r="F5"/>
  <c r="F11"/>
  <c r="E13"/>
  <c r="F19"/>
  <c r="F71"/>
  <c r="F79"/>
  <c r="E62" l="1"/>
  <c r="C85"/>
  <c r="F85" s="1"/>
</calcChain>
</file>

<file path=xl/sharedStrings.xml><?xml version="1.0" encoding="utf-8"?>
<sst xmlns="http://schemas.openxmlformats.org/spreadsheetml/2006/main" count="95" uniqueCount="38">
  <si>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</si>
  <si>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Утверждено на год с учетом изменений, тыс. грн.</t>
  </si>
  <si>
    <t xml:space="preserve">План на январь-июль с учетом изменений, тыс. грн. </t>
  </si>
  <si>
    <r>
      <t xml:space="preserve">Профинансировано с </t>
    </r>
    <r>
      <rPr>
        <u/>
        <sz val="11"/>
        <rFont val="Times New Roman"/>
        <family val="1"/>
        <charset val="204"/>
      </rPr>
      <t xml:space="preserve">1 января по 3 июля </t>
    </r>
    <r>
      <rPr>
        <sz val="11"/>
        <rFont val="Times New Roman"/>
        <family val="1"/>
        <charset val="204"/>
      </rPr>
      <t>тыс. грн.</t>
    </r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</si>
  <si>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</si>
  <si>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</si>
  <si>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</si>
  <si>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</si>
  <si>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</si>
  <si>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</si>
  <si>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</si>
  <si>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</si>
  <si>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</si>
  <si>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</si>
  <si>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</si>
  <si>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</si>
  <si>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</si>
  <si>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</si>
  <si>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</si>
  <si>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</si>
  <si>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</si>
  <si>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из них субвенция госбюджета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</si>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</sst>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"/>
  </numFmts>
  <fonts count="1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wrapText="1"/>
    </xf>
    <xf numFmtId="165" fontId="10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 wrapText="1"/>
    </xf>
    <xf numFmtId="0" fontId="18" fillId="0" borderId="1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workbookViewId="0">
      <selection activeCell="B5" sqref="B5"/>
    </sheetView>
  </sheetViews>
  <sheetFormatPr defaultRowHeight="15"/>
  <cols>
    <col min="1" max="1" width="36.140625" style="35" customWidth="1"/>
    <col min="2" max="3" width="17.28515625" style="35" customWidth="1"/>
    <col min="4" max="4" width="15.85546875" style="35" customWidth="1"/>
    <col min="5" max="5" width="14.7109375" style="35" customWidth="1"/>
    <col min="6" max="6" width="15.140625" style="35" customWidth="1"/>
    <col min="7" max="256" width="9.140625" style="35"/>
    <col min="257" max="257" width="36.140625" style="35" customWidth="1"/>
    <col min="258" max="259" width="17.28515625" style="35" customWidth="1"/>
    <col min="260" max="260" width="15.85546875" style="35" customWidth="1"/>
    <col min="261" max="261" width="14.7109375" style="35" customWidth="1"/>
    <col min="262" max="262" width="15.140625" style="35" customWidth="1"/>
    <col min="263" max="512" width="9.140625" style="35"/>
    <col min="513" max="513" width="36.140625" style="35" customWidth="1"/>
    <col min="514" max="515" width="17.28515625" style="35" customWidth="1"/>
    <col min="516" max="516" width="15.85546875" style="35" customWidth="1"/>
    <col min="517" max="517" width="14.7109375" style="35" customWidth="1"/>
    <col min="518" max="518" width="15.140625" style="35" customWidth="1"/>
    <col min="519" max="768" width="9.140625" style="35"/>
    <col min="769" max="769" width="36.140625" style="35" customWidth="1"/>
    <col min="770" max="771" width="17.28515625" style="35" customWidth="1"/>
    <col min="772" max="772" width="15.85546875" style="35" customWidth="1"/>
    <col min="773" max="773" width="14.7109375" style="35" customWidth="1"/>
    <col min="774" max="774" width="15.140625" style="35" customWidth="1"/>
    <col min="775" max="1024" width="9.140625" style="35"/>
    <col min="1025" max="1025" width="36.140625" style="35" customWidth="1"/>
    <col min="1026" max="1027" width="17.28515625" style="35" customWidth="1"/>
    <col min="1028" max="1028" width="15.85546875" style="35" customWidth="1"/>
    <col min="1029" max="1029" width="14.7109375" style="35" customWidth="1"/>
    <col min="1030" max="1030" width="15.140625" style="35" customWidth="1"/>
    <col min="1031" max="1280" width="9.140625" style="35"/>
    <col min="1281" max="1281" width="36.140625" style="35" customWidth="1"/>
    <col min="1282" max="1283" width="17.28515625" style="35" customWidth="1"/>
    <col min="1284" max="1284" width="15.85546875" style="35" customWidth="1"/>
    <col min="1285" max="1285" width="14.7109375" style="35" customWidth="1"/>
    <col min="1286" max="1286" width="15.140625" style="35" customWidth="1"/>
    <col min="1287" max="1536" width="9.140625" style="35"/>
    <col min="1537" max="1537" width="36.140625" style="35" customWidth="1"/>
    <col min="1538" max="1539" width="17.28515625" style="35" customWidth="1"/>
    <col min="1540" max="1540" width="15.85546875" style="35" customWidth="1"/>
    <col min="1541" max="1541" width="14.7109375" style="35" customWidth="1"/>
    <col min="1542" max="1542" width="15.140625" style="35" customWidth="1"/>
    <col min="1543" max="1792" width="9.140625" style="35"/>
    <col min="1793" max="1793" width="36.140625" style="35" customWidth="1"/>
    <col min="1794" max="1795" width="17.28515625" style="35" customWidth="1"/>
    <col min="1796" max="1796" width="15.85546875" style="35" customWidth="1"/>
    <col min="1797" max="1797" width="14.7109375" style="35" customWidth="1"/>
    <col min="1798" max="1798" width="15.140625" style="35" customWidth="1"/>
    <col min="1799" max="2048" width="9.140625" style="35"/>
    <col min="2049" max="2049" width="36.140625" style="35" customWidth="1"/>
    <col min="2050" max="2051" width="17.28515625" style="35" customWidth="1"/>
    <col min="2052" max="2052" width="15.85546875" style="35" customWidth="1"/>
    <col min="2053" max="2053" width="14.7109375" style="35" customWidth="1"/>
    <col min="2054" max="2054" width="15.140625" style="35" customWidth="1"/>
    <col min="2055" max="2304" width="9.140625" style="35"/>
    <col min="2305" max="2305" width="36.140625" style="35" customWidth="1"/>
    <col min="2306" max="2307" width="17.28515625" style="35" customWidth="1"/>
    <col min="2308" max="2308" width="15.85546875" style="35" customWidth="1"/>
    <col min="2309" max="2309" width="14.7109375" style="35" customWidth="1"/>
    <col min="2310" max="2310" width="15.140625" style="35" customWidth="1"/>
    <col min="2311" max="2560" width="9.140625" style="35"/>
    <col min="2561" max="2561" width="36.140625" style="35" customWidth="1"/>
    <col min="2562" max="2563" width="17.28515625" style="35" customWidth="1"/>
    <col min="2564" max="2564" width="15.85546875" style="35" customWidth="1"/>
    <col min="2565" max="2565" width="14.7109375" style="35" customWidth="1"/>
    <col min="2566" max="2566" width="15.140625" style="35" customWidth="1"/>
    <col min="2567" max="2816" width="9.140625" style="35"/>
    <col min="2817" max="2817" width="36.140625" style="35" customWidth="1"/>
    <col min="2818" max="2819" width="17.28515625" style="35" customWidth="1"/>
    <col min="2820" max="2820" width="15.85546875" style="35" customWidth="1"/>
    <col min="2821" max="2821" width="14.7109375" style="35" customWidth="1"/>
    <col min="2822" max="2822" width="15.140625" style="35" customWidth="1"/>
    <col min="2823" max="3072" width="9.140625" style="35"/>
    <col min="3073" max="3073" width="36.140625" style="35" customWidth="1"/>
    <col min="3074" max="3075" width="17.28515625" style="35" customWidth="1"/>
    <col min="3076" max="3076" width="15.85546875" style="35" customWidth="1"/>
    <col min="3077" max="3077" width="14.7109375" style="35" customWidth="1"/>
    <col min="3078" max="3078" width="15.140625" style="35" customWidth="1"/>
    <col min="3079" max="3328" width="9.140625" style="35"/>
    <col min="3329" max="3329" width="36.140625" style="35" customWidth="1"/>
    <col min="3330" max="3331" width="17.28515625" style="35" customWidth="1"/>
    <col min="3332" max="3332" width="15.85546875" style="35" customWidth="1"/>
    <col min="3333" max="3333" width="14.7109375" style="35" customWidth="1"/>
    <col min="3334" max="3334" width="15.140625" style="35" customWidth="1"/>
    <col min="3335" max="3584" width="9.140625" style="35"/>
    <col min="3585" max="3585" width="36.140625" style="35" customWidth="1"/>
    <col min="3586" max="3587" width="17.28515625" style="35" customWidth="1"/>
    <col min="3588" max="3588" width="15.85546875" style="35" customWidth="1"/>
    <col min="3589" max="3589" width="14.7109375" style="35" customWidth="1"/>
    <col min="3590" max="3590" width="15.140625" style="35" customWidth="1"/>
    <col min="3591" max="3840" width="9.140625" style="35"/>
    <col min="3841" max="3841" width="36.140625" style="35" customWidth="1"/>
    <col min="3842" max="3843" width="17.28515625" style="35" customWidth="1"/>
    <col min="3844" max="3844" width="15.85546875" style="35" customWidth="1"/>
    <col min="3845" max="3845" width="14.7109375" style="35" customWidth="1"/>
    <col min="3846" max="3846" width="15.140625" style="35" customWidth="1"/>
    <col min="3847" max="4096" width="9.140625" style="35"/>
    <col min="4097" max="4097" width="36.140625" style="35" customWidth="1"/>
    <col min="4098" max="4099" width="17.28515625" style="35" customWidth="1"/>
    <col min="4100" max="4100" width="15.85546875" style="35" customWidth="1"/>
    <col min="4101" max="4101" width="14.7109375" style="35" customWidth="1"/>
    <col min="4102" max="4102" width="15.140625" style="35" customWidth="1"/>
    <col min="4103" max="4352" width="9.140625" style="35"/>
    <col min="4353" max="4353" width="36.140625" style="35" customWidth="1"/>
    <col min="4354" max="4355" width="17.28515625" style="35" customWidth="1"/>
    <col min="4356" max="4356" width="15.85546875" style="35" customWidth="1"/>
    <col min="4357" max="4357" width="14.7109375" style="35" customWidth="1"/>
    <col min="4358" max="4358" width="15.140625" style="35" customWidth="1"/>
    <col min="4359" max="4608" width="9.140625" style="35"/>
    <col min="4609" max="4609" width="36.140625" style="35" customWidth="1"/>
    <col min="4610" max="4611" width="17.28515625" style="35" customWidth="1"/>
    <col min="4612" max="4612" width="15.85546875" style="35" customWidth="1"/>
    <col min="4613" max="4613" width="14.7109375" style="35" customWidth="1"/>
    <col min="4614" max="4614" width="15.140625" style="35" customWidth="1"/>
    <col min="4615" max="4864" width="9.140625" style="35"/>
    <col min="4865" max="4865" width="36.140625" style="35" customWidth="1"/>
    <col min="4866" max="4867" width="17.28515625" style="35" customWidth="1"/>
    <col min="4868" max="4868" width="15.85546875" style="35" customWidth="1"/>
    <col min="4869" max="4869" width="14.7109375" style="35" customWidth="1"/>
    <col min="4870" max="4870" width="15.140625" style="35" customWidth="1"/>
    <col min="4871" max="5120" width="9.140625" style="35"/>
    <col min="5121" max="5121" width="36.140625" style="35" customWidth="1"/>
    <col min="5122" max="5123" width="17.28515625" style="35" customWidth="1"/>
    <col min="5124" max="5124" width="15.85546875" style="35" customWidth="1"/>
    <col min="5125" max="5125" width="14.7109375" style="35" customWidth="1"/>
    <col min="5126" max="5126" width="15.140625" style="35" customWidth="1"/>
    <col min="5127" max="5376" width="9.140625" style="35"/>
    <col min="5377" max="5377" width="36.140625" style="35" customWidth="1"/>
    <col min="5378" max="5379" width="17.28515625" style="35" customWidth="1"/>
    <col min="5380" max="5380" width="15.85546875" style="35" customWidth="1"/>
    <col min="5381" max="5381" width="14.7109375" style="35" customWidth="1"/>
    <col min="5382" max="5382" width="15.140625" style="35" customWidth="1"/>
    <col min="5383" max="5632" width="9.140625" style="35"/>
    <col min="5633" max="5633" width="36.140625" style="35" customWidth="1"/>
    <col min="5634" max="5635" width="17.28515625" style="35" customWidth="1"/>
    <col min="5636" max="5636" width="15.85546875" style="35" customWidth="1"/>
    <col min="5637" max="5637" width="14.7109375" style="35" customWidth="1"/>
    <col min="5638" max="5638" width="15.140625" style="35" customWidth="1"/>
    <col min="5639" max="5888" width="9.140625" style="35"/>
    <col min="5889" max="5889" width="36.140625" style="35" customWidth="1"/>
    <col min="5890" max="5891" width="17.28515625" style="35" customWidth="1"/>
    <col min="5892" max="5892" width="15.85546875" style="35" customWidth="1"/>
    <col min="5893" max="5893" width="14.7109375" style="35" customWidth="1"/>
    <col min="5894" max="5894" width="15.140625" style="35" customWidth="1"/>
    <col min="5895" max="6144" width="9.140625" style="35"/>
    <col min="6145" max="6145" width="36.140625" style="35" customWidth="1"/>
    <col min="6146" max="6147" width="17.28515625" style="35" customWidth="1"/>
    <col min="6148" max="6148" width="15.85546875" style="35" customWidth="1"/>
    <col min="6149" max="6149" width="14.7109375" style="35" customWidth="1"/>
    <col min="6150" max="6150" width="15.140625" style="35" customWidth="1"/>
    <col min="6151" max="6400" width="9.140625" style="35"/>
    <col min="6401" max="6401" width="36.140625" style="35" customWidth="1"/>
    <col min="6402" max="6403" width="17.28515625" style="35" customWidth="1"/>
    <col min="6404" max="6404" width="15.85546875" style="35" customWidth="1"/>
    <col min="6405" max="6405" width="14.7109375" style="35" customWidth="1"/>
    <col min="6406" max="6406" width="15.140625" style="35" customWidth="1"/>
    <col min="6407" max="6656" width="9.140625" style="35"/>
    <col min="6657" max="6657" width="36.140625" style="35" customWidth="1"/>
    <col min="6658" max="6659" width="17.28515625" style="35" customWidth="1"/>
    <col min="6660" max="6660" width="15.85546875" style="35" customWidth="1"/>
    <col min="6661" max="6661" width="14.7109375" style="35" customWidth="1"/>
    <col min="6662" max="6662" width="15.140625" style="35" customWidth="1"/>
    <col min="6663" max="6912" width="9.140625" style="35"/>
    <col min="6913" max="6913" width="36.140625" style="35" customWidth="1"/>
    <col min="6914" max="6915" width="17.28515625" style="35" customWidth="1"/>
    <col min="6916" max="6916" width="15.85546875" style="35" customWidth="1"/>
    <col min="6917" max="6917" width="14.7109375" style="35" customWidth="1"/>
    <col min="6918" max="6918" width="15.140625" style="35" customWidth="1"/>
    <col min="6919" max="7168" width="9.140625" style="35"/>
    <col min="7169" max="7169" width="36.140625" style="35" customWidth="1"/>
    <col min="7170" max="7171" width="17.28515625" style="35" customWidth="1"/>
    <col min="7172" max="7172" width="15.85546875" style="35" customWidth="1"/>
    <col min="7173" max="7173" width="14.7109375" style="35" customWidth="1"/>
    <col min="7174" max="7174" width="15.140625" style="35" customWidth="1"/>
    <col min="7175" max="7424" width="9.140625" style="35"/>
    <col min="7425" max="7425" width="36.140625" style="35" customWidth="1"/>
    <col min="7426" max="7427" width="17.28515625" style="35" customWidth="1"/>
    <col min="7428" max="7428" width="15.85546875" style="35" customWidth="1"/>
    <col min="7429" max="7429" width="14.7109375" style="35" customWidth="1"/>
    <col min="7430" max="7430" width="15.140625" style="35" customWidth="1"/>
    <col min="7431" max="7680" width="9.140625" style="35"/>
    <col min="7681" max="7681" width="36.140625" style="35" customWidth="1"/>
    <col min="7682" max="7683" width="17.28515625" style="35" customWidth="1"/>
    <col min="7684" max="7684" width="15.85546875" style="35" customWidth="1"/>
    <col min="7685" max="7685" width="14.7109375" style="35" customWidth="1"/>
    <col min="7686" max="7686" width="15.140625" style="35" customWidth="1"/>
    <col min="7687" max="7936" width="9.140625" style="35"/>
    <col min="7937" max="7937" width="36.140625" style="35" customWidth="1"/>
    <col min="7938" max="7939" width="17.28515625" style="35" customWidth="1"/>
    <col min="7940" max="7940" width="15.85546875" style="35" customWidth="1"/>
    <col min="7941" max="7941" width="14.7109375" style="35" customWidth="1"/>
    <col min="7942" max="7942" width="15.140625" style="35" customWidth="1"/>
    <col min="7943" max="8192" width="9.140625" style="35"/>
    <col min="8193" max="8193" width="36.140625" style="35" customWidth="1"/>
    <col min="8194" max="8195" width="17.28515625" style="35" customWidth="1"/>
    <col min="8196" max="8196" width="15.85546875" style="35" customWidth="1"/>
    <col min="8197" max="8197" width="14.7109375" style="35" customWidth="1"/>
    <col min="8198" max="8198" width="15.140625" style="35" customWidth="1"/>
    <col min="8199" max="8448" width="9.140625" style="35"/>
    <col min="8449" max="8449" width="36.140625" style="35" customWidth="1"/>
    <col min="8450" max="8451" width="17.28515625" style="35" customWidth="1"/>
    <col min="8452" max="8452" width="15.85546875" style="35" customWidth="1"/>
    <col min="8453" max="8453" width="14.7109375" style="35" customWidth="1"/>
    <col min="8454" max="8454" width="15.140625" style="35" customWidth="1"/>
    <col min="8455" max="8704" width="9.140625" style="35"/>
    <col min="8705" max="8705" width="36.140625" style="35" customWidth="1"/>
    <col min="8706" max="8707" width="17.28515625" style="35" customWidth="1"/>
    <col min="8708" max="8708" width="15.85546875" style="35" customWidth="1"/>
    <col min="8709" max="8709" width="14.7109375" style="35" customWidth="1"/>
    <col min="8710" max="8710" width="15.140625" style="35" customWidth="1"/>
    <col min="8711" max="8960" width="9.140625" style="35"/>
    <col min="8961" max="8961" width="36.140625" style="35" customWidth="1"/>
    <col min="8962" max="8963" width="17.28515625" style="35" customWidth="1"/>
    <col min="8964" max="8964" width="15.85546875" style="35" customWidth="1"/>
    <col min="8965" max="8965" width="14.7109375" style="35" customWidth="1"/>
    <col min="8966" max="8966" width="15.140625" style="35" customWidth="1"/>
    <col min="8967" max="9216" width="9.140625" style="35"/>
    <col min="9217" max="9217" width="36.140625" style="35" customWidth="1"/>
    <col min="9218" max="9219" width="17.28515625" style="35" customWidth="1"/>
    <col min="9220" max="9220" width="15.85546875" style="35" customWidth="1"/>
    <col min="9221" max="9221" width="14.7109375" style="35" customWidth="1"/>
    <col min="9222" max="9222" width="15.140625" style="35" customWidth="1"/>
    <col min="9223" max="9472" width="9.140625" style="35"/>
    <col min="9473" max="9473" width="36.140625" style="35" customWidth="1"/>
    <col min="9474" max="9475" width="17.28515625" style="35" customWidth="1"/>
    <col min="9476" max="9476" width="15.85546875" style="35" customWidth="1"/>
    <col min="9477" max="9477" width="14.7109375" style="35" customWidth="1"/>
    <col min="9478" max="9478" width="15.140625" style="35" customWidth="1"/>
    <col min="9479" max="9728" width="9.140625" style="35"/>
    <col min="9729" max="9729" width="36.140625" style="35" customWidth="1"/>
    <col min="9730" max="9731" width="17.28515625" style="35" customWidth="1"/>
    <col min="9732" max="9732" width="15.85546875" style="35" customWidth="1"/>
    <col min="9733" max="9733" width="14.7109375" style="35" customWidth="1"/>
    <col min="9734" max="9734" width="15.140625" style="35" customWidth="1"/>
    <col min="9735" max="9984" width="9.140625" style="35"/>
    <col min="9985" max="9985" width="36.140625" style="35" customWidth="1"/>
    <col min="9986" max="9987" width="17.28515625" style="35" customWidth="1"/>
    <col min="9988" max="9988" width="15.85546875" style="35" customWidth="1"/>
    <col min="9989" max="9989" width="14.7109375" style="35" customWidth="1"/>
    <col min="9990" max="9990" width="15.140625" style="35" customWidth="1"/>
    <col min="9991" max="10240" width="9.140625" style="35"/>
    <col min="10241" max="10241" width="36.140625" style="35" customWidth="1"/>
    <col min="10242" max="10243" width="17.28515625" style="35" customWidth="1"/>
    <col min="10244" max="10244" width="15.85546875" style="35" customWidth="1"/>
    <col min="10245" max="10245" width="14.7109375" style="35" customWidth="1"/>
    <col min="10246" max="10246" width="15.140625" style="35" customWidth="1"/>
    <col min="10247" max="10496" width="9.140625" style="35"/>
    <col min="10497" max="10497" width="36.140625" style="35" customWidth="1"/>
    <col min="10498" max="10499" width="17.28515625" style="35" customWidth="1"/>
    <col min="10500" max="10500" width="15.85546875" style="35" customWidth="1"/>
    <col min="10501" max="10501" width="14.7109375" style="35" customWidth="1"/>
    <col min="10502" max="10502" width="15.140625" style="35" customWidth="1"/>
    <col min="10503" max="10752" width="9.140625" style="35"/>
    <col min="10753" max="10753" width="36.140625" style="35" customWidth="1"/>
    <col min="10754" max="10755" width="17.28515625" style="35" customWidth="1"/>
    <col min="10756" max="10756" width="15.85546875" style="35" customWidth="1"/>
    <col min="10757" max="10757" width="14.7109375" style="35" customWidth="1"/>
    <col min="10758" max="10758" width="15.140625" style="35" customWidth="1"/>
    <col min="10759" max="11008" width="9.140625" style="35"/>
    <col min="11009" max="11009" width="36.140625" style="35" customWidth="1"/>
    <col min="11010" max="11011" width="17.28515625" style="35" customWidth="1"/>
    <col min="11012" max="11012" width="15.85546875" style="35" customWidth="1"/>
    <col min="11013" max="11013" width="14.7109375" style="35" customWidth="1"/>
    <col min="11014" max="11014" width="15.140625" style="35" customWidth="1"/>
    <col min="11015" max="11264" width="9.140625" style="35"/>
    <col min="11265" max="11265" width="36.140625" style="35" customWidth="1"/>
    <col min="11266" max="11267" width="17.28515625" style="35" customWidth="1"/>
    <col min="11268" max="11268" width="15.85546875" style="35" customWidth="1"/>
    <col min="11269" max="11269" width="14.7109375" style="35" customWidth="1"/>
    <col min="11270" max="11270" width="15.140625" style="35" customWidth="1"/>
    <col min="11271" max="11520" width="9.140625" style="35"/>
    <col min="11521" max="11521" width="36.140625" style="35" customWidth="1"/>
    <col min="11522" max="11523" width="17.28515625" style="35" customWidth="1"/>
    <col min="11524" max="11524" width="15.85546875" style="35" customWidth="1"/>
    <col min="11525" max="11525" width="14.7109375" style="35" customWidth="1"/>
    <col min="11526" max="11526" width="15.140625" style="35" customWidth="1"/>
    <col min="11527" max="11776" width="9.140625" style="35"/>
    <col min="11777" max="11777" width="36.140625" style="35" customWidth="1"/>
    <col min="11778" max="11779" width="17.28515625" style="35" customWidth="1"/>
    <col min="11780" max="11780" width="15.85546875" style="35" customWidth="1"/>
    <col min="11781" max="11781" width="14.7109375" style="35" customWidth="1"/>
    <col min="11782" max="11782" width="15.140625" style="35" customWidth="1"/>
    <col min="11783" max="12032" width="9.140625" style="35"/>
    <col min="12033" max="12033" width="36.140625" style="35" customWidth="1"/>
    <col min="12034" max="12035" width="17.28515625" style="35" customWidth="1"/>
    <col min="12036" max="12036" width="15.85546875" style="35" customWidth="1"/>
    <col min="12037" max="12037" width="14.7109375" style="35" customWidth="1"/>
    <col min="12038" max="12038" width="15.140625" style="35" customWidth="1"/>
    <col min="12039" max="12288" width="9.140625" style="35"/>
    <col min="12289" max="12289" width="36.140625" style="35" customWidth="1"/>
    <col min="12290" max="12291" width="17.28515625" style="35" customWidth="1"/>
    <col min="12292" max="12292" width="15.85546875" style="35" customWidth="1"/>
    <col min="12293" max="12293" width="14.7109375" style="35" customWidth="1"/>
    <col min="12294" max="12294" width="15.140625" style="35" customWidth="1"/>
    <col min="12295" max="12544" width="9.140625" style="35"/>
    <col min="12545" max="12545" width="36.140625" style="35" customWidth="1"/>
    <col min="12546" max="12547" width="17.28515625" style="35" customWidth="1"/>
    <col min="12548" max="12548" width="15.85546875" style="35" customWidth="1"/>
    <col min="12549" max="12549" width="14.7109375" style="35" customWidth="1"/>
    <col min="12550" max="12550" width="15.140625" style="35" customWidth="1"/>
    <col min="12551" max="12800" width="9.140625" style="35"/>
    <col min="12801" max="12801" width="36.140625" style="35" customWidth="1"/>
    <col min="12802" max="12803" width="17.28515625" style="35" customWidth="1"/>
    <col min="12804" max="12804" width="15.85546875" style="35" customWidth="1"/>
    <col min="12805" max="12805" width="14.7109375" style="35" customWidth="1"/>
    <col min="12806" max="12806" width="15.140625" style="35" customWidth="1"/>
    <col min="12807" max="13056" width="9.140625" style="35"/>
    <col min="13057" max="13057" width="36.140625" style="35" customWidth="1"/>
    <col min="13058" max="13059" width="17.28515625" style="35" customWidth="1"/>
    <col min="13060" max="13060" width="15.85546875" style="35" customWidth="1"/>
    <col min="13061" max="13061" width="14.7109375" style="35" customWidth="1"/>
    <col min="13062" max="13062" width="15.140625" style="35" customWidth="1"/>
    <col min="13063" max="13312" width="9.140625" style="35"/>
    <col min="13313" max="13313" width="36.140625" style="35" customWidth="1"/>
    <col min="13314" max="13315" width="17.28515625" style="35" customWidth="1"/>
    <col min="13316" max="13316" width="15.85546875" style="35" customWidth="1"/>
    <col min="13317" max="13317" width="14.7109375" style="35" customWidth="1"/>
    <col min="13318" max="13318" width="15.140625" style="35" customWidth="1"/>
    <col min="13319" max="13568" width="9.140625" style="35"/>
    <col min="13569" max="13569" width="36.140625" style="35" customWidth="1"/>
    <col min="13570" max="13571" width="17.28515625" style="35" customWidth="1"/>
    <col min="13572" max="13572" width="15.85546875" style="35" customWidth="1"/>
    <col min="13573" max="13573" width="14.7109375" style="35" customWidth="1"/>
    <col min="13574" max="13574" width="15.140625" style="35" customWidth="1"/>
    <col min="13575" max="13824" width="9.140625" style="35"/>
    <col min="13825" max="13825" width="36.140625" style="35" customWidth="1"/>
    <col min="13826" max="13827" width="17.28515625" style="35" customWidth="1"/>
    <col min="13828" max="13828" width="15.85546875" style="35" customWidth="1"/>
    <col min="13829" max="13829" width="14.7109375" style="35" customWidth="1"/>
    <col min="13830" max="13830" width="15.140625" style="35" customWidth="1"/>
    <col min="13831" max="14080" width="9.140625" style="35"/>
    <col min="14081" max="14081" width="36.140625" style="35" customWidth="1"/>
    <col min="14082" max="14083" width="17.28515625" style="35" customWidth="1"/>
    <col min="14084" max="14084" width="15.85546875" style="35" customWidth="1"/>
    <col min="14085" max="14085" width="14.7109375" style="35" customWidth="1"/>
    <col min="14086" max="14086" width="15.140625" style="35" customWidth="1"/>
    <col min="14087" max="14336" width="9.140625" style="35"/>
    <col min="14337" max="14337" width="36.140625" style="35" customWidth="1"/>
    <col min="14338" max="14339" width="17.28515625" style="35" customWidth="1"/>
    <col min="14340" max="14340" width="15.85546875" style="35" customWidth="1"/>
    <col min="14341" max="14341" width="14.7109375" style="35" customWidth="1"/>
    <col min="14342" max="14342" width="15.140625" style="35" customWidth="1"/>
    <col min="14343" max="14592" width="9.140625" style="35"/>
    <col min="14593" max="14593" width="36.140625" style="35" customWidth="1"/>
    <col min="14594" max="14595" width="17.28515625" style="35" customWidth="1"/>
    <col min="14596" max="14596" width="15.85546875" style="35" customWidth="1"/>
    <col min="14597" max="14597" width="14.7109375" style="35" customWidth="1"/>
    <col min="14598" max="14598" width="15.140625" style="35" customWidth="1"/>
    <col min="14599" max="14848" width="9.140625" style="35"/>
    <col min="14849" max="14849" width="36.140625" style="35" customWidth="1"/>
    <col min="14850" max="14851" width="17.28515625" style="35" customWidth="1"/>
    <col min="14852" max="14852" width="15.85546875" style="35" customWidth="1"/>
    <col min="14853" max="14853" width="14.7109375" style="35" customWidth="1"/>
    <col min="14854" max="14854" width="15.140625" style="35" customWidth="1"/>
    <col min="14855" max="15104" width="9.140625" style="35"/>
    <col min="15105" max="15105" width="36.140625" style="35" customWidth="1"/>
    <col min="15106" max="15107" width="17.28515625" style="35" customWidth="1"/>
    <col min="15108" max="15108" width="15.85546875" style="35" customWidth="1"/>
    <col min="15109" max="15109" width="14.7109375" style="35" customWidth="1"/>
    <col min="15110" max="15110" width="15.140625" style="35" customWidth="1"/>
    <col min="15111" max="15360" width="9.140625" style="35"/>
    <col min="15361" max="15361" width="36.140625" style="35" customWidth="1"/>
    <col min="15362" max="15363" width="17.28515625" style="35" customWidth="1"/>
    <col min="15364" max="15364" width="15.85546875" style="35" customWidth="1"/>
    <col min="15365" max="15365" width="14.7109375" style="35" customWidth="1"/>
    <col min="15366" max="15366" width="15.140625" style="35" customWidth="1"/>
    <col min="15367" max="15616" width="9.140625" style="35"/>
    <col min="15617" max="15617" width="36.140625" style="35" customWidth="1"/>
    <col min="15618" max="15619" width="17.28515625" style="35" customWidth="1"/>
    <col min="15620" max="15620" width="15.85546875" style="35" customWidth="1"/>
    <col min="15621" max="15621" width="14.7109375" style="35" customWidth="1"/>
    <col min="15622" max="15622" width="15.140625" style="35" customWidth="1"/>
    <col min="15623" max="15872" width="9.140625" style="35"/>
    <col min="15873" max="15873" width="36.140625" style="35" customWidth="1"/>
    <col min="15874" max="15875" width="17.28515625" style="35" customWidth="1"/>
    <col min="15876" max="15876" width="15.85546875" style="35" customWidth="1"/>
    <col min="15877" max="15877" width="14.7109375" style="35" customWidth="1"/>
    <col min="15878" max="15878" width="15.140625" style="35" customWidth="1"/>
    <col min="15879" max="16128" width="9.140625" style="35"/>
    <col min="16129" max="16129" width="36.140625" style="35" customWidth="1"/>
    <col min="16130" max="16131" width="17.28515625" style="35" customWidth="1"/>
    <col min="16132" max="16132" width="15.85546875" style="35" customWidth="1"/>
    <col min="16133" max="16133" width="14.7109375" style="35" customWidth="1"/>
    <col min="16134" max="16134" width="15.140625" style="35" customWidth="1"/>
    <col min="16135" max="16384" width="9.140625" style="35"/>
  </cols>
  <sheetData>
    <row r="1" spans="1:7" s="2" customFormat="1" ht="34.5" customHeight="1">
      <c r="A1" s="1" t="s">
        <v>0</v>
      </c>
      <c r="B1" s="1"/>
      <c r="C1" s="1"/>
      <c r="D1" s="1"/>
      <c r="E1" s="1"/>
      <c r="F1" s="1"/>
    </row>
    <row r="2" spans="1:7" s="2" customFormat="1" ht="12.75" customHeight="1">
      <c r="A2" s="3"/>
      <c r="B2" s="3"/>
      <c r="C2" s="3"/>
      <c r="D2" s="3"/>
      <c r="E2" s="3"/>
      <c r="F2" s="4"/>
    </row>
    <row r="3" spans="1:7" s="2" customFormat="1" ht="75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7" s="2" customFormat="1">
      <c r="A4" s="6"/>
      <c r="B4" s="7"/>
      <c r="C4" s="7"/>
      <c r="D4" s="7"/>
      <c r="E4" s="7"/>
      <c r="F4" s="7"/>
    </row>
    <row r="5" spans="1:7" s="12" customFormat="1" ht="14.25">
      <c r="A5" s="8" t="s">
        <v>6</v>
      </c>
      <c r="B5" s="9">
        <f>B6+B13</f>
        <v>560668.78399999999</v>
      </c>
      <c r="C5" s="9">
        <f>C6+C13</f>
        <v>342566.63799999998</v>
      </c>
      <c r="D5" s="9">
        <f>D6+D13</f>
        <v>293527.554</v>
      </c>
      <c r="E5" s="10">
        <f>SUM(D5)/B5*100</f>
        <v>52.35311156541934</v>
      </c>
      <c r="F5" s="10">
        <f>SUM(D5)/C5*100</f>
        <v>85.684804484667893</v>
      </c>
      <c r="G5" s="11"/>
    </row>
    <row r="6" spans="1:7" s="17" customFormat="1">
      <c r="A6" s="13" t="s">
        <v>7</v>
      </c>
      <c r="B6" s="14">
        <v>528422.84299999999</v>
      </c>
      <c r="C6" s="15">
        <v>328704.054</v>
      </c>
      <c r="D6" s="15">
        <f>281974.645+5806.401</f>
        <v>287781.04600000003</v>
      </c>
      <c r="E6" s="16">
        <f>SUM(D6)/B6*100</f>
        <v>54.460371994175894</v>
      </c>
      <c r="F6" s="16">
        <f>SUM(D6)/C6*100</f>
        <v>87.550196749322723</v>
      </c>
    </row>
    <row r="7" spans="1:7" s="17" customFormat="1">
      <c r="A7" s="18" t="s">
        <v>8</v>
      </c>
      <c r="B7" s="19">
        <v>287934.46100000001</v>
      </c>
      <c r="C7" s="19">
        <v>185038.94099999999</v>
      </c>
      <c r="D7" s="19">
        <v>167697.08900000001</v>
      </c>
      <c r="E7" s="16">
        <f t="shared" ref="E7:E73" si="0">SUM(D7)/B7*100</f>
        <v>58.241409665791963</v>
      </c>
      <c r="F7" s="16">
        <f t="shared" ref="F7:F73" si="1">SUM(D7)/C7*100</f>
        <v>90.627998676235407</v>
      </c>
    </row>
    <row r="8" spans="1:7" s="17" customFormat="1">
      <c r="A8" s="18" t="s">
        <v>9</v>
      </c>
      <c r="B8" s="19">
        <v>104517.48699999999</v>
      </c>
      <c r="C8" s="19">
        <v>66418.216</v>
      </c>
      <c r="D8" s="19">
        <v>61303.724999999999</v>
      </c>
      <c r="E8" s="16">
        <f t="shared" si="0"/>
        <v>58.654036525007534</v>
      </c>
      <c r="F8" s="16">
        <f t="shared" si="1"/>
        <v>92.299565829952428</v>
      </c>
    </row>
    <row r="9" spans="1:7" s="17" customFormat="1">
      <c r="A9" s="18" t="s">
        <v>10</v>
      </c>
      <c r="B9" s="19">
        <v>73.087000000000003</v>
      </c>
      <c r="C9" s="19"/>
      <c r="D9" s="19"/>
      <c r="E9" s="16">
        <f t="shared" si="0"/>
        <v>0</v>
      </c>
      <c r="F9" s="16"/>
    </row>
    <row r="10" spans="1:7" s="17" customFormat="1">
      <c r="A10" s="18" t="s">
        <v>11</v>
      </c>
      <c r="B10" s="19">
        <v>33349.211000000003</v>
      </c>
      <c r="C10" s="19">
        <v>16611.528999999999</v>
      </c>
      <c r="D10" s="19">
        <f>14693.607+24.585</f>
        <v>14718.191999999999</v>
      </c>
      <c r="E10" s="16">
        <f t="shared" si="0"/>
        <v>44.133553864287819</v>
      </c>
      <c r="F10" s="16">
        <f t="shared" si="1"/>
        <v>88.602271350217066</v>
      </c>
    </row>
    <row r="11" spans="1:7" s="17" customFormat="1" ht="30">
      <c r="A11" s="18" t="s">
        <v>12</v>
      </c>
      <c r="B11" s="19">
        <v>77964.794999999998</v>
      </c>
      <c r="C11" s="19">
        <v>44951.644</v>
      </c>
      <c r="D11" s="19">
        <f>30662.569+5781.816</f>
        <v>36444.385000000002</v>
      </c>
      <c r="E11" s="16">
        <f t="shared" si="0"/>
        <v>46.744668539178484</v>
      </c>
      <c r="F11" s="16">
        <f t="shared" si="1"/>
        <v>81.07464323218079</v>
      </c>
    </row>
    <row r="12" spans="1:7" s="17" customFormat="1">
      <c r="A12" s="18" t="s">
        <v>13</v>
      </c>
      <c r="B12" s="19">
        <f>SUM(B6)-B7-B8-B9-B10-B11</f>
        <v>24583.801999999981</v>
      </c>
      <c r="C12" s="19">
        <f>SUM(C6)-C7-C8-C9-C10-C11</f>
        <v>15683.724000000017</v>
      </c>
      <c r="D12" s="19">
        <f>SUM(D6)-D7-D8-D9-D10-D11</f>
        <v>7617.6550000000207</v>
      </c>
      <c r="E12" s="16">
        <f t="shared" si="0"/>
        <v>30.986480447572863</v>
      </c>
      <c r="F12" s="16">
        <f t="shared" si="1"/>
        <v>48.57044793698239</v>
      </c>
    </row>
    <row r="13" spans="1:7" s="17" customFormat="1">
      <c r="A13" s="13" t="s">
        <v>14</v>
      </c>
      <c r="B13" s="20">
        <f>15516.755+16729.186</f>
        <v>32245.940999999999</v>
      </c>
      <c r="C13" s="15">
        <v>13862.584000000001</v>
      </c>
      <c r="D13" s="15">
        <f>5726.508+20</f>
        <v>5746.5079999999998</v>
      </c>
      <c r="E13" s="16">
        <f t="shared" si="0"/>
        <v>17.820872400653464</v>
      </c>
      <c r="F13" s="16">
        <f t="shared" si="1"/>
        <v>41.453368289779156</v>
      </c>
    </row>
    <row r="14" spans="1:7" s="12" customFormat="1" ht="14.25">
      <c r="A14" s="8" t="s">
        <v>15</v>
      </c>
      <c r="B14" s="9">
        <f>B15+B22</f>
        <v>357824.34899999999</v>
      </c>
      <c r="C14" s="9">
        <f>C15+C22</f>
        <v>219363.76100000003</v>
      </c>
      <c r="D14" s="9">
        <f>D15+D22</f>
        <v>166704.69199999998</v>
      </c>
      <c r="E14" s="10">
        <f t="shared" si="0"/>
        <v>46.588414809077172</v>
      </c>
      <c r="F14" s="10">
        <f t="shared" si="1"/>
        <v>75.994636142293331</v>
      </c>
    </row>
    <row r="15" spans="1:7" s="17" customFormat="1">
      <c r="A15" s="13" t="s">
        <v>16</v>
      </c>
      <c r="B15" s="15">
        <f>312514.956+25068</f>
        <v>337582.95600000001</v>
      </c>
      <c r="C15" s="15">
        <f>184947.752+14674.616</f>
        <v>199622.36800000002</v>
      </c>
      <c r="D15" s="15">
        <f>148548.533+150.854+12595.94</f>
        <v>161295.32699999999</v>
      </c>
      <c r="E15" s="16">
        <f>SUM(D15)/B15*100</f>
        <v>47.779464020097031</v>
      </c>
      <c r="F15" s="16">
        <f>SUM(D15)/C15*100</f>
        <v>80.800227257097745</v>
      </c>
    </row>
    <row r="16" spans="1:7" s="17" customFormat="1">
      <c r="A16" s="18" t="s">
        <v>8</v>
      </c>
      <c r="B16" s="19">
        <v>129503.175</v>
      </c>
      <c r="C16" s="19">
        <v>76154.134999999995</v>
      </c>
      <c r="D16" s="19">
        <v>64256.673000000003</v>
      </c>
      <c r="E16" s="16">
        <f t="shared" si="0"/>
        <v>49.617836010584298</v>
      </c>
      <c r="F16" s="16">
        <f t="shared" si="1"/>
        <v>84.377129357453811</v>
      </c>
    </row>
    <row r="17" spans="1:6" s="17" customFormat="1">
      <c r="A17" s="18" t="s">
        <v>9</v>
      </c>
      <c r="B17" s="19">
        <v>46967.328000000001</v>
      </c>
      <c r="C17" s="19">
        <v>27466.216</v>
      </c>
      <c r="D17" s="19">
        <v>22813.688999999998</v>
      </c>
      <c r="E17" s="16">
        <f t="shared" si="0"/>
        <v>48.573529667261454</v>
      </c>
      <c r="F17" s="16">
        <f t="shared" si="1"/>
        <v>83.060910174157215</v>
      </c>
    </row>
    <row r="18" spans="1:6" s="17" customFormat="1">
      <c r="A18" s="18" t="s">
        <v>10</v>
      </c>
      <c r="B18" s="21">
        <v>11580.27</v>
      </c>
      <c r="C18" s="19">
        <v>7161.9589999999998</v>
      </c>
      <c r="D18" s="19">
        <v>4825.4250000000002</v>
      </c>
      <c r="E18" s="16">
        <f t="shared" si="0"/>
        <v>41.669365222054402</v>
      </c>
      <c r="F18" s="16">
        <f t="shared" si="1"/>
        <v>67.375769674191105</v>
      </c>
    </row>
    <row r="19" spans="1:6" s="17" customFormat="1">
      <c r="A19" s="18" t="s">
        <v>11</v>
      </c>
      <c r="B19" s="19">
        <v>4056.884</v>
      </c>
      <c r="C19" s="19">
        <v>2451.4319999999998</v>
      </c>
      <c r="D19" s="19">
        <f>2036.049+12.011</f>
        <v>2048.06</v>
      </c>
      <c r="E19" s="16">
        <f t="shared" si="0"/>
        <v>50.483573106847523</v>
      </c>
      <c r="F19" s="16">
        <f t="shared" si="1"/>
        <v>83.545454248781937</v>
      </c>
    </row>
    <row r="20" spans="1:6" s="17" customFormat="1" ht="30">
      <c r="A20" s="18" t="s">
        <v>12</v>
      </c>
      <c r="B20" s="19">
        <v>30224.41</v>
      </c>
      <c r="C20" s="19">
        <v>16055.697</v>
      </c>
      <c r="D20" s="19">
        <f>14286.644+97.453</f>
        <v>14384.097</v>
      </c>
      <c r="E20" s="16">
        <f t="shared" si="0"/>
        <v>47.590993504918707</v>
      </c>
      <c r="F20" s="16">
        <f t="shared" si="1"/>
        <v>89.588742238969758</v>
      </c>
    </row>
    <row r="21" spans="1:6" s="17" customFormat="1">
      <c r="A21" s="18" t="s">
        <v>13</v>
      </c>
      <c r="B21" s="19">
        <f>SUM(B15)-B16-B17-B18-B19-B20</f>
        <v>115250.88900000002</v>
      </c>
      <c r="C21" s="19">
        <f>SUM(C15)-C16-C17-C18-C19-C20</f>
        <v>70332.929000000018</v>
      </c>
      <c r="D21" s="19">
        <f>SUM(D15)-D16-D17-D18-D19-D20</f>
        <v>52967.38299999998</v>
      </c>
      <c r="E21" s="16">
        <f t="shared" si="0"/>
        <v>45.958329223820535</v>
      </c>
      <c r="F21" s="16">
        <f t="shared" si="1"/>
        <v>75.309508295893608</v>
      </c>
    </row>
    <row r="22" spans="1:6" s="17" customFormat="1">
      <c r="A22" s="13" t="s">
        <v>14</v>
      </c>
      <c r="B22" s="15">
        <f>11416.945+8824.448</f>
        <v>20241.393</v>
      </c>
      <c r="C22" s="15">
        <v>19741.393</v>
      </c>
      <c r="D22" s="15">
        <v>5409.3649999999998</v>
      </c>
      <c r="E22" s="16">
        <f t="shared" si="0"/>
        <v>26.724272385798741</v>
      </c>
      <c r="F22" s="16">
        <f t="shared" si="1"/>
        <v>27.401131217032148</v>
      </c>
    </row>
    <row r="23" spans="1:6" s="12" customFormat="1" ht="28.5">
      <c r="A23" s="8" t="s">
        <v>17</v>
      </c>
      <c r="B23" s="9">
        <f>B24+B34</f>
        <v>660501.98199999996</v>
      </c>
      <c r="C23" s="9">
        <f>C24+C34</f>
        <v>319266.84899999999</v>
      </c>
      <c r="D23" s="9">
        <f>D24+D34</f>
        <v>274672.25000000006</v>
      </c>
      <c r="E23" s="10">
        <f t="shared" si="0"/>
        <v>41.585378618894147</v>
      </c>
      <c r="F23" s="10">
        <f t="shared" si="1"/>
        <v>86.032186197947553</v>
      </c>
    </row>
    <row r="24" spans="1:6" s="17" customFormat="1">
      <c r="A24" s="13" t="s">
        <v>16</v>
      </c>
      <c r="B24" s="15">
        <f>657397.654</f>
        <v>657397.65399999998</v>
      </c>
      <c r="C24" s="15">
        <v>317693.93099999998</v>
      </c>
      <c r="D24" s="15">
        <f>274377.253+197.293</f>
        <v>274574.54600000003</v>
      </c>
      <c r="E24" s="16">
        <f>SUM(D24)/B24*100</f>
        <v>41.766888629632994</v>
      </c>
      <c r="F24" s="16">
        <f>SUM(D24)/C24*100</f>
        <v>86.427381579410806</v>
      </c>
    </row>
    <row r="25" spans="1:6" s="17" customFormat="1">
      <c r="A25" s="18" t="s">
        <v>8</v>
      </c>
      <c r="B25" s="19">
        <v>10221.513999999999</v>
      </c>
      <c r="C25" s="19">
        <v>6066.1689999999999</v>
      </c>
      <c r="D25" s="19">
        <v>5184.6719999999996</v>
      </c>
      <c r="E25" s="16">
        <f t="shared" si="0"/>
        <v>50.723131622184347</v>
      </c>
      <c r="F25" s="16">
        <f t="shared" si="1"/>
        <v>85.468637619558564</v>
      </c>
    </row>
    <row r="26" spans="1:6" s="17" customFormat="1">
      <c r="A26" s="18" t="s">
        <v>9</v>
      </c>
      <c r="B26" s="19">
        <v>3682.2069999999999</v>
      </c>
      <c r="C26" s="19">
        <v>2196.8310000000001</v>
      </c>
      <c r="D26" s="19">
        <v>1879.972</v>
      </c>
      <c r="E26" s="16">
        <f t="shared" si="0"/>
        <v>51.055576180263628</v>
      </c>
      <c r="F26" s="16">
        <f t="shared" si="1"/>
        <v>85.576541845959014</v>
      </c>
    </row>
    <row r="27" spans="1:6" s="17" customFormat="1">
      <c r="A27" s="18" t="s">
        <v>10</v>
      </c>
      <c r="B27" s="19">
        <v>71</v>
      </c>
      <c r="C27" s="19">
        <v>65</v>
      </c>
      <c r="D27" s="19">
        <f>38.96+8</f>
        <v>46.96</v>
      </c>
      <c r="E27" s="16">
        <f t="shared" si="0"/>
        <v>66.140845070422543</v>
      </c>
      <c r="F27" s="16">
        <f t="shared" si="1"/>
        <v>72.246153846153845</v>
      </c>
    </row>
    <row r="28" spans="1:6" s="17" customFormat="1">
      <c r="A28" s="18" t="s">
        <v>11</v>
      </c>
      <c r="B28" s="19">
        <v>138.82900000000001</v>
      </c>
      <c r="C28" s="19">
        <v>95.04</v>
      </c>
      <c r="D28" s="19">
        <f>85.568+1.698</f>
        <v>87.265999999999991</v>
      </c>
      <c r="E28" s="16">
        <f t="shared" si="0"/>
        <v>62.858624638944306</v>
      </c>
      <c r="F28" s="16">
        <f t="shared" si="1"/>
        <v>91.820286195286187</v>
      </c>
    </row>
    <row r="29" spans="1:6" s="17" customFormat="1" ht="30">
      <c r="A29" s="18" t="s">
        <v>12</v>
      </c>
      <c r="B29" s="19">
        <v>1128.3689999999999</v>
      </c>
      <c r="C29" s="19">
        <v>663.16800000000001</v>
      </c>
      <c r="D29" s="19">
        <v>582.03899999999999</v>
      </c>
      <c r="E29" s="16">
        <f t="shared" si="0"/>
        <v>51.582328121385821</v>
      </c>
      <c r="F29" s="16">
        <f t="shared" si="1"/>
        <v>87.766448320787489</v>
      </c>
    </row>
    <row r="30" spans="1:6" s="17" customFormat="1">
      <c r="A30" s="18" t="s">
        <v>13</v>
      </c>
      <c r="B30" s="19">
        <f>SUM(B24)-B25-B26-B27-B28-B29</f>
        <v>642155.73499999999</v>
      </c>
      <c r="C30" s="19">
        <f>SUM(C24)-C25-C26-C27-C28-C29</f>
        <v>308607.723</v>
      </c>
      <c r="D30" s="19">
        <f>SUM(D24)-D25-D26-D27-D28-D29</f>
        <v>266793.63699999999</v>
      </c>
      <c r="E30" s="16">
        <f t="shared" si="0"/>
        <v>41.546563000017436</v>
      </c>
      <c r="F30" s="16">
        <f t="shared" si="1"/>
        <v>86.450732472433941</v>
      </c>
    </row>
    <row r="31" spans="1:6" s="17" customFormat="1">
      <c r="A31" s="18" t="s">
        <v>18</v>
      </c>
      <c r="B31" s="19">
        <f>SUM(B32:B33)</f>
        <v>627256.23</v>
      </c>
      <c r="C31" s="19">
        <f>SUM(C32:C33)</f>
        <v>298956.55300000001</v>
      </c>
      <c r="D31" s="19">
        <f>SUM(D32:D33)</f>
        <v>259791.45899999997</v>
      </c>
      <c r="E31" s="10">
        <f>SUM(D31)/B31*100</f>
        <v>41.417118965880974</v>
      </c>
      <c r="F31" s="10">
        <f>SUM(D31)/C31*100</f>
        <v>86.899402736958891</v>
      </c>
    </row>
    <row r="32" spans="1:6" s="17" customFormat="1" ht="30">
      <c r="A32" s="22" t="s">
        <v>19</v>
      </c>
      <c r="B32" s="19">
        <v>393644.2</v>
      </c>
      <c r="C32" s="19">
        <v>232870.40400000001</v>
      </c>
      <c r="D32" s="19">
        <v>200596.63399999999</v>
      </c>
      <c r="E32" s="16">
        <f>SUM(D32)/B32*100</f>
        <v>50.958869456224676</v>
      </c>
      <c r="F32" s="16">
        <f>SUM(D32)/C32*100</f>
        <v>86.140888045180702</v>
      </c>
    </row>
    <row r="33" spans="1:6" s="17" customFormat="1">
      <c r="A33" s="22" t="s">
        <v>20</v>
      </c>
      <c r="B33" s="19">
        <v>233612.03</v>
      </c>
      <c r="C33" s="19">
        <v>66086.149000000005</v>
      </c>
      <c r="D33" s="19">
        <v>59194.824999999997</v>
      </c>
      <c r="E33" s="16">
        <f>SUM(D33)/B33*100</f>
        <v>25.338945515776736</v>
      </c>
      <c r="F33" s="16">
        <f>SUM(D33)/C33*100</f>
        <v>89.572211266236735</v>
      </c>
    </row>
    <row r="34" spans="1:6" s="17" customFormat="1">
      <c r="A34" s="13" t="s">
        <v>14</v>
      </c>
      <c r="B34" s="15">
        <f>708+2396.328</f>
        <v>3104.328</v>
      </c>
      <c r="C34" s="15">
        <v>1572.9179999999999</v>
      </c>
      <c r="D34" s="15">
        <v>97.703999999999994</v>
      </c>
      <c r="E34" s="16">
        <f>SUM(D34)/B34*100</f>
        <v>3.1473478318012789</v>
      </c>
      <c r="F34" s="16">
        <f>SUM(D34)/C34*100</f>
        <v>6.2116397676166208</v>
      </c>
    </row>
    <row r="35" spans="1:6" s="17" customFormat="1">
      <c r="A35" s="18" t="s">
        <v>21</v>
      </c>
      <c r="B35" s="19">
        <v>156.52799999999999</v>
      </c>
      <c r="C35" s="19">
        <v>156.52799999999999</v>
      </c>
      <c r="D35" s="19">
        <v>37.314</v>
      </c>
      <c r="E35" s="16">
        <f>SUM(D35)/B35*100</f>
        <v>23.838546458141678</v>
      </c>
      <c r="F35" s="16">
        <f>SUM(D35)/C35*100</f>
        <v>23.838546458141678</v>
      </c>
    </row>
    <row r="36" spans="1:6" s="12" customFormat="1" ht="14.25">
      <c r="A36" s="8" t="s">
        <v>22</v>
      </c>
      <c r="B36" s="9">
        <f>B37+B42</f>
        <v>92775.887000000002</v>
      </c>
      <c r="C36" s="9">
        <f>C37+C42</f>
        <v>53012.565999999999</v>
      </c>
      <c r="D36" s="9">
        <f>D37+D42</f>
        <v>39066.078000000001</v>
      </c>
      <c r="E36" s="10">
        <f t="shared" si="0"/>
        <v>42.10800808619593</v>
      </c>
      <c r="F36" s="10">
        <f t="shared" si="1"/>
        <v>73.692109150121127</v>
      </c>
    </row>
    <row r="37" spans="1:6" s="17" customFormat="1">
      <c r="A37" s="13" t="s">
        <v>16</v>
      </c>
      <c r="B37" s="15">
        <v>74355</v>
      </c>
      <c r="C37" s="15">
        <v>44256.521999999997</v>
      </c>
      <c r="D37" s="15">
        <f>36748.42+45.086</f>
        <v>36793.506000000001</v>
      </c>
      <c r="E37" s="16">
        <f>SUM(D37)/B37*100</f>
        <v>49.483566673391167</v>
      </c>
      <c r="F37" s="16">
        <f>SUM(D37)/C37*100</f>
        <v>83.136912566242785</v>
      </c>
    </row>
    <row r="38" spans="1:6" s="17" customFormat="1">
      <c r="A38" s="18" t="s">
        <v>8</v>
      </c>
      <c r="B38" s="19">
        <v>31364.465</v>
      </c>
      <c r="C38" s="19">
        <v>19363.914000000001</v>
      </c>
      <c r="D38" s="19">
        <v>16818.073</v>
      </c>
      <c r="E38" s="16">
        <f t="shared" si="0"/>
        <v>53.621424755690875</v>
      </c>
      <c r="F38" s="16">
        <f t="shared" si="1"/>
        <v>86.852652826282949</v>
      </c>
    </row>
    <row r="39" spans="1:6" s="17" customFormat="1">
      <c r="A39" s="18" t="s">
        <v>9</v>
      </c>
      <c r="B39" s="19">
        <v>11385.300999999999</v>
      </c>
      <c r="C39" s="19">
        <v>7077.1090000000004</v>
      </c>
      <c r="D39" s="19">
        <v>6144.2759999999998</v>
      </c>
      <c r="E39" s="16">
        <f t="shared" si="0"/>
        <v>53.966741854255758</v>
      </c>
      <c r="F39" s="16">
        <f t="shared" si="1"/>
        <v>86.819010417954559</v>
      </c>
    </row>
    <row r="40" spans="1:6" s="17" customFormat="1" ht="30">
      <c r="A40" s="18" t="s">
        <v>12</v>
      </c>
      <c r="B40" s="19">
        <v>5418.5309999999999</v>
      </c>
      <c r="C40" s="19">
        <v>2987.33</v>
      </c>
      <c r="D40" s="19">
        <v>2793.0749999999998</v>
      </c>
      <c r="E40" s="16">
        <f t="shared" si="0"/>
        <v>51.546719950481048</v>
      </c>
      <c r="F40" s="16">
        <f t="shared" si="1"/>
        <v>93.497370561672128</v>
      </c>
    </row>
    <row r="41" spans="1:6" s="17" customFormat="1">
      <c r="A41" s="18" t="s">
        <v>13</v>
      </c>
      <c r="B41" s="19">
        <f>SUM(B37)-B38-B39-B40</f>
        <v>26186.703000000005</v>
      </c>
      <c r="C41" s="19">
        <f>SUM(C37)-C38-C39-C40</f>
        <v>14828.168999999996</v>
      </c>
      <c r="D41" s="19">
        <f>SUM(D37)-D38-D39-D40</f>
        <v>11038.082000000002</v>
      </c>
      <c r="E41" s="16">
        <f t="shared" si="0"/>
        <v>42.151476648282141</v>
      </c>
      <c r="F41" s="16">
        <f t="shared" si="1"/>
        <v>74.439952768275063</v>
      </c>
    </row>
    <row r="42" spans="1:6" s="17" customFormat="1">
      <c r="A42" s="13" t="s">
        <v>14</v>
      </c>
      <c r="B42" s="15">
        <f>8450+9970.887</f>
        <v>18420.887000000002</v>
      </c>
      <c r="C42" s="15">
        <v>8756.0439999999999</v>
      </c>
      <c r="D42" s="15">
        <v>2272.5720000000001</v>
      </c>
      <c r="E42" s="16">
        <f t="shared" si="0"/>
        <v>12.336930355199508</v>
      </c>
      <c r="F42" s="16">
        <f t="shared" si="1"/>
        <v>25.954323664887934</v>
      </c>
    </row>
    <row r="43" spans="1:6" s="12" customFormat="1" ht="14.25">
      <c r="A43" s="8" t="s">
        <v>23</v>
      </c>
      <c r="B43" s="9">
        <f>B44+B49</f>
        <v>42724.099000000002</v>
      </c>
      <c r="C43" s="9">
        <f>C44+C49</f>
        <v>25502.885000000002</v>
      </c>
      <c r="D43" s="9">
        <f>D44+D49</f>
        <v>18865.784999999996</v>
      </c>
      <c r="E43" s="10">
        <f t="shared" si="0"/>
        <v>44.157244837392575</v>
      </c>
      <c r="F43" s="10">
        <f t="shared" si="1"/>
        <v>73.975101248348935</v>
      </c>
    </row>
    <row r="44" spans="1:6" s="17" customFormat="1">
      <c r="A44" s="13" t="s">
        <v>16</v>
      </c>
      <c r="B44" s="15">
        <v>37171.1</v>
      </c>
      <c r="C44" s="15">
        <v>22250.036</v>
      </c>
      <c r="D44" s="15">
        <f>17925.297+0.1</f>
        <v>17925.396999999997</v>
      </c>
      <c r="E44" s="16">
        <f>SUM(D44)/B44*100</f>
        <v>48.224015431343162</v>
      </c>
      <c r="F44" s="16">
        <f>SUM(D44)/C44*100</f>
        <v>80.563451672617504</v>
      </c>
    </row>
    <row r="45" spans="1:6" s="17" customFormat="1">
      <c r="A45" s="18" t="s">
        <v>8</v>
      </c>
      <c r="B45" s="19">
        <v>18627.013999999999</v>
      </c>
      <c r="C45" s="19">
        <v>10937.781999999999</v>
      </c>
      <c r="D45" s="19">
        <v>9160.5529999999999</v>
      </c>
      <c r="E45" s="16">
        <f t="shared" si="0"/>
        <v>49.178859263218463</v>
      </c>
      <c r="F45" s="16">
        <f t="shared" si="1"/>
        <v>83.751468076434506</v>
      </c>
    </row>
    <row r="46" spans="1:6" s="17" customFormat="1">
      <c r="A46" s="18" t="s">
        <v>9</v>
      </c>
      <c r="B46" s="19">
        <v>6684.8760000000002</v>
      </c>
      <c r="C46" s="19">
        <v>3929.92</v>
      </c>
      <c r="D46" s="19">
        <v>3295.2339999999999</v>
      </c>
      <c r="E46" s="16">
        <f t="shared" si="0"/>
        <v>49.293868726959182</v>
      </c>
      <c r="F46" s="16">
        <f t="shared" si="1"/>
        <v>83.849900252422444</v>
      </c>
    </row>
    <row r="47" spans="1:6" s="17" customFormat="1" ht="30">
      <c r="A47" s="18" t="s">
        <v>12</v>
      </c>
      <c r="B47" s="19">
        <v>3323.7</v>
      </c>
      <c r="C47" s="19">
        <v>1826.856</v>
      </c>
      <c r="D47" s="19">
        <v>1450.742</v>
      </c>
      <c r="E47" s="16">
        <f t="shared" si="0"/>
        <v>43.648403887234103</v>
      </c>
      <c r="F47" s="16">
        <f t="shared" si="1"/>
        <v>79.411951461965259</v>
      </c>
    </row>
    <row r="48" spans="1:6" s="17" customFormat="1">
      <c r="A48" s="18" t="s">
        <v>13</v>
      </c>
      <c r="B48" s="19">
        <f>SUM(B44)-B45-B46-B47</f>
        <v>8535.5099999999984</v>
      </c>
      <c r="C48" s="19">
        <f>SUM(C44)-C45-C46-C47</f>
        <v>5555.478000000001</v>
      </c>
      <c r="D48" s="19">
        <f>SUM(D44)-D45-D46-D47</f>
        <v>4018.8679999999968</v>
      </c>
      <c r="E48" s="16">
        <f t="shared" si="0"/>
        <v>47.084099251245647</v>
      </c>
      <c r="F48" s="16">
        <f t="shared" si="1"/>
        <v>72.340633875248827</v>
      </c>
    </row>
    <row r="49" spans="1:6" s="17" customFormat="1">
      <c r="A49" s="13" t="s">
        <v>14</v>
      </c>
      <c r="B49" s="15">
        <f>3008.9+2544.099</f>
        <v>5552.9989999999998</v>
      </c>
      <c r="C49" s="15">
        <v>3252.8490000000002</v>
      </c>
      <c r="D49" s="15">
        <v>940.38800000000003</v>
      </c>
      <c r="E49" s="16">
        <f t="shared" si="0"/>
        <v>16.934777045700891</v>
      </c>
      <c r="F49" s="16">
        <f t="shared" si="1"/>
        <v>28.909672720744183</v>
      </c>
    </row>
    <row r="50" spans="1:6" s="17" customFormat="1" ht="14.25">
      <c r="A50" s="8" t="s">
        <v>24</v>
      </c>
      <c r="B50" s="9">
        <f>B51+B56</f>
        <v>76006.650000000009</v>
      </c>
      <c r="C50" s="9">
        <f>C51+C56</f>
        <v>46122.080999999998</v>
      </c>
      <c r="D50" s="9">
        <f>D51+D56</f>
        <v>35839.116999999998</v>
      </c>
      <c r="E50" s="10">
        <f t="shared" si="0"/>
        <v>47.152607041620691</v>
      </c>
      <c r="F50" s="10">
        <f t="shared" si="1"/>
        <v>77.704900175688081</v>
      </c>
    </row>
    <row r="51" spans="1:6" s="17" customFormat="1">
      <c r="A51" s="13" t="s">
        <v>16</v>
      </c>
      <c r="B51" s="15">
        <v>71612.02</v>
      </c>
      <c r="C51" s="15">
        <v>41936.451000000001</v>
      </c>
      <c r="D51" s="15">
        <v>33850.205999999998</v>
      </c>
      <c r="E51" s="16">
        <f>SUM(D51)/B51*100</f>
        <v>47.268888658635795</v>
      </c>
      <c r="F51" s="16">
        <f>SUM(D51)/C51*100</f>
        <v>80.717860459865804</v>
      </c>
    </row>
    <row r="52" spans="1:6" s="17" customFormat="1">
      <c r="A52" s="18" t="s">
        <v>8</v>
      </c>
      <c r="B52" s="19">
        <v>39280.644</v>
      </c>
      <c r="C52" s="19">
        <v>22687.873</v>
      </c>
      <c r="D52" s="19">
        <v>18870.903999999999</v>
      </c>
      <c r="E52" s="16">
        <f t="shared" si="0"/>
        <v>48.041228651953872</v>
      </c>
      <c r="F52" s="16">
        <f t="shared" si="1"/>
        <v>83.176170811604948</v>
      </c>
    </row>
    <row r="53" spans="1:6" s="17" customFormat="1">
      <c r="A53" s="18" t="s">
        <v>9</v>
      </c>
      <c r="B53" s="19">
        <v>14192.205</v>
      </c>
      <c r="C53" s="19">
        <v>8233.9220000000005</v>
      </c>
      <c r="D53" s="19">
        <v>6845.7070000000003</v>
      </c>
      <c r="E53" s="16">
        <f t="shared" si="0"/>
        <v>48.235682897759723</v>
      </c>
      <c r="F53" s="16">
        <f t="shared" si="1"/>
        <v>83.14029450363995</v>
      </c>
    </row>
    <row r="54" spans="1:6" s="17" customFormat="1" ht="30">
      <c r="A54" s="18" t="s">
        <v>12</v>
      </c>
      <c r="B54" s="19">
        <v>4114.1459999999997</v>
      </c>
      <c r="C54" s="19">
        <v>2406.895</v>
      </c>
      <c r="D54" s="19">
        <v>2161.4789999999998</v>
      </c>
      <c r="E54" s="16">
        <f t="shared" si="0"/>
        <v>52.537732010482848</v>
      </c>
      <c r="F54" s="16">
        <f t="shared" si="1"/>
        <v>89.803626664229213</v>
      </c>
    </row>
    <row r="55" spans="1:6" s="17" customFormat="1">
      <c r="A55" s="18" t="s">
        <v>13</v>
      </c>
      <c r="B55" s="19">
        <f>SUM(B51)-B52-B53-B54</f>
        <v>14025.025000000001</v>
      </c>
      <c r="C55" s="19">
        <f>SUM(C51)-C52-C53-C54</f>
        <v>8607.7610000000004</v>
      </c>
      <c r="D55" s="19">
        <f>SUM(D51)-D52-D53-D54</f>
        <v>5972.116</v>
      </c>
      <c r="E55" s="16">
        <f t="shared" si="0"/>
        <v>42.581856360327343</v>
      </c>
      <c r="F55" s="16">
        <f t="shared" si="1"/>
        <v>69.380597346975591</v>
      </c>
    </row>
    <row r="56" spans="1:6" s="17" customFormat="1">
      <c r="A56" s="13" t="s">
        <v>14</v>
      </c>
      <c r="B56" s="15">
        <f>200+4194.63</f>
        <v>4394.63</v>
      </c>
      <c r="C56" s="15">
        <v>4185.63</v>
      </c>
      <c r="D56" s="15">
        <v>1988.9110000000001</v>
      </c>
      <c r="E56" s="16">
        <f t="shared" si="0"/>
        <v>45.257757763452211</v>
      </c>
      <c r="F56" s="16">
        <f t="shared" si="1"/>
        <v>47.517601890276971</v>
      </c>
    </row>
    <row r="57" spans="1:6" s="17" customFormat="1" ht="28.5">
      <c r="A57" s="23" t="s">
        <v>25</v>
      </c>
      <c r="B57" s="24">
        <f>B58+B63</f>
        <v>256505.75399999999</v>
      </c>
      <c r="C57" s="24">
        <f>C58+C63</f>
        <v>143761.57500000001</v>
      </c>
      <c r="D57" s="24">
        <f>D58+D63</f>
        <v>67403.028000000006</v>
      </c>
      <c r="E57" s="10">
        <f t="shared" si="0"/>
        <v>26.277394151555761</v>
      </c>
      <c r="F57" s="10">
        <f t="shared" si="1"/>
        <v>46.885287671618791</v>
      </c>
    </row>
    <row r="58" spans="1:6" s="17" customFormat="1">
      <c r="A58" s="13" t="s">
        <v>16</v>
      </c>
      <c r="B58" s="15">
        <f>152707.158+119</f>
        <v>152826.158</v>
      </c>
      <c r="C58" s="15">
        <v>83731.485000000001</v>
      </c>
      <c r="D58" s="15">
        <f>58595.249+706.566</f>
        <v>59301.815000000002</v>
      </c>
      <c r="E58" s="16">
        <f>SUM(D58)/B58*100</f>
        <v>38.803445546278802</v>
      </c>
      <c r="F58" s="16">
        <f>SUM(D58)/C58*100</f>
        <v>70.823794657409934</v>
      </c>
    </row>
    <row r="59" spans="1:6" s="17" customFormat="1">
      <c r="A59" s="18" t="s">
        <v>8</v>
      </c>
      <c r="B59" s="19">
        <v>423.637</v>
      </c>
      <c r="C59" s="19">
        <v>247.006</v>
      </c>
      <c r="D59" s="19">
        <v>168.40199999999999</v>
      </c>
      <c r="E59" s="16">
        <f t="shared" si="0"/>
        <v>39.751485351846036</v>
      </c>
      <c r="F59" s="16">
        <f t="shared" si="1"/>
        <v>68.177291239888902</v>
      </c>
    </row>
    <row r="60" spans="1:6" s="17" customFormat="1">
      <c r="A60" s="18" t="s">
        <v>9</v>
      </c>
      <c r="B60" s="19">
        <v>153.96100000000001</v>
      </c>
      <c r="C60" s="19">
        <v>89.471000000000004</v>
      </c>
      <c r="D60" s="19">
        <v>58.920999999999999</v>
      </c>
      <c r="E60" s="16">
        <f t="shared" si="0"/>
        <v>38.270081384246659</v>
      </c>
      <c r="F60" s="16">
        <f t="shared" si="1"/>
        <v>65.85485799868114</v>
      </c>
    </row>
    <row r="61" spans="1:6" s="17" customFormat="1" ht="30">
      <c r="A61" s="18" t="s">
        <v>12</v>
      </c>
      <c r="B61" s="19">
        <v>15891.008</v>
      </c>
      <c r="C61" s="19">
        <v>7691.7759999999998</v>
      </c>
      <c r="D61" s="19">
        <f>6355.695+151.035</f>
        <v>6506.73</v>
      </c>
      <c r="E61" s="16">
        <f t="shared" si="0"/>
        <v>40.945986560449782</v>
      </c>
      <c r="F61" s="16">
        <f t="shared" si="1"/>
        <v>84.593337091459759</v>
      </c>
    </row>
    <row r="62" spans="1:6" s="17" customFormat="1">
      <c r="A62" s="18" t="s">
        <v>13</v>
      </c>
      <c r="B62" s="19">
        <f>SUM(B58)-B59-B60-B61</f>
        <v>136357.552</v>
      </c>
      <c r="C62" s="19">
        <f>SUM(C58)-C59-C60-C61</f>
        <v>75703.232000000004</v>
      </c>
      <c r="D62" s="19">
        <f>SUM(D58)-D59-D60-D61</f>
        <v>52567.762000000002</v>
      </c>
      <c r="E62" s="16">
        <f t="shared" si="0"/>
        <v>38.551412245945862</v>
      </c>
      <c r="F62" s="16">
        <f t="shared" si="1"/>
        <v>69.439257230127239</v>
      </c>
    </row>
    <row r="63" spans="1:6" s="17" customFormat="1">
      <c r="A63" s="13" t="s">
        <v>14</v>
      </c>
      <c r="B63" s="15">
        <f>24767.4+78912.196</f>
        <v>103679.59599999999</v>
      </c>
      <c r="C63" s="15">
        <v>60030.09</v>
      </c>
      <c r="D63" s="15">
        <v>8101.2129999999997</v>
      </c>
      <c r="E63" s="16">
        <f t="shared" si="0"/>
        <v>7.8137003928911914</v>
      </c>
      <c r="F63" s="16">
        <f t="shared" si="1"/>
        <v>13.495253796887527</v>
      </c>
    </row>
    <row r="64" spans="1:6" s="17" customFormat="1">
      <c r="A64" s="23" t="s">
        <v>26</v>
      </c>
      <c r="B64" s="24">
        <f>SUM(B65)</f>
        <v>90093.974000000002</v>
      </c>
      <c r="C64" s="24">
        <f>SUM(C65)</f>
        <v>38287.218000000001</v>
      </c>
      <c r="D64" s="24">
        <f>SUM(D65)</f>
        <v>11140.5</v>
      </c>
      <c r="E64" s="10">
        <f t="shared" si="0"/>
        <v>12.365421909349896</v>
      </c>
      <c r="F64" s="10">
        <f t="shared" si="1"/>
        <v>29.097178071282169</v>
      </c>
    </row>
    <row r="65" spans="1:6" s="17" customFormat="1">
      <c r="A65" s="13" t="s">
        <v>14</v>
      </c>
      <c r="B65" s="15">
        <f>27312.872+62781.102</f>
        <v>90093.974000000002</v>
      </c>
      <c r="C65" s="15">
        <v>38287.218000000001</v>
      </c>
      <c r="D65" s="15">
        <f>10831.4+309.1</f>
        <v>11140.5</v>
      </c>
      <c r="E65" s="16">
        <f t="shared" si="0"/>
        <v>12.365421909349896</v>
      </c>
      <c r="F65" s="16">
        <f t="shared" si="1"/>
        <v>29.097178071282169</v>
      </c>
    </row>
    <row r="66" spans="1:6" s="17" customFormat="1">
      <c r="A66" s="25" t="s">
        <v>27</v>
      </c>
      <c r="B66" s="24">
        <f>SUM(B67:B68)</f>
        <v>137091.726</v>
      </c>
      <c r="C66" s="24">
        <f>SUM(C67:C68)</f>
        <v>75978.664000000004</v>
      </c>
      <c r="D66" s="24">
        <f>SUM(D67:D68)</f>
        <v>41190.877</v>
      </c>
      <c r="E66" s="10">
        <f t="shared" si="0"/>
        <v>30.046216647677191</v>
      </c>
      <c r="F66" s="10">
        <f t="shared" si="1"/>
        <v>54.213742163194652</v>
      </c>
    </row>
    <row r="67" spans="1:6" s="17" customFormat="1">
      <c r="A67" s="13" t="s">
        <v>13</v>
      </c>
      <c r="B67" s="15">
        <v>57202.186999999998</v>
      </c>
      <c r="C67" s="15">
        <v>32647.54</v>
      </c>
      <c r="D67" s="15">
        <v>23813.606</v>
      </c>
      <c r="E67" s="16">
        <f t="shared" si="0"/>
        <v>41.630586606767331</v>
      </c>
      <c r="F67" s="16">
        <f t="shared" si="1"/>
        <v>72.941501871197644</v>
      </c>
    </row>
    <row r="68" spans="1:6" s="17" customFormat="1">
      <c r="A68" s="13" t="s">
        <v>14</v>
      </c>
      <c r="B68" s="15">
        <f>33337.668+46551.871</f>
        <v>79889.53899999999</v>
      </c>
      <c r="C68" s="15">
        <v>43331.124000000003</v>
      </c>
      <c r="D68" s="15">
        <v>17377.271000000001</v>
      </c>
      <c r="E68" s="16">
        <f t="shared" si="0"/>
        <v>21.751622574765392</v>
      </c>
      <c r="F68" s="16">
        <f t="shared" si="1"/>
        <v>40.103439273811588</v>
      </c>
    </row>
    <row r="69" spans="1:6" s="17" customFormat="1" ht="57">
      <c r="A69" s="26" t="s">
        <v>28</v>
      </c>
      <c r="B69" s="24">
        <f>SUM(B70:B70)</f>
        <v>45970</v>
      </c>
      <c r="C69" s="24">
        <f>SUM(C70:C70)</f>
        <v>15880</v>
      </c>
      <c r="D69" s="24">
        <f>SUM(D70:D70)</f>
        <v>11180</v>
      </c>
      <c r="E69" s="10">
        <f t="shared" si="0"/>
        <v>24.320208831846855</v>
      </c>
      <c r="F69" s="10">
        <f t="shared" si="1"/>
        <v>70.40302267002518</v>
      </c>
    </row>
    <row r="70" spans="1:6" s="17" customFormat="1">
      <c r="A70" s="13" t="s">
        <v>14</v>
      </c>
      <c r="B70" s="15">
        <f>33100+12870</f>
        <v>45970</v>
      </c>
      <c r="C70" s="15">
        <v>15880</v>
      </c>
      <c r="D70" s="15">
        <v>11180</v>
      </c>
      <c r="E70" s="16">
        <f t="shared" si="0"/>
        <v>24.320208831846855</v>
      </c>
      <c r="F70" s="16">
        <f t="shared" si="1"/>
        <v>70.40302267002518</v>
      </c>
    </row>
    <row r="71" spans="1:6" s="17" customFormat="1" ht="39.75" customHeight="1">
      <c r="A71" s="25" t="s">
        <v>29</v>
      </c>
      <c r="B71" s="9">
        <f>SUM(B72)+B75</f>
        <v>6808.7000000000007</v>
      </c>
      <c r="C71" s="9">
        <f>SUM(C72)+C75</f>
        <v>3616.9970000000003</v>
      </c>
      <c r="D71" s="9">
        <f>SUM(D72)+D75</f>
        <v>2203.3440000000001</v>
      </c>
      <c r="E71" s="10">
        <f t="shared" si="0"/>
        <v>32.36071496761496</v>
      </c>
      <c r="F71" s="10">
        <f t="shared" si="1"/>
        <v>60.91639003294722</v>
      </c>
    </row>
    <row r="72" spans="1:6" s="17" customFormat="1">
      <c r="A72" s="13" t="s">
        <v>16</v>
      </c>
      <c r="B72" s="15">
        <v>5036.6570000000002</v>
      </c>
      <c r="C72" s="15">
        <v>3462.9540000000002</v>
      </c>
      <c r="D72" s="15">
        <v>2203.3440000000001</v>
      </c>
      <c r="E72" s="16">
        <f>SUM(D72)/B72*100</f>
        <v>43.746159406924079</v>
      </c>
      <c r="F72" s="16">
        <f>SUM(D72)/C72*100</f>
        <v>63.62614115001238</v>
      </c>
    </row>
    <row r="73" spans="1:6" s="17" customFormat="1" ht="30">
      <c r="A73" s="18" t="s">
        <v>12</v>
      </c>
      <c r="B73" s="19">
        <v>6.0720000000000001</v>
      </c>
      <c r="C73" s="19">
        <v>4.6719999999999997</v>
      </c>
      <c r="D73" s="19">
        <v>1.3620000000000001</v>
      </c>
      <c r="E73" s="16">
        <f t="shared" si="0"/>
        <v>22.430830039525691</v>
      </c>
      <c r="F73" s="16">
        <f t="shared" si="1"/>
        <v>29.152397260273975</v>
      </c>
    </row>
    <row r="74" spans="1:6" s="17" customFormat="1">
      <c r="A74" s="18" t="s">
        <v>13</v>
      </c>
      <c r="B74" s="19">
        <f>SUM(B71)-B73</f>
        <v>6802.6280000000006</v>
      </c>
      <c r="C74" s="19">
        <f>SUM(C71)-C73</f>
        <v>3612.3250000000003</v>
      </c>
      <c r="D74" s="19">
        <f>SUM(D71)-D73</f>
        <v>2201.982</v>
      </c>
      <c r="E74" s="16">
        <f t="shared" ref="E74:E93" si="2">SUM(D74)/B74*100</f>
        <v>32.369578345310074</v>
      </c>
      <c r="F74" s="16">
        <f t="shared" ref="F74:F92" si="3">SUM(D74)/C74*100</f>
        <v>60.957471988262398</v>
      </c>
    </row>
    <row r="75" spans="1:6" s="17" customFormat="1">
      <c r="A75" s="13" t="s">
        <v>14</v>
      </c>
      <c r="B75" s="15">
        <f>1700+72.043</f>
        <v>1772.0430000000001</v>
      </c>
      <c r="C75" s="15">
        <v>154.04300000000001</v>
      </c>
      <c r="D75" s="15"/>
      <c r="E75" s="16">
        <f t="shared" si="2"/>
        <v>0</v>
      </c>
      <c r="F75" s="16">
        <f t="shared" si="3"/>
        <v>0</v>
      </c>
    </row>
    <row r="76" spans="1:6" s="17" customFormat="1">
      <c r="A76" s="25" t="s">
        <v>30</v>
      </c>
      <c r="B76" s="15">
        <v>2500</v>
      </c>
      <c r="C76" s="15">
        <v>100</v>
      </c>
      <c r="D76" s="15"/>
      <c r="E76" s="10">
        <f t="shared" si="2"/>
        <v>0</v>
      </c>
      <c r="F76" s="10"/>
    </row>
    <row r="77" spans="1:6" s="17" customFormat="1">
      <c r="A77" s="25" t="s">
        <v>31</v>
      </c>
      <c r="B77" s="15">
        <v>18418.400000000001</v>
      </c>
      <c r="C77" s="15">
        <v>10744.3</v>
      </c>
      <c r="D77" s="15">
        <v>9209.4</v>
      </c>
      <c r="E77" s="10">
        <f t="shared" si="2"/>
        <v>50.001085870651082</v>
      </c>
      <c r="F77" s="10">
        <f t="shared" si="3"/>
        <v>85.714285714285722</v>
      </c>
    </row>
    <row r="78" spans="1:6" s="12" customFormat="1" ht="14.25">
      <c r="A78" s="8" t="s">
        <v>32</v>
      </c>
      <c r="B78" s="9">
        <f>SUM(B79)+B83</f>
        <v>7386.8069999999989</v>
      </c>
      <c r="C78" s="9">
        <f>SUM(C79)+C83</f>
        <v>4835.5020000000004</v>
      </c>
      <c r="D78" s="9">
        <f>SUM(D79)+D83</f>
        <v>2946.2870000000003</v>
      </c>
      <c r="E78" s="10">
        <f t="shared" si="2"/>
        <v>39.88579910101889</v>
      </c>
      <c r="F78" s="10">
        <f t="shared" si="3"/>
        <v>60.930323263230989</v>
      </c>
    </row>
    <row r="79" spans="1:6" s="12" customFormat="1">
      <c r="A79" s="13" t="s">
        <v>16</v>
      </c>
      <c r="B79" s="15">
        <f>1677.089+33.638+200.637+2005.5+394.48+11.668</f>
        <v>4323.0119999999988</v>
      </c>
      <c r="C79" s="15">
        <f>1475.817+236.876+59.014</f>
        <v>1771.7069999999999</v>
      </c>
      <c r="D79" s="15">
        <v>1475.817</v>
      </c>
      <c r="E79" s="16">
        <f>SUM(D79)/B79*100</f>
        <v>34.13862834523708</v>
      </c>
      <c r="F79" s="16">
        <f>SUM(D79)/C79*100</f>
        <v>83.299157253428476</v>
      </c>
    </row>
    <row r="80" spans="1:6" s="17" customFormat="1">
      <c r="A80" s="18" t="s">
        <v>8</v>
      </c>
      <c r="B80" s="19">
        <v>98.3</v>
      </c>
      <c r="C80" s="19">
        <v>98.3</v>
      </c>
      <c r="D80" s="19"/>
      <c r="E80" s="16">
        <f t="shared" si="2"/>
        <v>0</v>
      </c>
      <c r="F80" s="16">
        <f t="shared" si="3"/>
        <v>0</v>
      </c>
    </row>
    <row r="81" spans="1:13" s="17" customFormat="1">
      <c r="A81" s="18" t="s">
        <v>9</v>
      </c>
      <c r="B81" s="19">
        <v>33.700000000000003</v>
      </c>
      <c r="C81" s="19">
        <v>33.700000000000003</v>
      </c>
      <c r="D81" s="19"/>
      <c r="E81" s="16">
        <f t="shared" si="2"/>
        <v>0</v>
      </c>
      <c r="F81" s="16">
        <f t="shared" si="3"/>
        <v>0</v>
      </c>
    </row>
    <row r="82" spans="1:13" s="17" customFormat="1">
      <c r="A82" s="18" t="s">
        <v>13</v>
      </c>
      <c r="B82" s="19">
        <f>SUM(B79)-B80-B81</f>
        <v>4191.0119999999988</v>
      </c>
      <c r="C82" s="19">
        <f>SUM(C79)-C80-C81</f>
        <v>1639.7069999999999</v>
      </c>
      <c r="D82" s="19">
        <f>SUM(D79)-D80-D81</f>
        <v>1475.817</v>
      </c>
      <c r="E82" s="16">
        <f t="shared" si="2"/>
        <v>35.213857655382533</v>
      </c>
      <c r="F82" s="16">
        <f t="shared" si="3"/>
        <v>90.00492161099514</v>
      </c>
    </row>
    <row r="83" spans="1:13" s="17" customFormat="1">
      <c r="A83" s="13" t="s">
        <v>14</v>
      </c>
      <c r="B83" s="15">
        <f>6366.58-690.5-2005.5-200.637-394.48-11.668</f>
        <v>3063.7949999999996</v>
      </c>
      <c r="C83" s="15">
        <f>2137.631-395.5+385.5-154.6-11.668-188.969+1291.401</f>
        <v>3063.7950000000001</v>
      </c>
      <c r="D83" s="15">
        <f>1328.229+142.214+0.027</f>
        <v>1470.47</v>
      </c>
      <c r="E83" s="16">
        <f t="shared" si="2"/>
        <v>47.995051888262772</v>
      </c>
      <c r="F83" s="16">
        <f t="shared" si="3"/>
        <v>47.995051888262758</v>
      </c>
    </row>
    <row r="84" spans="1:13" s="17" customFormat="1" ht="40.5">
      <c r="A84" s="27" t="s">
        <v>33</v>
      </c>
      <c r="B84" s="9">
        <f>2005.5+11186.092</f>
        <v>13191.592000000001</v>
      </c>
      <c r="C84" s="9">
        <f>7936.092+1705.5</f>
        <v>9641.5920000000006</v>
      </c>
      <c r="D84" s="9">
        <f>5561.092+405.5+1300</f>
        <v>7266.5919999999996</v>
      </c>
      <c r="E84" s="10">
        <f t="shared" si="2"/>
        <v>55.085026886823051</v>
      </c>
      <c r="F84" s="10">
        <f t="shared" si="3"/>
        <v>75.367138538946676</v>
      </c>
    </row>
    <row r="85" spans="1:13" s="32" customFormat="1" ht="15.75">
      <c r="A85" s="28" t="s">
        <v>34</v>
      </c>
      <c r="B85" s="29">
        <f>B5+B14+B23+B36+B43+B50+B57+B64+B66+B69+B71+B76+B77+B78+B84</f>
        <v>2368468.7039999999</v>
      </c>
      <c r="C85" s="29">
        <f>C5+C14+C23+C36+C43+C50+C57+C64+C66+C69+C71+C76+C77+C78+C84</f>
        <v>1308680.6280000003</v>
      </c>
      <c r="D85" s="29">
        <f>D5+D14+D23+D36+D43+D50+D57+D64+D66+D69+D71+D76+D77+D78+D84</f>
        <v>981215.50400000007</v>
      </c>
      <c r="E85" s="10">
        <f t="shared" si="2"/>
        <v>41.428265543170127</v>
      </c>
      <c r="F85" s="10">
        <f t="shared" si="3"/>
        <v>74.977460734598708</v>
      </c>
      <c r="G85" s="30"/>
      <c r="H85" s="30"/>
      <c r="I85" s="30"/>
      <c r="J85" s="30"/>
      <c r="K85" s="31"/>
      <c r="L85" s="31"/>
      <c r="M85" s="31"/>
    </row>
    <row r="86" spans="1:13" s="32" customFormat="1" ht="15.75">
      <c r="A86" s="8" t="s">
        <v>16</v>
      </c>
      <c r="B86" s="29">
        <f>B6+B15+B24+B37+B44+B51+B58+B67+B72+B79+B77</f>
        <v>1944347.987</v>
      </c>
      <c r="C86" s="29">
        <f>C6+C15+C24+C37+C44+C51+C58+C67+C72+C79+C77</f>
        <v>1086821.3479999998</v>
      </c>
      <c r="D86" s="29">
        <f>D6+D15+D24+D37+D44+D51+D58+D67+D72+D79+D77</f>
        <v>908224.01000000024</v>
      </c>
      <c r="E86" s="10">
        <f>SUM(D86)/B86*100</f>
        <v>46.710980548360055</v>
      </c>
      <c r="F86" s="10">
        <f>SUM(D86)/C86*100</f>
        <v>83.567001298910853</v>
      </c>
      <c r="G86" s="30"/>
      <c r="H86" s="30"/>
      <c r="I86" s="30"/>
      <c r="J86" s="30"/>
      <c r="K86" s="31"/>
      <c r="L86" s="31"/>
      <c r="M86" s="31"/>
    </row>
    <row r="87" spans="1:13" s="34" customFormat="1">
      <c r="A87" s="33" t="s">
        <v>8</v>
      </c>
      <c r="B87" s="24">
        <f>B7+B16+B25+B38+B45+B52+B59+B80</f>
        <v>517453.21</v>
      </c>
      <c r="C87" s="24">
        <f>C7+C16+C25+C38+C45+C52+C59+C80</f>
        <v>320594.12</v>
      </c>
      <c r="D87" s="24">
        <f>D7+D16+D25+D38+D45+D52+D59+D80</f>
        <v>282156.36599999998</v>
      </c>
      <c r="E87" s="10">
        <f t="shared" si="2"/>
        <v>54.527899440415098</v>
      </c>
      <c r="F87" s="10">
        <f t="shared" si="3"/>
        <v>88.01046195108006</v>
      </c>
    </row>
    <row r="88" spans="1:13">
      <c r="A88" s="33" t="s">
        <v>9</v>
      </c>
      <c r="B88" s="24">
        <f>B8+B17+B26+B39+B46+B53+B60+B81</f>
        <v>187617.065</v>
      </c>
      <c r="C88" s="24">
        <f>C8+C17+C26+C39+C46+C53+C60+C81</f>
        <v>115445.38500000001</v>
      </c>
      <c r="D88" s="24">
        <f>D8+D17+D26+D39+D46+D53+D60</f>
        <v>102341.52399999998</v>
      </c>
      <c r="E88" s="10">
        <f t="shared" si="2"/>
        <v>54.548089215658493</v>
      </c>
      <c r="F88" s="10">
        <f t="shared" si="3"/>
        <v>88.649298540604264</v>
      </c>
    </row>
    <row r="89" spans="1:13">
      <c r="A89" s="33" t="s">
        <v>35</v>
      </c>
      <c r="B89" s="24">
        <f>B73+B11+B20+B29+B40+B47+B54+B61</f>
        <v>138071.03099999999</v>
      </c>
      <c r="C89" s="24">
        <f>C73+C11+C20+C29+C40+C47+C54+C61</f>
        <v>76588.038</v>
      </c>
      <c r="D89" s="24">
        <f>D73+D11+D20+D29+D40+D47+D54+D61</f>
        <v>64323.909</v>
      </c>
      <c r="E89" s="10">
        <f t="shared" si="2"/>
        <v>46.587548839263761</v>
      </c>
      <c r="F89" s="10">
        <f t="shared" si="3"/>
        <v>83.986887090644629</v>
      </c>
    </row>
    <row r="90" spans="1:13">
      <c r="A90" s="33" t="s">
        <v>13</v>
      </c>
      <c r="B90" s="24">
        <f>B86-B87-B88-B89</f>
        <v>1101206.6810000001</v>
      </c>
      <c r="C90" s="24">
        <f>C86-C87-C88-C89</f>
        <v>574193.8049999997</v>
      </c>
      <c r="D90" s="24">
        <f>D86-D87-D88-D89</f>
        <v>459402.21100000036</v>
      </c>
      <c r="E90" s="10">
        <f t="shared" si="2"/>
        <v>41.718073357747848</v>
      </c>
      <c r="F90" s="10">
        <f t="shared" si="3"/>
        <v>80.008214473857066</v>
      </c>
    </row>
    <row r="91" spans="1:13">
      <c r="A91" s="8" t="s">
        <v>14</v>
      </c>
      <c r="B91" s="9">
        <f>B13+B22+B42+B34+B56+B63+B65+B68+B70+B75+B83+B49</f>
        <v>408429.125</v>
      </c>
      <c r="C91" s="9">
        <f>C13+C22+C42+C34+C56+C63+C65+C68+C70+C75+C83+C49</f>
        <v>212117.68799999999</v>
      </c>
      <c r="D91" s="9">
        <f>D13+D22+D42+D34+D56+D63+D65+D68+D70+D75+D83+D49</f>
        <v>65724.902000000002</v>
      </c>
      <c r="E91" s="10">
        <f t="shared" si="2"/>
        <v>16.092119287526323</v>
      </c>
      <c r="F91" s="10">
        <f t="shared" si="3"/>
        <v>30.985111434931351</v>
      </c>
    </row>
    <row r="92" spans="1:13">
      <c r="A92" s="8" t="s">
        <v>36</v>
      </c>
      <c r="B92" s="9">
        <f>SUM(B84)</f>
        <v>13191.592000000001</v>
      </c>
      <c r="C92" s="9">
        <f>SUM(C84)</f>
        <v>9641.5920000000006</v>
      </c>
      <c r="D92" s="9">
        <f>SUM(D84)</f>
        <v>7266.5919999999996</v>
      </c>
      <c r="E92" s="10">
        <f t="shared" si="2"/>
        <v>55.085026886823051</v>
      </c>
      <c r="F92" s="10">
        <f t="shared" si="3"/>
        <v>75.367138538946676</v>
      </c>
    </row>
    <row r="93" spans="1:13" ht="28.5">
      <c r="A93" s="8" t="s">
        <v>37</v>
      </c>
      <c r="B93" s="9">
        <f>SUM(B76)</f>
        <v>2500</v>
      </c>
      <c r="C93" s="9">
        <f>SUM(C76)</f>
        <v>100</v>
      </c>
      <c r="D93" s="9">
        <f>SUM(D76)</f>
        <v>0</v>
      </c>
      <c r="E93" s="10">
        <f t="shared" si="2"/>
        <v>0</v>
      </c>
      <c r="F93" s="10"/>
    </row>
    <row r="96" spans="1:13">
      <c r="B96" s="36"/>
      <c r="C96" s="36"/>
      <c r="D96" s="36"/>
    </row>
    <row r="97" spans="2:4">
      <c r="B97" s="36"/>
      <c r="C97" s="36"/>
      <c r="D97" s="36"/>
    </row>
    <row r="98" spans="2:4">
      <c r="B98" s="36"/>
      <c r="C98" s="36"/>
      <c r="D98" s="3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user368b</dc:creator>
  <cp:lastModifiedBy>user368b</cp:lastModifiedBy>
  <dcterms:created xsi:type="dcterms:W3CDTF">2015-07-07T07:33:19Z</dcterms:created>
  <dcterms:modified xsi:type="dcterms:W3CDTF">2015-07-07T07:34:09Z</dcterms:modified>
</cp:coreProperties>
</file>