
<file path=[Content_Types].xml><?xml version="1.0" encoding="utf-8"?>
<Types xmlns="http://schemas.openxmlformats.org/package/2006/content-types">
  <Override PartName="/xl/revisions/revisionLog1103.xml" ContentType="application/vnd.openxmlformats-officedocument.spreadsheetml.revisionLog+xml"/>
  <Override PartName="/xl/revisions/revisionLog1481.xml" ContentType="application/vnd.openxmlformats-officedocument.spreadsheetml.revisionLog+xml"/>
  <Override PartName="/xl/revisions/revisionLog139111.xml" ContentType="application/vnd.openxmlformats-officedocument.spreadsheetml.revisionLog+xml"/>
  <Override PartName="/xl/revisions/revisionLog11911.xml" ContentType="application/vnd.openxmlformats-officedocument.spreadsheetml.revisionLog+xml"/>
  <Override PartName="/xl/styles.xml" ContentType="application/vnd.openxmlformats-officedocument.spreadsheetml.styles+xml"/>
  <Override PartName="/xl/revisions/revisionLog154.xml" ContentType="application/vnd.openxmlformats-officedocument.spreadsheetml.revisionLog+xml"/>
  <Override PartName="/xl/revisions/revisionLog152111.xml" ContentType="application/vnd.openxmlformats-officedocument.spreadsheetml.revisionLog+xml"/>
  <Override PartName="/xl/revisions/revisionLog1491111.xml" ContentType="application/vnd.openxmlformats-officedocument.spreadsheetml.revisionLog+xml"/>
  <Override PartName="/xl/revisions/revisionLog111211111.xml" ContentType="application/vnd.openxmlformats-officedocument.spreadsheetml.revisionLog+xml"/>
  <Override PartName="/xl/revisions/revisionLog1273.xml" ContentType="application/vnd.openxmlformats-officedocument.spreadsheetml.revisionLog+xml"/>
  <Override PartName="/xl/revisions/revisionLog1251.xml" ContentType="application/vnd.openxmlformats-officedocument.spreadsheetml.revisionLog+xml"/>
  <Default Extension="xml" ContentType="application/xml"/>
  <Override PartName="/xl/revisions/revisionLog172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513.xml" ContentType="application/vnd.openxmlformats-officedocument.spreadsheetml.revisionLog+xml"/>
  <Override PartName="/xl/revisions/revisionLog14911111.xml" ContentType="application/vnd.openxmlformats-officedocument.spreadsheetml.revisionLog+xml"/>
  <Override PartName="/xl/revisions/revisionLog13511.xml" ContentType="application/vnd.openxmlformats-officedocument.spreadsheetml.revisionLog+xml"/>
  <Override PartName="/xl/revisions/revisionLog1191.xml" ContentType="application/vnd.openxmlformats-officedocument.spreadsheetml.revisionLog+xml"/>
  <Override PartName="/xl/revisions/revisionLog1911111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2112.xml" ContentType="application/vnd.openxmlformats-officedocument.spreadsheetml.revisionLog+xml"/>
  <Override PartName="/xl/revisions/revisionLog1143111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59.xml" ContentType="application/vnd.openxmlformats-officedocument.spreadsheetml.revisionLog+xml"/>
  <Override PartName="/xl/revisions/revisionLog1133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4311.xml" ContentType="application/vnd.openxmlformats-officedocument.spreadsheetml.revisionLog+xml"/>
  <Override PartName="/xl/revisions/revisionLog12101.xml" ContentType="application/vnd.openxmlformats-officedocument.spreadsheetml.revisionLog+xml"/>
  <Override PartName="/xl/revisions/revisionLog13131.xml" ContentType="application/vnd.openxmlformats-officedocument.spreadsheetml.revisionLog+xml"/>
  <Override PartName="/xl/revisions/revisionLog19211.xml" ContentType="application/vnd.openxmlformats-officedocument.spreadsheetml.revisionLog+xml"/>
  <Override PartName="/xl/revisions/revisionLog15811.xml" ContentType="application/vnd.openxmlformats-officedocument.spreadsheetml.revisionLog+xml"/>
  <Override PartName="/xl/revisions/revisionLog133111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2421.xml" ContentType="application/vnd.openxmlformats-officedocument.spreadsheetml.revisionLog+xml"/>
  <Override PartName="/xl/revisions/revisionLog1431.xml" ContentType="application/vnd.openxmlformats-officedocument.spreadsheetml.revisionLog+xml"/>
  <Override PartName="/xl/revisions/revisionLog1442.xml" ContentType="application/vnd.openxmlformats-officedocument.spreadsheetml.revisionLog+xml"/>
  <Override PartName="/xl/revisions/revisionLog1292.xml" ContentType="application/vnd.openxmlformats-officedocument.spreadsheetml.revisionLog+xml"/>
  <Override PartName="/xl/revisions/revisionLog148211.xml" ContentType="application/vnd.openxmlformats-officedocument.spreadsheetml.revisionLog+xml"/>
  <Override PartName="/xl/revisions/revisionLog14631.xml" ContentType="application/vnd.openxmlformats-officedocument.spreadsheetml.revisionLog+xml"/>
  <Override PartName="/xl/revisions/revisionLog117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281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273111.xml" ContentType="application/vnd.openxmlformats-officedocument.spreadsheetml.revisionLog+xml"/>
  <Override PartName="/docProps/app.xml" ContentType="application/vnd.openxmlformats-officedocument.extended-properties+xml"/>
  <Override PartName="/xl/revisions/revisionLog114311.xml" ContentType="application/vnd.openxmlformats-officedocument.spreadsheetml.revisionLog+xml"/>
  <Override PartName="/xl/revisions/revisionLog13221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212.xml" ContentType="application/vnd.openxmlformats-officedocument.spreadsheetml.revisionLog+xml"/>
  <Override PartName="/xl/revisions/revisionLog144111.xml" ContentType="application/vnd.openxmlformats-officedocument.spreadsheetml.revisionLog+xml"/>
  <Override PartName="/xl/revisions/revisionLog12211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011.xml" ContentType="application/vnd.openxmlformats-officedocument.spreadsheetml.revisionLog+xml"/>
  <Override PartName="/xl/revisions/revisionLog119211.xml" ContentType="application/vnd.openxmlformats-officedocument.spreadsheetml.revisionLog+xml"/>
  <Override PartName="/xl/revisions/revisionLog1171111.xml" ContentType="application/vnd.openxmlformats-officedocument.spreadsheetml.revisionLog+xml"/>
  <Override PartName="/xl/revisions/revisionLog136111111.xml" ContentType="application/vnd.openxmlformats-officedocument.spreadsheetml.revisionLog+xml"/>
  <Override PartName="/xl/revisions/revisionLog1532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125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174.xml" ContentType="application/vnd.openxmlformats-officedocument.spreadsheetml.revisionLog+xml"/>
  <Override PartName="/xl/revisions/revisionLog132211.xml" ContentType="application/vnd.openxmlformats-officedocument.spreadsheetml.revisionLog+xml"/>
  <Override PartName="/xl/revisions/revisionLog1521.xml" ContentType="application/vnd.openxmlformats-officedocument.spreadsheetml.revisionLog+xml"/>
  <Override PartName="/xl/revisions/revisionLog1371.xml" ContentType="application/vnd.openxmlformats-officedocument.spreadsheetml.revisionLog+xml"/>
  <Override PartName="/xl/revisions/revisionLog1313.xml" ContentType="application/vnd.openxmlformats-officedocument.spreadsheetml.revisionLog+xml"/>
  <Override PartName="/xl/revisions/revisionLog13322.xml" ContentType="application/vnd.openxmlformats-officedocument.spreadsheetml.revisionLog+xml"/>
  <Override PartName="/xl/revisions/revisionLog137111.xml" ContentType="application/vnd.openxmlformats-officedocument.spreadsheetml.revisionLog+xml"/>
  <Override PartName="/xl/revisions/revisionLog1510.xml" ContentType="application/vnd.openxmlformats-officedocument.spreadsheetml.revisionLog+xml"/>
  <Override PartName="/xl/revisions/revisionLog1142111.xml" ContentType="application/vnd.openxmlformats-officedocument.spreadsheetml.revisionLog+xml"/>
  <Override PartName="/xl/revisions/revisionLog14811.xml" ContentType="application/vnd.openxmlformats-officedocument.spreadsheetml.revisionLog+xml"/>
  <Override PartName="/xl/revisions/revisionLog11432.xml" ContentType="application/vnd.openxmlformats-officedocument.spreadsheetml.revisionLog+xml"/>
  <Override PartName="/xl/revisions/revisionLog150111.xml" ContentType="application/vnd.openxmlformats-officedocument.spreadsheetml.revisionLog+xml"/>
  <Override PartName="/xl/revisions/revisionLog1152.xml" ContentType="application/vnd.openxmlformats-officedocument.spreadsheetml.revisionLog+xml"/>
  <Override PartName="/xl/revisions/revisionLog1302.xml" ContentType="application/vnd.openxmlformats-officedocument.spreadsheetml.revisionLog+xml"/>
  <Override PartName="/xl/revisions/revisionLog13311.xml" ContentType="application/vnd.openxmlformats-officedocument.spreadsheetml.revisionLog+xml"/>
  <Override PartName="/xl/revisions/revisionLog159111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8211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1421.xml" ContentType="application/vnd.openxmlformats-officedocument.spreadsheetml.revisionLog+xml"/>
  <Override PartName="/xl/revisions/revisionLog1101121.xml" ContentType="application/vnd.openxmlformats-officedocument.spreadsheetml.revisionLog+xml"/>
  <Override PartName="/xl/revisions/revisionLog172111.xml" ContentType="application/vnd.openxmlformats-officedocument.spreadsheetml.revisionLog+xml"/>
  <Override PartName="/xl/revisions/revisionLog125211.xml" ContentType="application/vnd.openxmlformats-officedocument.spreadsheetml.revisionLog+xml"/>
  <Override PartName="/xl/revisions/userNames.xml" ContentType="application/vnd.openxmlformats-officedocument.spreadsheetml.userNames+xml"/>
  <Override PartName="/xl/revisions/revisionLog145.xml" ContentType="application/vnd.openxmlformats-officedocument.spreadsheetml.revisionLog+xml"/>
  <Override PartName="/xl/revisions/revisionLog1461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2921.xml" ContentType="application/vnd.openxmlformats-officedocument.spreadsheetml.revisionLog+xml"/>
  <Override PartName="/xl/revisions/revisionLog1253.xml" ContentType="application/vnd.openxmlformats-officedocument.spreadsheetml.revisionLog+xml"/>
  <Override PartName="/xl/revisions/revisionLog13412.xml" ContentType="application/vnd.openxmlformats-officedocument.spreadsheetml.revisionLog+xml"/>
  <Override PartName="/xl/revisions/revisionLog11741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514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242.xml" ContentType="application/vnd.openxmlformats-officedocument.spreadsheetml.revisionLog+xml"/>
  <Override PartName="/xl/revisions/revisionLog143111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5611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2221.xml" ContentType="application/vnd.openxmlformats-officedocument.spreadsheetml.revisionLog+xml"/>
  <Override PartName="/xl/revisions/revisionLog118211.xml" ContentType="application/vnd.openxmlformats-officedocument.spreadsheetml.revisionLog+xml"/>
  <Override PartName="/xl/revisions/revisionLog1192111.xml" ContentType="application/vnd.openxmlformats-officedocument.spreadsheetml.revisionLog+xml"/>
  <Override PartName="/xl/revisions/revisionLog1551.xml" ContentType="application/vnd.openxmlformats-officedocument.spreadsheetml.revisionLog+xml"/>
  <Override PartName="/xl/revisions/revisionLog13021.xml" ContentType="application/vnd.openxmlformats-officedocument.spreadsheetml.revisionLog+xml"/>
  <Override PartName="/xl/revisions/revisionLog131211.xml" ContentType="application/vnd.openxmlformats-officedocument.spreadsheetml.revisionLog+xml"/>
  <Override PartName="/xl/revisions/revisionLog136111.xml" ContentType="application/vnd.openxmlformats-officedocument.spreadsheetml.revisionLog+xml"/>
  <Override PartName="/xl/revisions/revisionLog1431111.xml" ContentType="application/vnd.openxmlformats-officedocument.spreadsheetml.revisionLog+xml"/>
  <Override PartName="/xl/revisions/revisionLog1343.xml" ContentType="application/vnd.openxmlformats-officedocument.spreadsheetml.revisionLog+xml"/>
  <Override PartName="/xl/revisions/revisionLog12322.xml" ContentType="application/vnd.openxmlformats-officedocument.spreadsheetml.revisionLog+xml"/>
  <Override PartName="/xl/revisions/revisionLog1193.xml" ContentType="application/vnd.openxmlformats-officedocument.spreadsheetml.revisionLog+xml"/>
  <Override PartName="/xl/revisions/revisionLog19112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1332.xml" ContentType="application/vnd.openxmlformats-officedocument.spreadsheetml.revisionLog+xml"/>
  <Override PartName="/xl/revisions/revisionLog11711111.xml" ContentType="application/vnd.openxmlformats-officedocument.spreadsheetml.revisionLog+xml"/>
  <Override PartName="/xl/revisions/revisionLog11612.xml" ContentType="application/vnd.openxmlformats-officedocument.spreadsheetml.revisionLog+xml"/>
  <Override PartName="/xl/revisions/revisionLog12311.xml" ContentType="application/vnd.openxmlformats-officedocument.spreadsheetml.revisionLog+xml"/>
  <Override PartName="/xl/revisions/revisionLog158111.xml" ContentType="application/vnd.openxmlformats-officedocument.spreadsheetml.revisionLog+xml"/>
  <Override PartName="/xl/revisions/revisionLog1182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1113.xml" ContentType="application/vnd.openxmlformats-officedocument.spreadsheetml.revisionLog+xml"/>
  <Override PartName="/xl/revisions/revisionLog17211.xml" ContentType="application/vnd.openxmlformats-officedocument.spreadsheetml.revisionLog+xml"/>
  <Override PartName="/xl/revisions/revisionLog11421111.xml" ContentType="application/vnd.openxmlformats-officedocument.spreadsheetml.revisionLog+xml"/>
  <Override PartName="/xl/revisions/revisionLog13811.xml" ContentType="application/vnd.openxmlformats-officedocument.spreadsheetml.revisionLog+xml"/>
  <Override PartName="/xl/revisions/revisionLog1351111.xml" ContentType="application/vnd.openxmlformats-officedocument.spreadsheetml.revisionLog+xml"/>
  <Override PartName="/xl/revisions/revisionLog13611111.xml" ContentType="application/vnd.openxmlformats-officedocument.spreadsheetml.revisionLog+xml"/>
  <Override PartName="/xl/revisions/revisionLog1310.xml" ContentType="application/vnd.openxmlformats-officedocument.spreadsheetml.revisionLog+xml"/>
  <Override PartName="/xl/revisions/revisionLog11921.xml" ContentType="application/vnd.openxmlformats-officedocument.spreadsheetml.revisionLog+xml"/>
  <Override PartName="/xl/revisions/revisionLog1112111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29111.xml" ContentType="application/vnd.openxmlformats-officedocument.spreadsheetml.revisionLog+xml"/>
  <Override PartName="/xl/revisions/revisionLog130121.xml" ContentType="application/vnd.openxmlformats-officedocument.spreadsheetml.revisionLog+xml"/>
  <Override PartName="/xl/revisions/revisionLog1242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102.xml" ContentType="application/vnd.openxmlformats-officedocument.spreadsheetml.revisionLog+xml"/>
  <Override PartName="/xl/revisions/revisionLog146211.xml" ContentType="application/vnd.openxmlformats-officedocument.spreadsheetml.revisionLog+xml"/>
  <Override PartName="/xl/revisions/revisionLog1491.xml" ContentType="application/vnd.openxmlformats-officedocument.spreadsheetml.revisionLog+xml"/>
  <Override PartName="/xl/revisions/revisionLog15321.xml" ContentType="application/vnd.openxmlformats-officedocument.spreadsheetml.revisionLog+xml"/>
  <Override PartName="/xl/revisions/revisionLog175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20111.xml" ContentType="application/vnd.openxmlformats-officedocument.spreadsheetml.revisionLog+xml"/>
  <Override PartName="/xl/revisions/revisionLog1272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14611.xml" ContentType="application/vnd.openxmlformats-officedocument.spreadsheetml.revisionLog+xml"/>
  <Override PartName="/xl/revisions/revisionLog110112.xml" ContentType="application/vnd.openxmlformats-officedocument.spreadsheetml.revisionLog+xml"/>
  <Override PartName="/xl/revisions/revisionLog1322111.xml" ContentType="application/vnd.openxmlformats-officedocument.spreadsheetml.revisionLog+xml"/>
  <Override PartName="/xl/revisions/revisionLog1343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42111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214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27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731.xml" ContentType="application/vnd.openxmlformats-officedocument.spreadsheetml.revisionLog+xml"/>
  <Override PartName="/xl/revisions/revisionLog1581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13111.xml" ContentType="application/vnd.openxmlformats-officedocument.spreadsheetml.revisionLog+xml"/>
  <Override PartName="/xl/revisions/revisionLog130211.xml" ContentType="application/vnd.openxmlformats-officedocument.spreadsheetml.revisionLog+xml"/>
  <Override PartName="/xl/revisions/revisionLog1176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512.xml" ContentType="application/vnd.openxmlformats-officedocument.spreadsheetml.revisionLog+xml"/>
  <Override PartName="/xl/revisions/revisionLog135111.xml" ContentType="application/vnd.openxmlformats-officedocument.spreadsheetml.revisionLog+xml"/>
  <Override PartName="/xl/revisions/revisionLog127311.xml" ContentType="application/vnd.openxmlformats-officedocument.spreadsheetml.revisionLog+xml"/>
  <Override PartName="/xl/revisions/revisionLog1501.xml" ContentType="application/vnd.openxmlformats-officedocument.spreadsheetml.revisionLog+xml"/>
  <Override PartName="/xl/revisions/revisionLog1315.xml" ContentType="application/vnd.openxmlformats-officedocument.spreadsheetml.revisionLog+xml"/>
  <Override PartName="/xl/revisions/revisionLog117111111.xml" ContentType="application/vnd.openxmlformats-officedocument.spreadsheetml.revisionLog+xml"/>
  <Override PartName="/xl/revisions/revisionLog1401111.xml" ContentType="application/vnd.openxmlformats-officedocument.spreadsheetml.revisionLog+xml"/>
  <Override PartName="/xl/revisions/revisionLog1821.xml" ContentType="application/vnd.openxmlformats-officedocument.spreadsheetml.revisionLog+xml"/>
  <Override PartName="/xl/revisions/revisionLog12811.xml" ContentType="application/vnd.openxmlformats-officedocument.spreadsheetml.revisionLog+xml"/>
  <Override PartName="/xl/revisions/revisionLog1351.xml" ContentType="application/vnd.openxmlformats-officedocument.spreadsheetml.revisionLog+xml"/>
  <Override PartName="/xl/revisions/revisionLog116121.xml" ContentType="application/vnd.openxmlformats-officedocument.spreadsheetml.revisionLog+xml"/>
  <Override PartName="/xl/revisions/revisionLog1143.xml" ContentType="application/vnd.openxmlformats-officedocument.spreadsheetml.revisionLog+xml"/>
  <Override PartName="/xl/revisions/revisionLog123211.xml" ContentType="application/vnd.openxmlformats-officedocument.spreadsheetml.revisionLog+xml"/>
  <Override PartName="/xl/revisions/revisionLog1143121.xml" ContentType="application/vnd.openxmlformats-officedocument.spreadsheetml.revisionLog+xml"/>
  <Override PartName="/xl/revisions/revisionLog158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3611.xml" ContentType="application/vnd.openxmlformats-officedocument.spreadsheetml.revisionLog+xml"/>
  <Override PartName="/xl/revisions/revisionLog1463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291.xml" ContentType="application/vnd.openxmlformats-officedocument.spreadsheetml.revisionLog+xml"/>
  <Override PartName="/xl/revisions/revisionLog111311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44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143111111.xml" ContentType="application/vnd.openxmlformats-officedocument.spreadsheetml.revisionLog+xml"/>
  <Override PartName="/xl/revisions/revisionLog1922.xml" ContentType="application/vnd.openxmlformats-officedocument.spreadsheetml.revisionLog+xml"/>
  <Override PartName="/xl/revisions/revisionLog1531111.xml" ContentType="application/vnd.openxmlformats-officedocument.spreadsheetml.revisionLog+xml"/>
  <Override PartName="/xl/revisions/revisionLog13414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721.xml" ContentType="application/vnd.openxmlformats-officedocument.spreadsheetml.revisionLog+xml"/>
  <Override PartName="/xl/revisions/revisionLog1512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1311111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14311111.xml" ContentType="application/vnd.openxmlformats-officedocument.spreadsheetml.revisionLog+xml"/>
  <Override PartName="/xl/revisions/revisionLog14411.xml" ContentType="application/vnd.openxmlformats-officedocument.spreadsheetml.revisionLog+xml"/>
  <Override PartName="/xl/revisions/revisionLog1241111.xml" ContentType="application/vnd.openxmlformats-officedocument.spreadsheetml.revisionLog+xml"/>
  <Override PartName="/xl/revisions/revisionLog11021.xml" ContentType="application/vnd.openxmlformats-officedocument.spreadsheetml.revisionLog+xml"/>
  <Override PartName="/xl/revisions/revisionLog15911.xml" ContentType="application/vnd.openxmlformats-officedocument.spreadsheetml.revisionLog+xml"/>
  <Override PartName="/xl/revisions/revisionLog1222.xml" ContentType="application/vnd.openxmlformats-officedocument.spreadsheetml.revisionLog+xml"/>
  <Override PartName="/xl/revisions/revisionLog12521.xml" ContentType="application/vnd.openxmlformats-officedocument.spreadsheetml.revisionLog+xml"/>
  <Override PartName="/xl/revisions/revisionLog134111.xml" ContentType="application/vnd.openxmlformats-officedocument.spreadsheetml.revisionLog+xml"/>
  <Override PartName="/xl/revisions/revisionLog1561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37111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5211.xml" ContentType="application/vnd.openxmlformats-officedocument.spreadsheetml.revisionLog+xml"/>
  <Override PartName="/xl/revisions/revisionLog11811.xml" ContentType="application/vnd.openxmlformats-officedocument.spreadsheetml.revisionLog+xml"/>
  <Override PartName="/xl/revisions/revisionLog13012.xml" ContentType="application/vnd.openxmlformats-officedocument.spreadsheetml.revisionLog+xml"/>
  <Override PartName="/xl/revisions/revisionLog1381.xml" ContentType="application/vnd.openxmlformats-officedocument.spreadsheetml.revisionLog+xml"/>
  <Override PartName="/xl/revisions/revisionLog1531.xml" ContentType="application/vnd.openxmlformats-officedocument.spreadsheetml.revisionLog+xml"/>
  <Override PartName="/xl/revisions/revisionLog11614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91111.xml" ContentType="application/vnd.openxmlformats-officedocument.spreadsheetml.revisionLog+xml"/>
  <Override PartName="/xl/revisions/revisionLog1312.xml" ContentType="application/vnd.openxmlformats-officedocument.spreadsheetml.revisionLog+xml"/>
  <Override PartName="/xl/revisions/revisionLog1371111.xml" ContentType="application/vnd.openxmlformats-officedocument.spreadsheetml.revisionLog+xml"/>
  <Override PartName="/xl/revisions/revisionLog1173.xml" ContentType="application/vnd.openxmlformats-officedocument.spreadsheetml.revisionLog+xml"/>
  <Override PartName="/xl/revisions/revisionLog1581111.xml" ContentType="application/vnd.openxmlformats-officedocument.spreadsheetml.revisionLog+xml"/>
  <Override PartName="/xl/revisions/revisionLog12152.xml" ContentType="application/vnd.openxmlformats-officedocument.spreadsheetml.revisionLog+xml"/>
  <Override PartName="/xl/revisions/revisionLog1115.xml" ContentType="application/vnd.openxmlformats-officedocument.spreadsheetml.revisionLog+xml"/>
  <Override PartName="/xl/revisions/revisionLog1301.xml" ContentType="application/vnd.openxmlformats-officedocument.spreadsheetml.revisionLog+xml"/>
  <Override PartName="/xl/revisions/revisionLog127111.xml" ContentType="application/vnd.openxmlformats-officedocument.spreadsheetml.revisionLog+xml"/>
  <Override PartName="/xl/revisions/revisionLog1162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49111.xml" ContentType="application/vnd.openxmlformats-officedocument.spreadsheetml.revisionLog+xml"/>
  <Override PartName="/xl/revisions/revisionLog1482.xml" ContentType="application/vnd.openxmlformats-officedocument.spreadsheetml.revisionLog+xml"/>
  <Override PartName="/xl/revisions/revisionLog14821.xml" ContentType="application/vnd.openxmlformats-officedocument.spreadsheetml.revisionLog+xml"/>
  <Override PartName="/xl/revisions/revisionLog117112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332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1431.xml" ContentType="application/vnd.openxmlformats-officedocument.spreadsheetml.revisionLog+xml"/>
  <Override PartName="/xl/revisions/revisionLog12611.xml" ContentType="application/vnd.openxmlformats-officedocument.spreadsheetml.revisionLog+xml"/>
  <Override PartName="/xl/revisions/revisionLog1621.xml" ContentType="application/vnd.openxmlformats-officedocument.spreadsheetml.revisionLog+xml"/>
  <Override PartName="/xl/revisions/revisionLog1291111.xml" ContentType="application/vnd.openxmlformats-officedocument.spreadsheetml.revisionLog+xml"/>
  <Override PartName="/xl/revisions/revisionLog1471.xml" ContentType="application/vnd.openxmlformats-officedocument.spreadsheetml.revisionLog+xml"/>
  <Override PartName="/xl/revisions/revisionLog140111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155.xml" ContentType="application/vnd.openxmlformats-officedocument.spreadsheetml.revisionLog+xml"/>
  <Override PartName="/xl/revisions/revisionLog1216.xml" ContentType="application/vnd.openxmlformats-officedocument.spreadsheetml.revisionLog+xml"/>
  <Override PartName="/xl/revisions/revisionLog1252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2712.xml" ContentType="application/vnd.openxmlformats-officedocument.spreadsheetml.revisionLog+xml"/>
  <Override PartName="/xl/revisions/revisionLog1252112.xml" ContentType="application/vnd.openxmlformats-officedocument.spreadsheetml.revisionLog+xml"/>
  <Override PartName="/xl/revisions/revisionLog13411.xml" ContentType="application/vnd.openxmlformats-officedocument.spreadsheetml.revisionLog+xml"/>
  <Override PartName="/xl/workbook.xml" ContentType="application/vnd.openxmlformats-officedocument.spreadsheetml.sheet.main+xml"/>
  <Override PartName="/xl/revisions/revisionLog122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33111.xml" ContentType="application/vnd.openxmlformats-officedocument.spreadsheetml.revisionLog+xml"/>
  <Override PartName="/xl/revisions/revisionLog14911.xml" ContentType="application/vnd.openxmlformats-officedocument.spreadsheetml.revisionLog+xml"/>
  <Override PartName="/xl/revisions/revisionLog12521111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25311.xml" ContentType="application/vnd.openxmlformats-officedocument.spreadsheetml.revisionLog+xml"/>
  <Override PartName="/xl/revisions/revisionLog1501111.xml" ContentType="application/vnd.openxmlformats-officedocument.spreadsheetml.revisionLog+xml"/>
  <Override PartName="/xl/revisions/revisionLog11521.xml" ContentType="application/vnd.openxmlformats-officedocument.spreadsheetml.revisionLog+xml"/>
  <Override PartName="/xl/revisions/revisionLog1421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561.xml" ContentType="application/vnd.openxmlformats-officedocument.spreadsheetml.revisionLog+xml"/>
  <Override PartName="/xl/revisions/revisionLog1514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1342.xml" ContentType="application/vnd.openxmlformats-officedocument.spreadsheetml.revisionLog+xml"/>
  <Override PartName="/xl/revisions/revisionLog13031.xml" ContentType="application/vnd.openxmlformats-officedocument.spreadsheetml.revisionLog+xml"/>
  <Override PartName="/xl/revisions/revisionLog1301211.xml" ContentType="application/vnd.openxmlformats-officedocument.spreadsheetml.revisionLog+xml"/>
  <Override PartName="/xl/revisions/revisionLog15711.xml" ContentType="application/vnd.openxmlformats-officedocument.spreadsheetml.revisionLog+xml"/>
  <Override PartName="/xl/revisions/revisionLog1192.xml" ContentType="application/vnd.openxmlformats-officedocument.spreadsheetml.revisionLog+xml"/>
  <Override PartName="/xl/revisions/revisionLog12321.xml" ContentType="application/vnd.openxmlformats-officedocument.spreadsheetml.revisionLog+xml"/>
  <Override PartName="/xl/revisions/revisionLog1131111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48111.xml" ContentType="application/vnd.openxmlformats-officedocument.spreadsheetml.revisionLog+xml"/>
  <Override PartName="/xl/revisions/revisionLog1331.xml" ContentType="application/vnd.openxmlformats-officedocument.spreadsheetml.revisionLog+xml"/>
  <Override PartName="/xl/revisions/revisionLog11141.xml" ContentType="application/vnd.openxmlformats-officedocument.spreadsheetml.revisionLog+xml"/>
  <Override PartName="/docProps/core.xml" ContentType="application/vnd.openxmlformats-package.core-properties+xml"/>
  <Override PartName="/xl/revisions/revisionLog1341111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15011.xml" ContentType="application/vnd.openxmlformats-officedocument.spreadsheetml.revisionLog+xml"/>
  <Override PartName="/xl/revisions/revisionLog1112.xml" ContentType="application/vnd.openxmlformats-officedocument.spreadsheetml.revisionLog+xml"/>
  <Override PartName="/xl/revisions/revisionLog114211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3121.xml" ContentType="application/vnd.openxmlformats-officedocument.spreadsheetml.revisionLog+xml"/>
  <Override PartName="/xl/revisions/revisionLog131311.xml" ContentType="application/vnd.openxmlformats-officedocument.spreadsheetml.revisionLog+xml"/>
  <Override PartName="/xl/revisions/revisionLog11931.xml" ContentType="application/vnd.openxmlformats-officedocument.spreadsheetml.revisionLog+xml"/>
  <Override PartName="/xl/revisions/revisionLog161111.xml" ContentType="application/vnd.openxmlformats-officedocument.spreadsheetml.revisionLog+xml"/>
  <Override PartName="/xl/revisions/revisionLog1293.xml" ContentType="application/vnd.openxmlformats-officedocument.spreadsheetml.revisionLog+xml"/>
  <Override PartName="/xl/revisions/revisionLog1443.xml" ContentType="application/vnd.openxmlformats-officedocument.spreadsheetml.revisionLog+xml"/>
  <Override PartName="/xl/theme/theme1.xml" ContentType="application/vnd.openxmlformats-officedocument.theme+xml"/>
  <Override PartName="/xl/revisions/revisionLog116.xml" ContentType="application/vnd.openxmlformats-officedocument.spreadsheetml.revisionLog+xml"/>
  <Override PartName="/xl/revisions/revisionLog12411.xml" ContentType="application/vnd.openxmlformats-officedocument.spreadsheetml.revisionLog+xml"/>
  <Override PartName="/xl/revisions/revisionLog1282.xml" ContentType="application/vnd.openxmlformats-officedocument.spreadsheetml.revisionLog+xml"/>
  <Override PartName="/xl/revisions/revisionLog14621.xml" ContentType="application/vnd.openxmlformats-officedocument.spreadsheetml.revisionLog+xml"/>
  <Override PartName="/xl/revisions/revisionLog11121111.xml" ContentType="application/vnd.openxmlformats-officedocument.spreadsheetml.revisionLog+xml"/>
  <Override PartName="/xl/revisions/revisionLog13311111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1101.xml" ContentType="application/vnd.openxmlformats-officedocument.spreadsheetml.revisionLog+xml"/>
  <Default Extension="rels" ContentType="application/vnd.openxmlformats-package.relationships+xml"/>
  <Override PartName="/xl/revisions/revisionLog152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2731.xml" ContentType="application/vnd.openxmlformats-officedocument.spreadsheetml.revisionLog+xml"/>
  <Override PartName="/xl/revisions/revisionLog15211111.xml" ContentType="application/vnd.openxmlformats-officedocument.spreadsheetml.revisionLog+xml"/>
  <Override PartName="/xl/revisions/revisionLog17311.xml" ContentType="application/vnd.openxmlformats-officedocument.spreadsheetml.revisionLog+xml"/>
  <Override PartName="/xl/revisions/revisionLog1421.xml" ContentType="application/vnd.openxmlformats-officedocument.spreadsheetml.revisionLog+xml"/>
  <Override PartName="/xl/revisions/revisionLog1391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213.xml" ContentType="application/vnd.openxmlformats-officedocument.spreadsheetml.revisionLog+xml"/>
  <Override PartName="/xl/revisions/revisionLog1741.xml" ContentType="application/vnd.openxmlformats-officedocument.spreadsheetml.revisionLog+xml"/>
  <Override PartName="/xl/revisions/revisionLog129211.xml" ContentType="application/vnd.openxmlformats-officedocument.spreadsheetml.revisionLog+xml"/>
  <Override PartName="/xl/revisions/revisionLog1591.xml" ContentType="application/vnd.openxmlformats-officedocument.spreadsheetml.revisionLog+xml"/>
  <Override PartName="/xl/revisions/revisionLog11431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4711.xml" ContentType="application/vnd.openxmlformats-officedocument.spreadsheetml.revisionLog+xml"/>
  <Override PartName="/xl/revisions/revisionLog1232111.xml" ContentType="application/vnd.openxmlformats-officedocument.spreadsheetml.revisionLog+xml"/>
  <Override PartName="/xl/revisions/revisionLog1522.xml" ContentType="application/vnd.openxmlformats-officedocument.spreadsheetml.revisionLog+xml"/>
  <Override PartName="/xl/revisions/revisionLog13911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511.xml" ContentType="application/vnd.openxmlformats-officedocument.spreadsheetml.revisionLog+xml"/>
  <Override PartName="/xl/revisions/revisionLog125111.xml" ContentType="application/vnd.openxmlformats-officedocument.spreadsheetml.revisionLog+xml"/>
  <Override PartName="/xl/revisions/revisionLog1175.xml" ContentType="application/vnd.openxmlformats-officedocument.spreadsheetml.revisionLog+xml"/>
  <Override PartName="/xl/revisions/revisionLog11321.xml" ContentType="application/vnd.openxmlformats-officedocument.spreadsheetml.revisionLog+xml"/>
  <Override PartName="/xl/revisions/revisionLog1314.xml" ContentType="application/vnd.openxmlformats-officedocument.spreadsheetml.revisionLog+xml"/>
  <Override PartName="/xl/revisions/revisionLog1361.xml" ContentType="application/vnd.openxmlformats-officedocument.spreadsheetml.revisionLog+xml"/>
  <Override PartName="/xl/revisions/revisionLog12821.xml" ContentType="application/vnd.openxmlformats-officedocument.spreadsheetml.revisionLog+xml"/>
  <Override PartName="/xl/revisions/revisionLog14011.xml" ContentType="application/vnd.openxmlformats-officedocument.spreadsheetml.revisionLog+xml"/>
  <Override PartName="/xl/revisions/revisionLog116131.xml" ContentType="application/vnd.openxmlformats-officedocument.spreadsheetml.revisionLog+xml"/>
  <Override PartName="/xl/revisions/revisionLog1303.xml" ContentType="application/vnd.openxmlformats-officedocument.spreadsheetml.revisionLog+xml"/>
  <Override PartName="/xl/revisions/revisionLog113211.xml" ContentType="application/vnd.openxmlformats-officedocument.spreadsheetml.revisionLog+xml"/>
  <Override PartName="/xl/revisions/revisionLog15511.xml" ContentType="application/vnd.openxmlformats-officedocument.spreadsheetml.revisionLog+xml"/>
  <Override PartName="/xl/revisions/revisionLog1142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1462.xml" ContentType="application/vnd.openxmlformats-officedocument.spreadsheetml.revisionLog+xml"/>
  <Override PartName="/xl/revisions/revisionLog157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1612.xml" ContentType="application/vnd.openxmlformats-officedocument.spreadsheetml.revisionLog+xml"/>
  <Override PartName="/xl/revisions/revisionLog12911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451.xml" ContentType="application/vnd.openxmlformats-officedocument.spreadsheetml.revisionLog+xml"/>
  <Override PartName="/xl/revisions/revisionLog11731.xml" ContentType="application/vnd.openxmlformats-officedocument.spreadsheetml.revisionLog+xml"/>
  <Override PartName="/xl/revisions/revisionLog1282111.xml" ContentType="application/vnd.openxmlformats-officedocument.spreadsheetml.revisionLog+xml"/>
  <Override PartName="/xl/revisions/revisionLog13413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521111.xml" ContentType="application/vnd.openxmlformats-officedocument.spreadsheetml.revisionLog+xml"/>
  <Override PartName="/xl/revisions/revisionLog153111.xml" ContentType="application/vnd.openxmlformats-officedocument.spreadsheetml.revisionLog+xml"/>
  <Override PartName="/xl/revisions/revisionLog1442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12211.xml" ContentType="application/vnd.openxmlformats-officedocument.spreadsheetml.revisionLog+xml"/>
  <Override PartName="/xl/revisions/revisionLog1232.xml" ContentType="application/vnd.openxmlformats-officedocument.spreadsheetml.revisionLog+xml"/>
  <Override PartName="/xl/revisions/revisionLog128211.xml" ContentType="application/vnd.openxmlformats-officedocument.spreadsheetml.revisionLog+xml"/>
  <Override PartName="/xl/revisions/revisionLog1371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60.xml" ContentType="application/vnd.openxmlformats-officedocument.spreadsheetml.revisionLog+xml"/>
  <Override PartName="/xl/revisions/revisionLog124111.xml" ContentType="application/vnd.openxmlformats-officedocument.spreadsheetml.revisionLog+xml"/>
  <Override PartName="/xl/revisions/revisionLog1391.xml" ContentType="application/vnd.openxmlformats-officedocument.spreadsheetml.revisionLog+xml"/>
  <Override PartName="/xl/revisions/revisionLog111411.xml" ContentType="application/vnd.openxmlformats-officedocument.spreadsheetml.revisionLog+xml"/>
  <Override PartName="/xl/revisions/revisionLog12531.xml" ContentType="application/vnd.openxmlformats-officedocument.spreadsheetml.revisionLog+xml"/>
  <Override PartName="/xl/revisions/revisionLog144111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210.xml" ContentType="application/vnd.openxmlformats-officedocument.spreadsheetml.revisionLog+xml"/>
  <Override PartName="/xl/revisions/revisionLog1344.xml" ContentType="application/vnd.openxmlformats-officedocument.spreadsheetml.revisionLog+xml"/>
  <Override PartName="/xl/revisions/revisionLog13011.xml" ContentType="application/vnd.openxmlformats-officedocument.spreadsheetml.revisionLog+xml"/>
  <Override PartName="/xl/revisions/revisionLog11821.xml" ContentType="application/vnd.openxmlformats-officedocument.spreadsheetml.revisionLog+xml"/>
  <Override PartName="/xl/revisions/revisionLog119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172.xml" ContentType="application/vnd.openxmlformats-officedocument.spreadsheetml.revisionLog+xml"/>
  <Override PartName="/xl/revisions/revisionLog1322.xml" ContentType="application/vnd.openxmlformats-officedocument.spreadsheetml.revisionLog+xml"/>
  <Override PartName="/xl/revisions/revisionLog1361111.xml" ContentType="application/vnd.openxmlformats-officedocument.spreadsheetml.revisionLog+xml"/>
  <Override PartName="/xl/revisions/revisionLog14511.xml" ContentType="application/vnd.openxmlformats-officedocument.spreadsheetml.revisionLog+xml"/>
  <Override PartName="/xl/revisions/revisionLog11613.xml" ContentType="application/vnd.openxmlformats-officedocument.spreadsheetml.revisionLog+xml"/>
  <Override PartName="/xl/revisions/revisionLog12312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1121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171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1431111.xml" ContentType="application/vnd.openxmlformats-officedocument.spreadsheetml.revisionLog+xml"/>
  <Override PartName="/xl/revisions/revisionLog1114.xml" ContentType="application/vnd.openxmlformats-officedocument.spreadsheetml.revisionLog+xml"/>
  <Override PartName="/xl/revisions/revisionLog12151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5311.xml" ContentType="application/vnd.openxmlformats-officedocument.spreadsheetml.revisionLog+xml"/>
  <Override PartName="/xl/revisions/revisionLog11922.xml" ContentType="application/vnd.openxmlformats-officedocument.spreadsheetml.revisionLog+xml"/>
  <Override PartName="/xl/revisions/revisionLog130111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401.xml" ContentType="application/vnd.openxmlformats-officedocument.spreadsheetml.revisionLog+xml"/>
  <Override PartName="/xl/revisions/revisionLog1262.xml" ContentType="application/vnd.openxmlformats-officedocument.spreadsheetml.revisionLog+xml"/>
  <Override PartName="/xl/revisions/revisionLog13421.xml" ContentType="application/vnd.openxmlformats-officedocument.spreadsheetml.revisionLog+xml"/>
  <Override PartName="/xl/revisions/revisionLog1215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2711.xml" ContentType="application/vnd.openxmlformats-officedocument.spreadsheetml.revisionLog+xml"/>
  <Override PartName="/xl/revisions/revisionLog125211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571.xml" ContentType="application/vnd.openxmlformats-officedocument.spreadsheetml.revisionLog+xml"/>
  <Override PartName="/xl/revisions/revisionLog145111.xml" ContentType="application/vnd.openxmlformats-officedocument.spreadsheetml.revisionLog+xml"/>
  <Override PartName="/xl/revisions/revisionLog12011.xml" ContentType="application/vnd.openxmlformats-officedocument.spreadsheetml.revisionLog+xml"/>
  <Override PartName="/xl/revisions/revisionLog1177.xml" ContentType="application/vnd.openxmlformats-officedocument.spreadsheetml.revisionLog+xml"/>
  <Override PartName="/xl/revisions/revisionLog111211.xml" ContentType="application/vnd.openxmlformats-officedocument.spreadsheetml.revisionLog+xml"/>
  <Override PartName="/xl/revisions/revisionLog134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200" windowHeight="7356"/>
  </bookViews>
  <sheets>
    <sheet name="общее" sheetId="1" r:id="rId1"/>
  </sheets>
  <definedNames>
    <definedName name="_xlnm._FilterDatabase" localSheetId="0" hidden="1">общее!$A$5:$J$298</definedName>
    <definedName name="Z_005F280F_9A8C_4D61_A462_F589D592D290_.wvu.FilterData" localSheetId="0" hidden="1">общее!$A$5:$J$354</definedName>
    <definedName name="Z_027FE178_1172_4222_AF5C_23D964AF488A_.wvu.FilterData" localSheetId="0" hidden="1">общее!$A$3:$J$5</definedName>
    <definedName name="Z_0344C8F5_CCC1_4DA4_B4BA_9CEFB0A093F3_.wvu.FilterData" localSheetId="0" hidden="1">общее!$A$5:$J$354</definedName>
    <definedName name="Z_0419BBFE_F3CF_4518_8D24_82FEA8B7DDD6_.wvu.FilterData" localSheetId="0" hidden="1">общее!$A$5:$J$532</definedName>
    <definedName name="Z_06B1F1AE_9936_453D_B440_89FD7733A859_.wvu.FilterData" localSheetId="0" hidden="1">общее!$A$5:$J$430</definedName>
    <definedName name="Z_06B33669_D909_4CD8_806F_33C009B9DF0A_.wvu.FilterData" localSheetId="0" hidden="1">общее!$A$5:$J$354</definedName>
    <definedName name="Z_08491732_1BAF_49CD_8956_D3E9C2B85304_.wvu.FilterData" localSheetId="0" hidden="1">общее!$A$5:$J$354</definedName>
    <definedName name="Z_09F33DD9_E062_4B93_90BA_A6E8876D9E62_.wvu.FilterData" localSheetId="0" hidden="1">общее!$A$3:$J$5</definedName>
    <definedName name="Z_0B19D168_858D_4BCF_80E5_C18DD77CBE9F_.wvu.FilterData" localSheetId="0" hidden="1">общее!$A$3:$J$5</definedName>
    <definedName name="Z_0BDDB9FE_C07B_4E21_8514_F3881AE78CD6_.wvu.FilterData" localSheetId="0" hidden="1">общее!$A$5:$J$354</definedName>
    <definedName name="Z_0C71E80D_0254_4693_A8EC_34A4BD1A6F73_.wvu.FilterData" localSheetId="0" hidden="1">общее!$A$3:$J$5</definedName>
    <definedName name="Z_0CBA335B_0DD8_471B_913E_91954D8A7DE8_.wvu.FilterData" localSheetId="0" hidden="1">общее!$A$5:$J$354</definedName>
    <definedName name="Z_0CBA335B_0DD8_471B_913E_91954D8A7DE8_.wvu.Rows" localSheetId="0" hidden="1">общее!#REF!</definedName>
    <definedName name="Z_0EDC1FFF_2611_4DAC_98A8_22EC25025967_.wvu.FilterData" localSheetId="0" hidden="1">общее!$A$5:$J$430</definedName>
    <definedName name="Z_0F954C44_2E2C_4880_A030_4864EA711FE0_.wvu.FilterData" localSheetId="0" hidden="1">общее!$A$5:$J$532</definedName>
    <definedName name="Z_16D4F077_2EAE_4B98_A742_A1CD9A7B633C_.wvu.FilterData" localSheetId="0" hidden="1">общее!$A$5:$J$430</definedName>
    <definedName name="Z_1748D69A_4DB3_487A_8AD7_C0B3B71D3FB6_.wvu.FilterData" localSheetId="0" hidden="1">общее!$A$3:$J$5</definedName>
    <definedName name="Z_1862B7E4_4060_4370_88AF_4829C34881B7_.wvu.FilterData" localSheetId="0" hidden="1">общее!$A$5:$J$532</definedName>
    <definedName name="Z_1BA267BF_F5D4_4EB6_B077_27E074A28B2C_.wvu.FilterData" localSheetId="0" hidden="1">общее!$A$5:$J$532</definedName>
    <definedName name="Z_1BDFBE17_25BB_4BB9_B67F_4757B39B2D64_.wvu.FilterData" localSheetId="0" hidden="1">общее!$A$5:$J$354</definedName>
    <definedName name="Z_1E3BB7AF_B756_4A0C_A2BE_D723B28D252A_.wvu.FilterData" localSheetId="0" hidden="1">общее!$A$5:$J$430</definedName>
    <definedName name="Z_2021983A_3D6E_4804_9038_C33FE9EA644F_.wvu.FilterData" localSheetId="0" hidden="1">общее!$A$5:$J$430</definedName>
    <definedName name="Z_2140268D_DEA7_466F_AE25_EAEFFE2D0081_.wvu.FilterData" localSheetId="0" hidden="1">общее!$A$3:$J$5</definedName>
    <definedName name="Z_21651801_29AF_44DA_B88B_12DD75943577_.wvu.FilterData" localSheetId="0" hidden="1">общее!$A$5:$J$430</definedName>
    <definedName name="Z_221AFC77_C97B_4D44_8163_7AA758A08BF9_.wvu.FilterData" localSheetId="0" hidden="1">общее!$A$5:$J$299</definedName>
    <definedName name="Z_221AFC77_C97B_4D44_8163_7AA758A08BF9_.wvu.PrintArea" localSheetId="0" hidden="1">общее!$A$1:$J$286</definedName>
    <definedName name="Z_221AFC77_C97B_4D44_8163_7AA758A08BF9_.wvu.PrintTitles" localSheetId="0" hidden="1">общее!$5:$5</definedName>
    <definedName name="Z_23143807_1CCE_467D_8F79_FB088A4A08A4_.wvu.FilterData" localSheetId="0" hidden="1">общее!$A$5:$J$532</definedName>
    <definedName name="Z_24F3E475_1A82_464A_A2B9_6272C75DE965_.wvu.FilterData" localSheetId="0" hidden="1">общее!$A$5:$J$532</definedName>
    <definedName name="Z_2627E621_2724_4458_A97A_DA4867CC78C7_.wvu.FilterData" localSheetId="0" hidden="1">общее!$A$5:$J$354</definedName>
    <definedName name="Z_26302507_6225_4D5F_830E_9C0EA681B1F9_.wvu.FilterData" localSheetId="0" hidden="1">общее!$A$5:$J$532</definedName>
    <definedName name="Z_2A0A5548_2EEF_4469_A03C_FA481083CE33_.wvu.FilterData" localSheetId="0" hidden="1">общее!$A$5:$J$430</definedName>
    <definedName name="Z_2A4C0749_63B0_4D48_8771_593E99B870CF_.wvu.FilterData" localSheetId="0" hidden="1">общее!$A$5:$J$430</definedName>
    <definedName name="Z_2A873CA7_D1CE_4F50_B607_3E6930776CDE_.wvu.FilterData" localSheetId="0" hidden="1">общее!$A$5:$J$354</definedName>
    <definedName name="Z_2C16AC7D_1F05_4386_90A0_A2DA4836DDE1_.wvu.FilterData" localSheetId="0" hidden="1">общее!$A$5:$J$354</definedName>
    <definedName name="Z_2C18B72E_FABC_405E_9989_871873679CB9_.wvu.FilterData" localSheetId="0" hidden="1">общее!$A$5:$J$532</definedName>
    <definedName name="Z_2D1F835C_2905_49B2_ACB0_6B5DC39ABF77_.wvu.FilterData" localSheetId="0" hidden="1">общее!$A$5:$J$532</definedName>
    <definedName name="Z_2DB33E37_AA0F_4B4B_B7C9_A11BA792B878_.wvu.FilterData" localSheetId="0" hidden="1">общее!$A$3:$J$5</definedName>
    <definedName name="Z_2E403391_C63C_4844_B760_535E5B14235D_.wvu.FilterData" localSheetId="0" hidden="1">общее!$A$5:$J$354</definedName>
    <definedName name="Z_2EA6131F_89B6_4FC5_8D3F_2E657C0F9729_.wvu.FilterData" localSheetId="0" hidden="1">общее!$A$5:$J$354</definedName>
    <definedName name="Z_3054E370_5DE4_4F07_9AEC_8E1396CAD8D6_.wvu.FilterData" localSheetId="0" hidden="1">общее!$A$5:$J$430</definedName>
    <definedName name="Z_30EAEA67_9656_4874_9B82_0AE83C45AB26_.wvu.FilterData" localSheetId="0" hidden="1">общее!$A$5:$J$430</definedName>
    <definedName name="Z_315252D1_A60E_4446_B1ED_7AE241C4BB71_.wvu.FilterData" localSheetId="0" hidden="1">общее!$A$5:$J$430</definedName>
    <definedName name="Z_322077ED_714E_4730_9121_953073B8C43F_.wvu.FilterData" localSheetId="0" hidden="1">общее!$A$5:$J$297</definedName>
    <definedName name="Z_33313D92_ACCC_472C_8066_C92558BED64F_.wvu.FilterData" localSheetId="0" hidden="1">общее!$A$5:$J$430</definedName>
    <definedName name="Z_33FCD28F_F474_4478_8228_BBE6129DFD33_.wvu.FilterData" localSheetId="0" hidden="1">общее!$A$5:$J$430</definedName>
    <definedName name="Z_36602011_6F80_4B7E_9881_FDB5866DE132_.wvu.FilterData" localSheetId="0" hidden="1">общее!$A$5:$J$532</definedName>
    <definedName name="Z_3824CD03_2F75_4531_8348_997F8B6518CE_.wvu.FilterData" localSheetId="0" hidden="1">общее!$A$5:$J$354</definedName>
    <definedName name="Z_3882A51E_FD17_4C10_93F2_F0C9B03BC730_.wvu.FilterData" localSheetId="0" hidden="1">общее!$A$5:$J$354</definedName>
    <definedName name="Z_39B9868C_0524_4A04_B50B_22CB89138F2C_.wvu.FilterData" localSheetId="0" hidden="1">общее!$A$5:$J$354</definedName>
    <definedName name="Z_3A3D386F_BF44_4CDF_AECB_A030233CF3BE_.wvu.FilterData" localSheetId="0" hidden="1">общее!$A$5:$J$532</definedName>
    <definedName name="Z_3B5575E9_696E_4E1F_8BBE_8483CF318052_.wvu.FilterData" localSheetId="0" hidden="1">общее!$A$3:$J$5</definedName>
    <definedName name="Z_3B5575E9_696E_4E1F_8BBE_8483CF318052_.wvu.PrintArea" localSheetId="0" hidden="1">общее!$A$1:$J$286</definedName>
    <definedName name="Z_3B5575E9_696E_4E1F_8BBE_8483CF318052_.wvu.PrintTitles" localSheetId="0" hidden="1">общее!$5:$5</definedName>
    <definedName name="Z_3F669C1C_24D3_4C3D_9A16_6C0219D100D3_.wvu.FilterData" localSheetId="0" hidden="1">общее!$A$3:$J$5</definedName>
    <definedName name="Z_40F66B3F_B1A0_4660_B7EC_2C8F1BD66B34_.wvu.FilterData" localSheetId="0" hidden="1">общее!$A$5:$J$430</definedName>
    <definedName name="Z_429899D9_5B00_46A4_8670_9042E5D6B3B9_.wvu.FilterData" localSheetId="0" hidden="1">общее!$A$5:$J$430</definedName>
    <definedName name="Z_429AA136_6142_4A99_977B_8067300179C4_.wvu.FilterData" localSheetId="0" hidden="1">общее!$A$5:$J$430</definedName>
    <definedName name="Z_43369FCC_2CCA_4665_99C7_275B440DE937_.wvu.FilterData" localSheetId="0" hidden="1">общее!$A$5:$J$354</definedName>
    <definedName name="Z_452C56A1_7A56_4ADE_A5CF_E260228787E3_.wvu.FilterData" localSheetId="0" hidden="1">общее!$A$3:$J$5</definedName>
    <definedName name="Z_452C56A1_7A56_4ADE_A5CF_E260228787E3_.wvu.PrintArea" localSheetId="0" hidden="1">общее!$A$1:$J$286</definedName>
    <definedName name="Z_452C56A1_7A56_4ADE_A5CF_E260228787E3_.wvu.PrintTitles" localSheetId="0" hidden="1">общее!$5:$5</definedName>
    <definedName name="Z_471079C8_6E8B_4088_8968_A7D0C5B8653D_.wvu.FilterData" localSheetId="0" hidden="1">общее!$A$5:$J$532</definedName>
    <definedName name="Z_47250A82_9F08_48A3_99F5_B1354F557BF5_.wvu.FilterData" localSheetId="0" hidden="1">общее!$A$5:$J$354</definedName>
    <definedName name="Z_48783A06_63D3_427A_A6E9_9592F9D916F6_.wvu.FilterData" localSheetId="0" hidden="1">общее!$A$5:$J$354</definedName>
    <definedName name="Z_4910244A_FD97_43F8_8121_7A39DEE7F6C3_.wvu.FilterData" localSheetId="0" hidden="1">общее!$A$5:$J$354</definedName>
    <definedName name="Z_495617EB_A9DC_44E1_A455_3D0079645590_.wvu.FilterData" localSheetId="0" hidden="1">общее!$A$5:$J$430</definedName>
    <definedName name="Z_4C9A721B_C5BE_4E52_A18E_0730E1D3B8FE_.wvu.FilterData" localSheetId="0" hidden="1">общее!$A$5:$J$430</definedName>
    <definedName name="Z_4CD9C922_19B5_419E_BD84_E209894B16C0_.wvu.FilterData" localSheetId="0" hidden="1">общее!$A$5:$J$430</definedName>
    <definedName name="Z_505D733E_455F_46B4_ACCC_4F218E555D81_.wvu.FilterData" localSheetId="0" hidden="1">общее!$A$5:$J$532</definedName>
    <definedName name="Z_5152B790_6528_48A7_ACFA_991FA35A233D_.wvu.FilterData" localSheetId="0" hidden="1">общее!$A$5:$J$354</definedName>
    <definedName name="Z_527D5B17_7578_4A0E_8233_A8DD6DE458C2_.wvu.FilterData" localSheetId="0" hidden="1">общее!$A$5:$J$430</definedName>
    <definedName name="Z_53234816_0120_4392_94AB_599CEA5C30B9_.wvu.FilterData" localSheetId="0" hidden="1">общее!$A$5:$J$532</definedName>
    <definedName name="Z_5512C256_B576_4E26_8E01_289925B9D9C4_.wvu.FilterData" localSheetId="0" hidden="1">общее!$A$3:$J$5</definedName>
    <definedName name="Z_561DE2D1_B0AE_4896_AA61_5926B88ED735_.wvu.FilterData" localSheetId="0" hidden="1">общее!$A$5:$J$299</definedName>
    <definedName name="Z_57216EB5_F285_4D3D_8804_F4C1447258E5_.wvu.FilterData" localSheetId="0" hidden="1">общее!$A$5:$J$430</definedName>
    <definedName name="Z_59F9E859_7DBE_4B96_A969_63ADA1E07BFE_.wvu.FilterData" localSheetId="0" hidden="1">общее!$A$5:$J$354</definedName>
    <definedName name="Z_5A17F74F_9F13_46B8_8433_8D22469D4185_.wvu.FilterData" localSheetId="0" hidden="1">общее!$A$5:$J$532</definedName>
    <definedName name="Z_5D9BE3B7_C618_47DB_8F0E_D1DDB1705E6B_.wvu.FilterData" localSheetId="0" hidden="1">общее!$A$3:$J$5</definedName>
    <definedName name="Z_5EEB5DC5_097B_47D6_81BA_F19E1000B57E_.wvu.FilterData" localSheetId="0" hidden="1">общее!$A$5:$J$430</definedName>
    <definedName name="Z_5EEB5DC5_097B_47D6_81BA_F19E1000B57E_.wvu.PrintArea" localSheetId="0" hidden="1">общее!$A$1:$J$286</definedName>
    <definedName name="Z_5EEB5DC5_097B_47D6_81BA_F19E1000B57E_.wvu.PrintTitles" localSheetId="0" hidden="1">общее!$5:$5</definedName>
    <definedName name="Z_60012CAC_965D_4CFC_93A4_5CCD711B12F0_.wvu.FilterData" localSheetId="0" hidden="1">общее!$A$3:$J$5</definedName>
    <definedName name="Z_6149D971_6896_4099_83EB_61159C951281_.wvu.FilterData" localSheetId="0" hidden="1">общее!$A$5:$J$430</definedName>
    <definedName name="Z_65CADE76_9E13_43BF_B11F_E308EC288263_.wvu.FilterData" localSheetId="0" hidden="1">общее!$A$5:$J$430</definedName>
    <definedName name="Z_675C859F_867B_4E3E_8283_3B2C94BFA5E5_.wvu.FilterData" localSheetId="0" hidden="1">общее!$A$5:$J$299</definedName>
    <definedName name="Z_68CBFC64_03A4_4F74_B34E_EE1DB915A668_.wvu.FilterData" localSheetId="0" hidden="1">общее!$A$5:$J$299</definedName>
    <definedName name="Z_6A002B8B_DF15_47FE_8548_D0F88EB4EB77_.wvu.FilterData" localSheetId="0" hidden="1">общее!$A$5:$J$354</definedName>
    <definedName name="Z_6AE5F3A0_C632_4594_A73E_9DFBAB3F48DD_.wvu.FilterData" localSheetId="0" hidden="1">общее!$A$5:$J$354</definedName>
    <definedName name="Z_6DB878EC_F0AA_4EE0_8DBD_0D2F2413D073_.wvu.FilterData" localSheetId="0" hidden="1">общее!$A$5:$J$430</definedName>
    <definedName name="Z_7012C998_533E_4EDC_995F_53A252D8A143_.wvu.FilterData" localSheetId="0" hidden="1">общее!$A$5:$J$354</definedName>
    <definedName name="Z_713A662A_DFDD_43FB_A56E_1E210432D89D_.wvu.FilterData" localSheetId="0" hidden="1">общее!$A$5:$J$354</definedName>
    <definedName name="Z_716F213C_8FDB_4E7E_934B_B03987478AAA_.wvu.FilterData" localSheetId="0" hidden="1">общее!$A$5:$J$354</definedName>
    <definedName name="Z_72615B4A_0666_48DC_B3A0_332799C5347B_.wvu.FilterData" localSheetId="0" hidden="1">общее!$A$3:$J$5</definedName>
    <definedName name="Z_72EDDA2C_BFF2_4D48_A13B_2B9C46213374_.wvu.FilterData" localSheetId="0" hidden="1">общее!$A$5:$J$430</definedName>
    <definedName name="Z_743F23AC_8B5C_40B6_9ADD_B2B54B0B36A7_.wvu.FilterData" localSheetId="0" hidden="1">общее!$A$5:$J$430</definedName>
    <definedName name="Z_746B9BA0_2CAB_416E_B194_EC52DB1EC742_.wvu.FilterData" localSheetId="0" hidden="1">общее!$A$5:$J$430</definedName>
    <definedName name="Z_768BA9CF_2122_41A7_8903_ECE3A54B69F8_.wvu.FilterData" localSheetId="0" hidden="1">общее!$A$5:$J$532</definedName>
    <definedName name="Z_78D70EA8_5249_4DAA_AE4A_2D8FFFD697D9_.wvu.FilterData" localSheetId="0" hidden="1">общее!$A$5:$J$430</definedName>
    <definedName name="Z_795D5ECF_BF90_4F3E_A74E_B1A55C8421F2_.wvu.FilterData" localSheetId="0" hidden="1">общее!$A$5:$J$430</definedName>
    <definedName name="Z_7A2B4F7E_E736_4CE4_ACAF_AB2E1CDC2BED_.wvu.FilterData" localSheetId="0" hidden="1">общее!$A$5:$J$354</definedName>
    <definedName name="Z_7A936B14_3168_4319_80EC_9AB0E1E51913_.wvu.FilterData" localSheetId="0" hidden="1">общее!$A$5:$J$430</definedName>
    <definedName name="Z_7C69758B_CDC9_4874_B714_8DA98D7197DD_.wvu.FilterData" localSheetId="0" hidden="1">общее!$A$5:$J$430</definedName>
    <definedName name="Z_7C74E095_428E_48E8_A71D_0600250A46E8_.wvu.FilterData" localSheetId="0" hidden="1">общее!$A$5:$J$354</definedName>
    <definedName name="Z_7E5CD23C_5346_4E9D_BFA0_035B6BA3097B_.wvu.FilterData" localSheetId="0" hidden="1">общее!$A$5:$J$299</definedName>
    <definedName name="Z_7E83462C_2646_43F5_BA25_2D4B100EBEB1_.wvu.FilterData" localSheetId="0" hidden="1">общее!$A$5:$J$354</definedName>
    <definedName name="Z_7EDDA008_F905_436E_A980_951BDACDA577_.wvu.FilterData" localSheetId="0" hidden="1">общее!$A$3:$J$5</definedName>
    <definedName name="Z_7F2FA179_7E75_4D04_9C08_383F9EAE36E4_.wvu.FilterData" localSheetId="0" hidden="1">общее!$A$5:$J$430</definedName>
    <definedName name="Z_7F311C52_3815_4334_BC86_EFE1D9CF838D_.wvu.FilterData" localSheetId="0" hidden="1">общее!$A$5:$J$297</definedName>
    <definedName name="Z_81AB0083_9AC8_46E5_8989_3683179BE2CD_.wvu.FilterData" localSheetId="0" hidden="1">общее!$A$5:$J$354</definedName>
    <definedName name="Z_82778C3B_E039_40FB_9D6E_6C955809D3AF_.wvu.FilterData" localSheetId="0" hidden="1">общее!$A$5:$J$430</definedName>
    <definedName name="Z_82F7123C_C030_4534_8B46_822C4EBC62EC_.wvu.FilterData" localSheetId="0" hidden="1">общее!$A$5:$J$532</definedName>
    <definedName name="Z_82F7E495_211B_4D53_B382_DE1C7FAF3376_.wvu.FilterData" localSheetId="0" hidden="1">общее!$A$5:$J$532</definedName>
    <definedName name="Z_84AB9039_6109_4932_AA14_522BD4A30F0B_.wvu.FilterData" localSheetId="0" hidden="1">общее!$A$5:$J$299</definedName>
    <definedName name="Z_85BFB728_94F1_4323_ACC8_9456F845AE11_.wvu.FilterData" localSheetId="0" hidden="1">общее!$A$5:$J$430</definedName>
    <definedName name="Z_85CA5D27_9304_4004_A8E8_6687AFFCC00A_.wvu.FilterData" localSheetId="0" hidden="1">общее!$A$5:$J$354</definedName>
    <definedName name="Z_868786DC_4C96_45F5_A272_3E03D4B934A0_.wvu.FilterData" localSheetId="0" hidden="1">общее!$A$5:$J$532</definedName>
    <definedName name="Z_8712F0EA_8AFD_45F0_99A0_31E181367C18_.wvu.FilterData" localSheetId="0" hidden="1">общее!$A$3:$J$5</definedName>
    <definedName name="Z_87307EED_7277_4B82_83B9_FD6EFB33210A_.wvu.FilterData" localSheetId="0" hidden="1">общее!$A$5:$J$430</definedName>
    <definedName name="Z_87B11953_FBBE_4422_B331_7A1407FEF2C2_.wvu.FilterData" localSheetId="0" hidden="1">общее!$A$5:$J$299</definedName>
    <definedName name="Z_8AD8908B_5409_470D_AEE7_01A535707576_.wvu.FilterData" localSheetId="0" hidden="1">общее!$A$5:$J$354</definedName>
    <definedName name="Z_8BA1F70D_2590_40B0_8F4D_CC37D4F962D2_.wvu.FilterData" localSheetId="0" hidden="1">общее!$A$5:$J$430</definedName>
    <definedName name="Z_8DA01475_C6A0_4A19_B7EB_B1C704431492_.wvu.FilterData" localSheetId="0" hidden="1">общее!$A$5:$J$354</definedName>
    <definedName name="Z_8E60DEEE_B29D_4EEA_B25A_DB1975B13507_.wvu.FilterData" localSheetId="0" hidden="1">общее!$A$5:$J$532</definedName>
    <definedName name="Z_8F5BBF1A_FC79_4BB3_97F0_50B619130E26_.wvu.FilterData" localSheetId="0" hidden="1">общее!$A$5:$J$354</definedName>
    <definedName name="Z_8FB1E024_9866_4CAD_B900_0CCFEA27B234_.wvu.FilterData" localSheetId="0" hidden="1">общее!$A$5:$J$354</definedName>
    <definedName name="Z_8FB1E024_9866_4CAD_B900_0CCFEA27B234_.wvu.PrintArea" localSheetId="0" hidden="1">общее!$A$1:$J$286</definedName>
    <definedName name="Z_8FB1E024_9866_4CAD_B900_0CCFEA27B234_.wvu.PrintTitles" localSheetId="0" hidden="1">общее!$5:$5</definedName>
    <definedName name="Z_90104242_D578_485A_91E2_ACB42B11755F_.wvu.FilterData" localSheetId="0" hidden="1">общее!$A$5:$J$430</definedName>
    <definedName name="Z_90518B97_7307_4173_A97E_975285B914B1_.wvu.FilterData" localSheetId="0" hidden="1">общее!$A$5:$J$354</definedName>
    <definedName name="Z_925CFE27_E1C6_48F7_AA2E_4E47C240CFE1_.wvu.FilterData" localSheetId="0" hidden="1">общее!$A$5:$J$354</definedName>
    <definedName name="Z_93443DB4_16CC_4115_8132_074F13427393_.wvu.FilterData" localSheetId="0" hidden="1">общее!$A$5:$J$297</definedName>
    <definedName name="Z_93A13551_3E8E_4065_89A7_310AA9E7AE54_.wvu.FilterData" localSheetId="0" hidden="1">общее!$A$5:$J$430</definedName>
    <definedName name="Z_94F9C593_9DE2_4EC4_AFA3_39D38CF2BB33_.wvu.FilterData" localSheetId="0" hidden="1">общее!$A$5:$J$297</definedName>
    <definedName name="Z_95A7493F_2B11_406A_BB91_458FD9DC3BAE_.wvu.FilterData" localSheetId="0" hidden="1">общее!$A$5:$J$299</definedName>
    <definedName name="Z_95A7493F_2B11_406A_BB91_458FD9DC3BAE_.wvu.PrintArea" localSheetId="0" hidden="1">общее!$A$1:$J$286</definedName>
    <definedName name="Z_95A7493F_2B11_406A_BB91_458FD9DC3BAE_.wvu.PrintTitles" localSheetId="0" hidden="1">общее!$5:$5</definedName>
    <definedName name="Z_966D3932_E429_4C59_AC55_697D9EEA620A_.wvu.FilterData" localSheetId="0" hidden="1">общее!$A$5:$J$298</definedName>
    <definedName name="Z_966D3932_E429_4C59_AC55_697D9EEA620A_.wvu.PrintArea" localSheetId="0" hidden="1">общее!$A$1:$J$298</definedName>
    <definedName name="Z_966D3932_E429_4C59_AC55_697D9EEA620A_.wvu.PrintTitles" localSheetId="0" hidden="1">общее!$5:$5</definedName>
    <definedName name="Z_967F1A8A_48DD_4277_A863_3849576B72D0_.wvu.FilterData" localSheetId="0" hidden="1">общее!$A$5:$J$354</definedName>
    <definedName name="Z_998E5F34_5F22_456C_AF6B_44B849DA5E75_.wvu.FilterData" localSheetId="0" hidden="1">общее!$A$5:$J$297</definedName>
    <definedName name="Z_9BFA17BE_4413_48EA_8DFA_9D7972E1D966_.wvu.FilterData" localSheetId="0" hidden="1">общее!$A$5:$J$354</definedName>
    <definedName name="Z_9DB42EA6_6F33_4055_AFFC_2CB330A83BF6_.wvu.FilterData" localSheetId="0" hidden="1">общее!$A$5:$J$297</definedName>
    <definedName name="Z_9E613866_5B9C_47D7_AFA4_58928D3C6E62_.wvu.FilterData" localSheetId="0" hidden="1">общее!$A$5:$J$354</definedName>
    <definedName name="Z_9EB09BA5_1A06_464B_9D4E_3EF1374F6659_.wvu.FilterData" localSheetId="0" hidden="1">общее!$A$5:$J$297</definedName>
    <definedName name="Z_9FE2B88C_FF56_4DEE_8B84_1ADFBBB1D084_.wvu.FilterData" localSheetId="0" hidden="1">общее!$A$5:$J$532</definedName>
    <definedName name="Z_A274E916_0616_4798_8975_3911D43C14F5_.wvu.FilterData" localSheetId="0" hidden="1">общее!$A$5:$J$430</definedName>
    <definedName name="Z_A330E7CE_1B63_4807_AC38_5251AE03B568_.wvu.FilterData" localSheetId="0" hidden="1">общее!$A$5:$J$532</definedName>
    <definedName name="Z_A5BD67D1_5F1C_472E_9385_9177CF38402F_.wvu.FilterData" localSheetId="0" hidden="1">общее!$A$5:$J$354</definedName>
    <definedName name="Z_A600D8D5_C13F_49F2_9D2C_FC8EA32AC551_.wvu.FilterData" localSheetId="0" hidden="1">общее!$A$5:$J$532</definedName>
    <definedName name="Z_A600D8D5_C13F_49F2_9D2C_FC8EA32AC551_.wvu.PrintTitles" localSheetId="0" hidden="1">общее!$5:$5</definedName>
    <definedName name="Z_A75085A3_4AC1_49B5_8DC1_19942A878723_.wvu.FilterData" localSheetId="0" hidden="1">общее!$A$5:$J$430</definedName>
    <definedName name="Z_A9CB6613_36BA_46BF_9FA8_AEAB37393612_.wvu.FilterData" localSheetId="0" hidden="1">общее!$A$5:$J$354</definedName>
    <definedName name="Z_AA3BE0DE_1363_4DDA_934E_FD9CAE988533_.wvu.FilterData" localSheetId="0" hidden="1">общее!$A$5:$J$430</definedName>
    <definedName name="Z_AA5DB17E_D4B9_49C8_96A5_D22053C6C5B1_.wvu.FilterData" localSheetId="0" hidden="1">общее!$A$5:$J$354</definedName>
    <definedName name="Z_ACBA7AB7_E5BF_4817_ACF6_DA5FB388AD46_.wvu.FilterData" localSheetId="0" hidden="1">общее!$A$5:$J$430</definedName>
    <definedName name="Z_AEABEE2C_6038_47D9_81A7_15110E43218C_.wvu.FilterData" localSheetId="0" hidden="1">общее!$A$5:$J$430</definedName>
    <definedName name="Z_B0CF427B_E64B_46A6_97A4_9B49090FE4BE_.wvu.FilterData" localSheetId="0" hidden="1">общее!$A$5:$J$430</definedName>
    <definedName name="Z_B2319D0F_B5B7_4B85_B31D_3FEB7916998F_.wvu.FilterData" localSheetId="0" hidden="1">общее!$A$5:$J$532</definedName>
    <definedName name="Z_B4997D58_BD25_4440_9383_3C887D277BCF_.wvu.FilterData" localSheetId="0" hidden="1">общее!$A$5:$J$430</definedName>
    <definedName name="Z_B55746B5_6CDF_443B_8C7F_8F8A1DC5562E_.wvu.FilterData" localSheetId="0" hidden="1">общее!$A$5:$J$532</definedName>
    <definedName name="Z_B607774B_B68E_4DBE_B4D4_274DD101B3B3_.wvu.FilterData" localSheetId="0" hidden="1">общее!$A$3:$J$5</definedName>
    <definedName name="Z_B637BC8F_E49F_4D36_BA7E_87587BAEF462_.wvu.FilterData" localSheetId="0" hidden="1">общее!$A$5:$J$430</definedName>
    <definedName name="Z_B8AC68F9_618C_4990_B101_9BD7FB1FCD22_.wvu.FilterData" localSheetId="0" hidden="1">общее!$A$3:$J$5</definedName>
    <definedName name="Z_B9D2896B_3D46_4E80_A333_D35EE8923B5F_.wvu.FilterData" localSheetId="0" hidden="1">общее!$A$5:$J$354</definedName>
    <definedName name="Z_BA1D743D_8CD7_4C01_B0E4_1729D2189C73_.wvu.FilterData" localSheetId="0" hidden="1">общее!$A$5:$J$354</definedName>
    <definedName name="Z_BB4DF29A_3635_4350_9E09_BBEF363FC239_.wvu.FilterData" localSheetId="0" hidden="1">общее!$A$3:$J$5</definedName>
    <definedName name="Z_BC4BF63E_98F8_4CE0_B0DE_A2A71C291EFE_.wvu.FilterData" localSheetId="0" hidden="1">общее!$A$5:$J$354</definedName>
    <definedName name="Z_BE1C4A44_01B5_4ECE_8D55_C71095D37032_.wvu.FilterData" localSheetId="0" hidden="1">общее!$A$5:$J$354</definedName>
    <definedName name="Z_BED4F540_47A7_459B_8414_21EF84302EA3_.wvu.FilterData" localSheetId="0" hidden="1">общее!$A$5:$J$430</definedName>
    <definedName name="Z_BF36043A_AFA1_4ED6_B54F_F4173C55E31C_.wvu.FilterData" localSheetId="0" hidden="1">общее!$A$5:$J$430</definedName>
    <definedName name="Z_BF57B08F_2B48_4EE9_9ADD_06D6906608C1_.wvu.FilterData" localSheetId="0" hidden="1">общее!$A$5:$J$532</definedName>
    <definedName name="Z_C105019C_D493_4AF2_B08B_98003C4FEF9B_.wvu.FilterData" localSheetId="0" hidden="1">общее!$A$5:$J$430</definedName>
    <definedName name="Z_C172C42A_B6A9_490D_905B_14F6BA2DCBCA_.wvu.FilterData" localSheetId="0" hidden="1">общее!$A$5:$J$354</definedName>
    <definedName name="Z_C32A6808_4BDA_43E4_ACD1_1B0FCC0DA219_.wvu.FilterData" localSheetId="0" hidden="1">общее!$A$5:$J$430</definedName>
    <definedName name="Z_C343756C_7EBC_41EB_89B6_11C31F46AD7D_.wvu.FilterData" localSheetId="0" hidden="1">общее!$A$5:$J$430</definedName>
    <definedName name="Z_C4269454_1D3D_4937_A7DB_6BFDB690E1BF_.wvu.FilterData" localSheetId="0" hidden="1">общее!$A$5:$J$430</definedName>
    <definedName name="Z_C4A91C4C_4FDF_4528_B780_BABD8261F89B_.wvu.FilterData" localSheetId="0" hidden="1">общее!$A$5:$J$297</definedName>
    <definedName name="Z_C5AC499E_0359_4E1F_94CE_578AF2A54734_.wvu.FilterData" localSheetId="0" hidden="1">общее!$A$5:$J$532</definedName>
    <definedName name="Z_C5DD2CEF_6DC9_42B9_B991_658B57CBD712_.wvu.FilterData" localSheetId="0" hidden="1">общее!$A$5:$J$532</definedName>
    <definedName name="Z_C7FD81BD_691B_4A89_96A0_CDABC50081E4_.wvu.FilterData" localSheetId="0" hidden="1">общее!$A$5:$J$430</definedName>
    <definedName name="Z_C8489D43_32B9_4349_973B_9C94F0536721_.wvu.FilterData" localSheetId="0" hidden="1">общее!$A$5:$J$532</definedName>
    <definedName name="Z_C920DB58_DB5D_4286_8169_C2AA2ED89A9A_.wvu.FilterData" localSheetId="0" hidden="1">общее!$A$5:$J$354</definedName>
    <definedName name="Z_CC0A6F72_A956_4FF0_A9CF_B2F133844683_.wvu.FilterData" localSheetId="0" hidden="1">общее!$A$5:$J$430</definedName>
    <definedName name="Z_CF069AD8_C6E4_40EE_85C1_CD44D38BC77F_.wvu.FilterData" localSheetId="0" hidden="1">общее!$A$5:$J$297</definedName>
    <definedName name="Z_CF1EFC15_1276_44E9_B8E0_6069FE1FC094_.wvu.FilterData" localSheetId="0" hidden="1">общее!$A$5:$J$430</definedName>
    <definedName name="Z_CFB0A04F_563D_4D2B_BCD3_ACFCDC70E584_.wvu.FilterData" localSheetId="0" hidden="1">общее!$A$5:$J$354</definedName>
    <definedName name="Z_CFB0A04F_563D_4D2B_BCD3_ACFCDC70E584_.wvu.Rows" localSheetId="0" hidden="1">общее!$6:$96,общее!$98:$110</definedName>
    <definedName name="Z_CFD58EC5_F475_4F0C_8822_861C497EA100_.wvu.FilterData" localSheetId="0" hidden="1">общее!$A$5:$J$299</definedName>
    <definedName name="Z_CFD58EC5_F475_4F0C_8822_861C497EA100_.wvu.PrintArea" localSheetId="0" hidden="1">общее!$A$1:$J$299</definedName>
    <definedName name="Z_CFD58EC5_F475_4F0C_8822_861C497EA100_.wvu.PrintTitles" localSheetId="0" hidden="1">общее!$5:$5</definedName>
    <definedName name="Z_CFD58EC5_F475_4F0C_8822_861C497EA100_.wvu.Rows" localSheetId="0" hidden="1">общее!$229:$232,общее!$234:$239</definedName>
    <definedName name="Z_D0621073_25BE_47D7_AC33_51146458D41C_.wvu.FilterData" localSheetId="0" hidden="1">общее!$A$5:$J$299</definedName>
    <definedName name="Z_D10FBD64_4601_40D8_BA69_F0EA6D3ED846_.wvu.FilterData" localSheetId="0" hidden="1">общее!$A$5:$J$354</definedName>
    <definedName name="Z_D14B1F1D_6F0E_49B1_92FB_6E5D79228E22_.wvu.FilterData" localSheetId="0" hidden="1">общее!$A$5:$J$430</definedName>
    <definedName name="Z_D3BF9972_335A_4BF6_985A_3FAFB12859F0_.wvu.FilterData" localSheetId="0" hidden="1">общее!$A$5:$J$354</definedName>
    <definedName name="Z_D3FC038B_D1F5_4CDD_BF89_B0BF2773CD42_.wvu.FilterData" localSheetId="0" hidden="1">общее!$A$3:$J$5</definedName>
    <definedName name="Z_D4E8D1A3_1CF7_4E9F_8E3E_76E99A013BCC_.wvu.FilterData" localSheetId="0" hidden="1">общее!$A$5:$J$430</definedName>
    <definedName name="Z_D5681C61_0984_4C5B_9D67_8EE316AD015C_.wvu.FilterData" localSheetId="0" hidden="1">общее!$A$5:$J$430</definedName>
    <definedName name="Z_D64EF95C_79C4_46AC_AC41_4006BE2579BA_.wvu.FilterData" localSheetId="0" hidden="1">общее!$A$5:$J$430</definedName>
    <definedName name="Z_D6C9B499_8D30_4283_AE2A_B58ABDEBA548_.wvu.FilterData" localSheetId="0" hidden="1">общее!$A$5:$J$532</definedName>
    <definedName name="Z_D99C893A_0D9F_4F69_B1E5_4BCEB72F4291_.wvu.FilterData" localSheetId="0" hidden="1">общее!$A$3:$J$5</definedName>
    <definedName name="Z_DB146771_765B_4EDB_AC76_D56707AD72CF_.wvu.FilterData" localSheetId="0" hidden="1">общее!$A$5:$J$430</definedName>
    <definedName name="Z_DBF8F6A4_7388_4C5F_8609_AD47282385A6_.wvu.FilterData" localSheetId="0" hidden="1">общее!$A$5:$J$532</definedName>
    <definedName name="Z_DE0623D9_75DF_4C41_AF3E_5381C2A8629F_.wvu.FilterData" localSheetId="0" hidden="1">общее!$A$5:$J$430</definedName>
    <definedName name="Z_DFF3F719_2855_42BC_ACEB_8441420613B1_.wvu.FilterData" localSheetId="0" hidden="1">общее!$A$5:$J$354</definedName>
    <definedName name="Z_E147D13D_D04D_431E_888C_5A9AE670FC44_.wvu.FilterData" localSheetId="0" hidden="1">общее!$A$3:$J$5</definedName>
    <definedName name="Z_E147D13D_D04D_431E_888C_5A9AE670FC44_.wvu.PrintTitles" localSheetId="0" hidden="1">общее!$5:$5</definedName>
    <definedName name="Z_E1663454_FD8A_4EB7_8B04_ADE04D736B77_.wvu.FilterData" localSheetId="0" hidden="1">общее!$A$5:$J$430</definedName>
    <definedName name="Z_E3334516_B3FD_45B9_AB64_DFED61082F84_.wvu.FilterData" localSheetId="0" hidden="1">общее!$A$5:$J$430</definedName>
    <definedName name="Z_E3983C1A_AB41_491B_B4D8_ECB97796B009_.wvu.FilterData" localSheetId="0" hidden="1">общее!$A$5:$J$430</definedName>
    <definedName name="Z_E418290D_2076_47BD_8438_6673CF24E35A_.wvu.FilterData" localSheetId="0" hidden="1">общее!$A$5:$J$430</definedName>
    <definedName name="Z_EA8E6D18_68D7_4389_88CB_3C3027AB668A_.wvu.FilterData" localSheetId="0" hidden="1">общее!$A$5:$J$532</definedName>
    <definedName name="Z_ED5AC437_1F65_441E_BBEA_F88D9FEA1BA8_.wvu.FilterData" localSheetId="0" hidden="1">общее!$A$5:$J$354</definedName>
    <definedName name="Z_EE3611DB_BB9A_42C8_98CA_2B323AB8FB7B_.wvu.FilterData" localSheetId="0" hidden="1">общее!$A$5:$J$430</definedName>
    <definedName name="Z_EF32CA8F_131B_41F0_AA31_167807ADE2D4_.wvu.FilterData" localSheetId="0" hidden="1">общее!$A$5:$J$532</definedName>
    <definedName name="Z_EFD63851_2976_4987_8539_F3FE3A991088_.wvu.FilterData" localSheetId="0" hidden="1">общее!$A$5:$J$430</definedName>
    <definedName name="Z_F06ACB63_A424_47E0_8092_CCE891CCD225_.wvu.FilterData" localSheetId="0" hidden="1">общее!$A$3:$J$5</definedName>
    <definedName name="Z_F14D494F_E5E8_4E8F_99A5_E5D0EE7C4CD1_.wvu.FilterData" localSheetId="0" hidden="1">общее!$A$5:$J$354</definedName>
    <definedName name="Z_F35C19AC_1AD8_4B98_9E5C_812DA7490AFD_.wvu.FilterData" localSheetId="0" hidden="1">общее!$A$5:$J$354</definedName>
    <definedName name="Z_F5149A81_C534_4D57_8E28_ACCC96AC9AC3_.wvu.FilterData" localSheetId="0" hidden="1">общее!$A$5:$J$430</definedName>
    <definedName name="Z_F5211A6A_EE37_46DC_9C2C_FBE0CAB7604C_.wvu.FilterData" localSheetId="0" hidden="1">общее!$A$3:$J$5</definedName>
    <definedName name="Z_F6991520_2C3B_4C21_9197_8515F05E79C7_.wvu.FilterData" localSheetId="0" hidden="1">общее!$A$5:$J$430</definedName>
    <definedName name="Z_F73173ED_9D02_4835_8031_F71A7D33ECA6_.wvu.FilterData" localSheetId="0" hidden="1">общее!$A$5:$J$532</definedName>
    <definedName name="Z_F9324F9E_6E0D_484A_B1A6_F87CCAA93894_.wvu.FilterData" localSheetId="0" hidden="1">общее!$A$5:$J$354</definedName>
    <definedName name="Z_F9544812_EB32_433B_BB14_D909670E9E5D_.wvu.FilterData" localSheetId="0" hidden="1">общее!$A$5:$J$354</definedName>
    <definedName name="Z_F9CD2061_D224_494A_B06D_1C81E6930B04_.wvu.FilterData" localSheetId="0" hidden="1">общее!$A$5:$J$297</definedName>
    <definedName name="Z_F9D2B861_A6DF_4E58_9205_20667B07345D_.wvu.FilterData" localSheetId="0" hidden="1">общее!$A$5:$J$430</definedName>
    <definedName name="Z_FA039D92_C83F_438E_BA9D_917452CA1B7F_.wvu.FilterData" localSheetId="0" hidden="1">общее!$A$5:$J$354</definedName>
    <definedName name="Z_FF1C8053_6325_4562_BDE7_81A6D9BCDD2B_.wvu.FilterData" localSheetId="0" hidden="1">общее!$A$5:$J$297</definedName>
    <definedName name="Z_FFB47FFE_A5E4_419A_BD39_DDC70DF4F5D4_.wvu.FilterData" localSheetId="0" hidden="1">общее!$A$5:$J$354</definedName>
    <definedName name="_xlnm.Print_Titles" localSheetId="0">общее!$5:$5</definedName>
    <definedName name="_xlnm.Print_Area" localSheetId="0">общее!$A$1:$J$298</definedName>
  </definedNames>
  <calcPr calcId="124519"/>
  <customWorkbookViews>
    <customWorkbookView name="User459c - Личное представление" guid="{84AB9039-6109-4932-AA14-522BD4A30F0B}" mergeInterval="0" personalView="1" maximized="1" xWindow="1" yWindow="1" windowWidth="1920" windowHeight="802" activeSheetId="1"/>
    <customWorkbookView name="User416a - Личное представление" guid="{CFD58EC5-F475-4F0C-8822-861C497EA100}" mergeInterval="0" personalView="1" maximized="1" xWindow="1" yWindow="1" windowWidth="1920" windowHeight="850" tabRatio="563" activeSheetId="1"/>
    <customWorkbookView name="User_569 - Личное представление" guid="{68CBFC64-03A4-4F74-B34E-EE1DB915A668}" mergeInterval="0" personalView="1" maximized="1" xWindow="1" yWindow="1" windowWidth="1719" windowHeight="794" activeSheetId="1"/>
    <customWorkbookView name="user565f - Личное представление" guid="{713A662A-DFDD-43FB-A56E-1E210432D89D}" mergeInterval="0" personalView="1" maximized="1" xWindow="1" yWindow="1" windowWidth="1920" windowHeight="850" activeSheetId="1"/>
    <customWorkbookView name="User463d - Личное представление" guid="{F9324F9E-6E0D-484A-B1A6-F87CCAA93894}" mergeInterval="0" personalView="1" maximized="1" xWindow="1" yWindow="1" windowWidth="1920" windowHeight="850" activeSheetId="1"/>
    <customWorkbookView name="User416b - Личное представление" guid="{90518B97-7307-4173-A97E-975285B914B1}" mergeInterval="0" personalView="1" maximized="1" xWindow="1" yWindow="1" windowWidth="1920" windowHeight="850" activeSheetId="1"/>
    <customWorkbookView name="user465a - Личное представление" guid="{EF32CA8F-131B-41F0-AA31-167807ADE2D4}" mergeInterval="0" personalView="1" maximized="1" xWindow="1" yWindow="1" windowWidth="1916" windowHeight="850" activeSheetId="1"/>
    <customWorkbookView name="User465e - Личное представление" guid="{2C18B72E-FABC-405E-9989-871873679CB9}" mergeInterval="0" personalView="1" maximized="1" xWindow="1" yWindow="1" windowWidth="1920" windowHeight="850" activeSheetId="1"/>
    <customWorkbookView name="User563b - Личное представление" guid="{8112C56A-816E-41B5-AC5C-5C34336EE27C}" mergeInterval="0" personalView="1" maximized="1" xWindow="-9" yWindow="-9" windowWidth="1938" windowHeight="1048" activeSheetId="1"/>
    <customWorkbookView name="User56a - Личное представление" guid="{B0CF427B-E64B-46A6-97A4-9B49090FE4BE}" mergeInterval="0" personalView="1" maximized="1" xWindow="-8" yWindow="-8" windowWidth="1936" windowHeight="1056" activeSheetId="1"/>
    <customWorkbookView name="Microsoft - Личное представление" guid="{72EDDA2C-BFF2-4D48-A13B-2B9C46213374}" mergeInterval="0" personalView="1" maximized="1" xWindow="1" yWindow="1" windowWidth="1366" windowHeight="496" activeSheetId="1"/>
    <customWorkbookView name="Танечка - Особисте подання" guid="{839A87F2-F73A-45C5-ADB8-392A99CC1EFF}" mergeInterval="0" personalView="1" maximized="1" xWindow="-8" yWindow="-8" windowWidth="1936" windowHeight="1056" activeSheetId="1"/>
    <customWorkbookView name="user_451 - Личное представление" guid="{5EEB5DC5-097B-47D6-81BA-F19E1000B57E}" mergeInterval="0" personalView="1" maximized="1" xWindow="-8" yWindow="-8" windowWidth="1936" windowHeight="1056" activeSheetId="1"/>
    <customWorkbookView name="Tanya - Личное представление" guid="{795D5ECF-BF90-4F3E-A74E-B1A55C8421F2}" mergeInterval="0" personalView="1" maximized="1" xWindow="1" yWindow="1" windowWidth="1920" windowHeight="808" activeSheetId="1"/>
    <customWorkbookView name="User_463 - Личное представление" guid="{E147D13D-D04D-431E-888C-5A9AE670FC44}" mergeInterval="0" personalView="1" maximized="1" windowWidth="1276" windowHeight="850" activeSheetId="1"/>
    <customWorkbookView name="Garmash - Личное представление" guid="{3B5575E9-696E-4E1F-8BBE-8483CF318052}" mergeInterval="0" personalView="1" maximized="1" windowWidth="1020" windowHeight="562" activeSheetId="1"/>
    <customWorkbookView name="User416 - Личное представление" guid="{452C56A1-7A56-4ADE-A5CF-E260228787E3}" mergeInterval="0" personalView="1" maximized="1" windowWidth="1020" windowHeight="596" activeSheetId="1"/>
    <customWorkbookView name="user_457 - Личное представление" guid="{7EDDA008-F905-436E-A980-951BDACDA577}" mergeInterval="0" personalView="1" maximized="1" xWindow="1" yWindow="1" windowWidth="1920" windowHeight="753" activeSheetId="1"/>
    <customWorkbookView name="User457c  - Личное представление" guid="{2A0A5548-2EEF-4469-A03C-FA481083CE33}" mergeInterval="0" personalView="1" maximized="1" windowWidth="1020" windowHeight="569" activeSheetId="1"/>
    <customWorkbookView name="user458 - Личное представление" guid="{CC0A6F72-A956-4FF0-A9CF-B2F133844683}" mergeInterval="0" personalView="1" maximized="1" xWindow="1" yWindow="1" windowWidth="1280" windowHeight="453" activeSheetId="1"/>
    <customWorkbookView name="User565 - Личное представление" guid="{B5FF27E5-4C0E-4323-88CE-5D44F441DDEF}" mergeInterval="0" personalView="1" maximized="1" xWindow="1" yWindow="1" windowWidth="1920" windowHeight="829" activeSheetId="1"/>
    <customWorkbookView name="User_455 - Личное представление" guid="{33313D92-ACCC-472C-8066-C92558BED64F}" mergeInterval="0" personalView="1" maximized="1" xWindow="1" yWindow="1" windowWidth="1920" windowHeight="753" activeSheetId="1"/>
    <customWorkbookView name="user415a - Личное представление" guid="{F9D2B861-A6DF-4E58-9205-20667B07345D}" mergeInterval="0" personalView="1" maximized="1" xWindow="1" yWindow="1" windowWidth="1440" windowHeight="633" activeSheetId="1"/>
    <customWorkbookView name="User415b - Личное представление" guid="{0EDC1FFF-2611-4DAC-98A8-22EC25025967}" mergeInterval="0" personalView="1" maximized="1" xWindow="1" yWindow="1" windowWidth="1916" windowHeight="808" activeSheetId="1"/>
    <customWorkbookView name="user416d - Личное представление" guid="{998E5F34-5F22-456C-AF6B-44B849DA5E75}" mergeInterval="0" personalView="1" maximized="1" xWindow="1" yWindow="1" windowWidth="1916" windowHeight="692" activeSheetId="1"/>
    <customWorkbookView name="User465b - Личное представление" guid="{471079C8-6E8B-4088-8968-A7D0C5B8653D}" mergeInterval="0" personalView="1" maximized="1" xWindow="1" yWindow="1" windowWidth="1920" windowHeight="850" activeSheetId="1"/>
    <customWorkbookView name="Use565c - Личное представление" guid="{A600D8D5-C13F-49F2-9D2C-FC8EA32AC551}" mergeInterval="0" personalView="1" maximized="1" xWindow="1" yWindow="1" windowWidth="1920" windowHeight="802" activeSheetId="1"/>
    <customWorkbookView name="user - Личное представление" guid="{868786DC-4C96-45F5-A272-3E03D4B934A0}" mergeInterval="0" personalView="1" maximized="1" xWindow="-8" yWindow="-8" windowWidth="1936" windowHeight="1056" activeSheetId="1"/>
    <customWorkbookView name="User569a - Личное представление" guid="{8FB1E024-9866-4CAD-B900-0CCFEA27B234}" mergeInterval="0" personalView="1" maximized="1" xWindow="1" yWindow="1" windowWidth="1920" windowHeight="850" activeSheetId="1"/>
    <customWorkbookView name="User457d - Личное представление" guid="{0CBA335B-0DD8-471B-913E-91954D8A7DE8}" mergeInterval="0" personalView="1" maximized="1" xWindow="1" yWindow="1" windowWidth="1916" windowHeight="802" activeSheetId="1"/>
    <customWorkbookView name="user457a - Личное представление" guid="{1BDFBE17-25BB-4BB9-B67F-4757B39B2D64}" mergeInterval="0" personalView="1" maximized="1" xWindow="1" yWindow="1" windowWidth="1916" windowHeight="810" activeSheetId="1"/>
    <customWorkbookView name="Танечка - Личное представление" guid="{BE1C4A44-01B5-4ECE-8D55-C71095D37032}" mergeInterval="0" personalView="1" maximized="1" xWindow="1" yWindow="1" windowWidth="1920" windowHeight="850" activeSheetId="1"/>
    <customWorkbookView name="user415c - Личное представление" guid="{3824CD03-2F75-4531-8348-997F8B6518CE}" mergeInterval="0" personalView="1" maximized="1" xWindow="1" yWindow="1" windowWidth="1877" windowHeight="836" activeSheetId="1"/>
    <customWorkbookView name="user563a - Личное представление" guid="{CFB0A04F-563D-4D2B-BCD3-ACFCDC70E584}" mergeInterval="0" personalView="1" maximized="1" xWindow="1" yWindow="1" windowWidth="1846" windowHeight="838" activeSheetId="1"/>
    <customWorkbookView name="User569c - Личное представление" guid="{BC4BF63E-98F8-4CE0-B0DE-A2A71C291EFE}" mergeInterval="0" personalView="1" maximized="1" xWindow="1" yWindow="1" windowWidth="1920" windowHeight="850" activeSheetId="1"/>
    <customWorkbookView name="Яна - Личное представление" guid="{9BFA17BE-4413-48EA-8DFA-9D7972E1D966}" mergeInterval="0" personalView="1" maximized="1" xWindow="1" yWindow="1" windowWidth="1920" windowHeight="850" activeSheetId="1"/>
    <customWorkbookView name="user459b - Личное представление" guid="{FA039D92-C83F-438E-BA9D-917452CA1B7F}" mergeInterval="0" personalView="1" maximized="1" xWindow="1" yWindow="1" windowWidth="1920" windowHeight="850" activeSheetId="1"/>
    <customWorkbookView name="User415 - Личное представление" guid="{06B33669-D909-4CD8-806F-33C009B9DF0A}" mergeInterval="0" personalView="1" maximized="1" xWindow="1" yWindow="1" windowWidth="1920" windowHeight="850" activeSheetId="1"/>
    <customWorkbookView name="user459a - Личное представление" guid="{8DA01475-C6A0-4A19-B7EB-B1C704431492}" mergeInterval="0" personalView="1" maximized="1" xWindow="1" yWindow="1" windowWidth="1904" windowHeight="838" activeSheetId="1"/>
    <customWorkbookView name="User563c - Личное представление" guid="{675C859F-867B-4E3E-8283-3B2C94BFA5E5}" mergeInterval="0" personalView="1" maximized="1" xWindow="1" yWindow="1" windowWidth="1920" windowHeight="802" activeSheetId="1"/>
    <customWorkbookView name="User465d - Личное представление" guid="{D0621073-25BE-47D7-AC33-51146458D41C}" mergeInterval="0" personalView="1" maximized="1" xWindow="1" yWindow="1" windowWidth="1920" windowHeight="850" activeSheetId="1"/>
    <customWorkbookView name="user457c - Личное представление" guid="{221AFC77-C97B-4D44-8163-7AA758A08BF9}" mergeInterval="0" personalView="1" maximized="1" xWindow="1" yWindow="1" windowWidth="1470" windowHeight="557" activeSheetId="1"/>
    <customWorkbookView name="user457b - Личное представление" guid="{95A7493F-2B11-406A-BB91-458FD9DC3BAE}" mergeInterval="0" personalView="1" maximized="1" xWindow="1" yWindow="1" windowWidth="1717" windowHeight="772" activeSheetId="1"/>
    <customWorkbookView name="user416c - Личное представление" guid="{966D3932-E429-4C59-AC55-697D9EEA620A}" mergeInterval="0" personalView="1" maximized="1" xWindow="1" yWindow="1" windowWidth="1920" windowHeight="802" activeSheetId="1"/>
  </customWorkbookViews>
</workbook>
</file>

<file path=xl/calcChain.xml><?xml version="1.0" encoding="utf-8"?>
<calcChain xmlns="http://schemas.openxmlformats.org/spreadsheetml/2006/main">
  <c r="H77" i="1"/>
  <c r="I78"/>
  <c r="H73"/>
  <c r="J76"/>
  <c r="I71"/>
  <c r="G7"/>
  <c r="D87"/>
  <c r="D85"/>
  <c r="E86"/>
  <c r="F51"/>
  <c r="C9"/>
  <c r="D9"/>
  <c r="E15"/>
  <c r="E14"/>
  <c r="F11"/>
  <c r="H133"/>
  <c r="I77" l="1"/>
  <c r="E85"/>
  <c r="F268"/>
  <c r="E268"/>
  <c r="H246" l="1"/>
  <c r="H245" s="1"/>
  <c r="D257"/>
  <c r="H253"/>
  <c r="D246"/>
  <c r="H242" l="1"/>
  <c r="H207"/>
  <c r="D207"/>
  <c r="E214"/>
  <c r="D213"/>
  <c r="D212"/>
  <c r="D210"/>
  <c r="H177"/>
  <c r="D183"/>
  <c r="D138" l="1"/>
  <c r="G94" l="1"/>
  <c r="G133"/>
  <c r="G260"/>
  <c r="G226" l="1"/>
  <c r="G253" l="1"/>
  <c r="H200" l="1"/>
  <c r="G199"/>
  <c r="D199"/>
  <c r="C199"/>
  <c r="C260"/>
  <c r="C264"/>
  <c r="C257"/>
  <c r="H100"/>
  <c r="D100"/>
  <c r="D99" s="1"/>
  <c r="C212"/>
  <c r="C210"/>
  <c r="C213"/>
  <c r="E130"/>
  <c r="E119"/>
  <c r="F119"/>
  <c r="E98"/>
  <c r="D188"/>
  <c r="C190"/>
  <c r="C186"/>
  <c r="C149"/>
  <c r="C183"/>
  <c r="H199" l="1"/>
  <c r="J271"/>
  <c r="I271"/>
  <c r="G270"/>
  <c r="E264"/>
  <c r="J256"/>
  <c r="I256"/>
  <c r="I270" l="1"/>
  <c r="J270"/>
  <c r="G269"/>
  <c r="I230"/>
  <c r="I227"/>
  <c r="H65"/>
  <c r="G65"/>
  <c r="G64" s="1"/>
  <c r="G45" s="1"/>
  <c r="G73"/>
  <c r="C74"/>
  <c r="F10"/>
  <c r="F12"/>
  <c r="F17"/>
  <c r="F21"/>
  <c r="F23"/>
  <c r="F27"/>
  <c r="F30"/>
  <c r="F31"/>
  <c r="F32"/>
  <c r="F34"/>
  <c r="F35"/>
  <c r="F36"/>
  <c r="F38"/>
  <c r="F39"/>
  <c r="F41"/>
  <c r="F42"/>
  <c r="F53"/>
  <c r="F56"/>
  <c r="F58"/>
  <c r="F59"/>
  <c r="F60"/>
  <c r="F62"/>
  <c r="F66"/>
  <c r="F69"/>
  <c r="F82"/>
  <c r="F84"/>
  <c r="F88"/>
  <c r="F90"/>
  <c r="H7"/>
  <c r="D83"/>
  <c r="C83"/>
  <c r="C81"/>
  <c r="D61"/>
  <c r="C61"/>
  <c r="E52"/>
  <c r="D47"/>
  <c r="C47"/>
  <c r="C22"/>
  <c r="D16"/>
  <c r="C16"/>
  <c r="D269"/>
  <c r="J222"/>
  <c r="J157"/>
  <c r="J102"/>
  <c r="F215"/>
  <c r="G262"/>
  <c r="G186"/>
  <c r="H202"/>
  <c r="G202"/>
  <c r="D192"/>
  <c r="J287"/>
  <c r="I269" l="1"/>
  <c r="J73"/>
  <c r="H64"/>
  <c r="J269"/>
  <c r="F83"/>
  <c r="F16"/>
  <c r="F289"/>
  <c r="F271"/>
  <c r="C270"/>
  <c r="F260"/>
  <c r="D243"/>
  <c r="D142"/>
  <c r="E116"/>
  <c r="H45" l="1"/>
  <c r="F270"/>
  <c r="C269"/>
  <c r="D120"/>
  <c r="D205"/>
  <c r="E269" l="1"/>
  <c r="H79"/>
  <c r="C205"/>
  <c r="C182"/>
  <c r="C273" l="1"/>
  <c r="C94"/>
  <c r="E261" l="1"/>
  <c r="G132" l="1"/>
  <c r="E90" l="1"/>
  <c r="E89"/>
  <c r="E88"/>
  <c r="C87"/>
  <c r="E84"/>
  <c r="E82"/>
  <c r="D81"/>
  <c r="I76"/>
  <c r="E75"/>
  <c r="I72"/>
  <c r="J70"/>
  <c r="I70"/>
  <c r="E69"/>
  <c r="J68"/>
  <c r="I68"/>
  <c r="E67"/>
  <c r="E66"/>
  <c r="D65"/>
  <c r="C65"/>
  <c r="C64" s="1"/>
  <c r="E63"/>
  <c r="E62"/>
  <c r="E60"/>
  <c r="E59"/>
  <c r="E58"/>
  <c r="E57"/>
  <c r="E56"/>
  <c r="D55"/>
  <c r="C55"/>
  <c r="E53"/>
  <c r="E51"/>
  <c r="E50"/>
  <c r="E49"/>
  <c r="E48"/>
  <c r="J44"/>
  <c r="I44"/>
  <c r="E43"/>
  <c r="E42"/>
  <c r="E41"/>
  <c r="D40"/>
  <c r="C40"/>
  <c r="E39"/>
  <c r="E38"/>
  <c r="D37"/>
  <c r="C37"/>
  <c r="E36"/>
  <c r="E35"/>
  <c r="E34"/>
  <c r="E33"/>
  <c r="E32"/>
  <c r="E31"/>
  <c r="E30"/>
  <c r="E29"/>
  <c r="E28"/>
  <c r="E27"/>
  <c r="D26"/>
  <c r="C26"/>
  <c r="E24"/>
  <c r="E23"/>
  <c r="D22"/>
  <c r="E21"/>
  <c r="D20"/>
  <c r="C20"/>
  <c r="E18"/>
  <c r="E17"/>
  <c r="E13"/>
  <c r="E12"/>
  <c r="E11"/>
  <c r="E10"/>
  <c r="F22" l="1"/>
  <c r="F81"/>
  <c r="D80"/>
  <c r="F65"/>
  <c r="D64"/>
  <c r="F26"/>
  <c r="F37"/>
  <c r="F40"/>
  <c r="F87"/>
  <c r="F9"/>
  <c r="F20"/>
  <c r="C80"/>
  <c r="D46"/>
  <c r="E81"/>
  <c r="C19"/>
  <c r="C73"/>
  <c r="C46"/>
  <c r="D25"/>
  <c r="E9"/>
  <c r="C8"/>
  <c r="C54"/>
  <c r="E74"/>
  <c r="D54"/>
  <c r="I7"/>
  <c r="C25"/>
  <c r="D8"/>
  <c r="E55"/>
  <c r="J7"/>
  <c r="J65"/>
  <c r="D19"/>
  <c r="E83"/>
  <c r="I65"/>
  <c r="E20"/>
  <c r="E26"/>
  <c r="E37"/>
  <c r="E40"/>
  <c r="E61"/>
  <c r="E87"/>
  <c r="E22"/>
  <c r="E16"/>
  <c r="E47"/>
  <c r="E65"/>
  <c r="E215"/>
  <c r="C296"/>
  <c r="G79" l="1"/>
  <c r="F64"/>
  <c r="F8"/>
  <c r="F80"/>
  <c r="F25"/>
  <c r="C45"/>
  <c r="E46"/>
  <c r="C7"/>
  <c r="J64"/>
  <c r="E64"/>
  <c r="D45"/>
  <c r="I64"/>
  <c r="I73"/>
  <c r="E8"/>
  <c r="E54"/>
  <c r="E73"/>
  <c r="E25"/>
  <c r="D7"/>
  <c r="E19"/>
  <c r="E80"/>
  <c r="I287"/>
  <c r="I240"/>
  <c r="I233"/>
  <c r="I207"/>
  <c r="I204"/>
  <c r="I200"/>
  <c r="J198"/>
  <c r="I198"/>
  <c r="I196"/>
  <c r="I189"/>
  <c r="I183"/>
  <c r="I162"/>
  <c r="I157"/>
  <c r="E275"/>
  <c r="E271"/>
  <c r="E265"/>
  <c r="H188"/>
  <c r="H117"/>
  <c r="F297"/>
  <c r="E297"/>
  <c r="I265"/>
  <c r="H262"/>
  <c r="H112"/>
  <c r="H99"/>
  <c r="D262"/>
  <c r="C262"/>
  <c r="D245"/>
  <c r="D217"/>
  <c r="D206"/>
  <c r="D255"/>
  <c r="D195"/>
  <c r="D202"/>
  <c r="H97" l="1"/>
  <c r="F262"/>
  <c r="G92"/>
  <c r="H92"/>
  <c r="F7"/>
  <c r="I45"/>
  <c r="E45"/>
  <c r="E7"/>
  <c r="E270"/>
  <c r="I202"/>
  <c r="C79"/>
  <c r="D79"/>
  <c r="F269"/>
  <c r="I262"/>
  <c r="F123"/>
  <c r="E123"/>
  <c r="F122"/>
  <c r="E122"/>
  <c r="F121"/>
  <c r="E121"/>
  <c r="F118"/>
  <c r="E118"/>
  <c r="F115"/>
  <c r="E115"/>
  <c r="F114"/>
  <c r="E114"/>
  <c r="F113"/>
  <c r="E113"/>
  <c r="F111"/>
  <c r="E111"/>
  <c r="F110"/>
  <c r="E110"/>
  <c r="F106"/>
  <c r="E106"/>
  <c r="F105"/>
  <c r="E105"/>
  <c r="F104"/>
  <c r="E104"/>
  <c r="F102"/>
  <c r="E102"/>
  <c r="F101"/>
  <c r="E101"/>
  <c r="F100"/>
  <c r="E100"/>
  <c r="F184"/>
  <c r="E184"/>
  <c r="F183"/>
  <c r="E183"/>
  <c r="F176"/>
  <c r="E176"/>
  <c r="F175"/>
  <c r="E175"/>
  <c r="F171"/>
  <c r="E171"/>
  <c r="F169"/>
  <c r="E169"/>
  <c r="F167"/>
  <c r="E167"/>
  <c r="F165"/>
  <c r="E165"/>
  <c r="F162"/>
  <c r="E162"/>
  <c r="F157"/>
  <c r="E157"/>
  <c r="F156"/>
  <c r="E156"/>
  <c r="F154"/>
  <c r="E154"/>
  <c r="F153"/>
  <c r="E153"/>
  <c r="F151"/>
  <c r="E151"/>
  <c r="E149"/>
  <c r="E148"/>
  <c r="E147"/>
  <c r="D161"/>
  <c r="D155"/>
  <c r="D146"/>
  <c r="D182"/>
  <c r="D174"/>
  <c r="D170"/>
  <c r="D166"/>
  <c r="D137"/>
  <c r="D112"/>
  <c r="D103"/>
  <c r="D117"/>
  <c r="F79" l="1"/>
  <c r="D97"/>
  <c r="I79"/>
  <c r="D92"/>
  <c r="C92"/>
  <c r="I92"/>
  <c r="E79"/>
  <c r="G285"/>
  <c r="G279"/>
  <c r="G278"/>
  <c r="G259"/>
  <c r="G206"/>
  <c r="G195"/>
  <c r="G188"/>
  <c r="G182"/>
  <c r="G161"/>
  <c r="G155"/>
  <c r="G117"/>
  <c r="G112"/>
  <c r="G99"/>
  <c r="F244"/>
  <c r="C285"/>
  <c r="C259"/>
  <c r="C258" s="1"/>
  <c r="C255"/>
  <c r="C245"/>
  <c r="C243"/>
  <c r="C217"/>
  <c r="C206"/>
  <c r="C202"/>
  <c r="C195"/>
  <c r="C192"/>
  <c r="C188"/>
  <c r="C174"/>
  <c r="C170"/>
  <c r="C166"/>
  <c r="C161"/>
  <c r="C155"/>
  <c r="C146"/>
  <c r="C137"/>
  <c r="C120"/>
  <c r="C117"/>
  <c r="C112"/>
  <c r="C103"/>
  <c r="C99"/>
  <c r="C298"/>
  <c r="C185" l="1"/>
  <c r="C97"/>
  <c r="F92"/>
  <c r="G145"/>
  <c r="C132"/>
  <c r="C145"/>
  <c r="E92"/>
  <c r="E103"/>
  <c r="E155"/>
  <c r="F166"/>
  <c r="G97"/>
  <c r="E182"/>
  <c r="E112"/>
  <c r="C284"/>
  <c r="E174"/>
  <c r="E120"/>
  <c r="E99"/>
  <c r="E170"/>
  <c r="F117"/>
  <c r="F243"/>
  <c r="E161"/>
  <c r="G284"/>
  <c r="G185"/>
  <c r="I188"/>
  <c r="C248"/>
  <c r="E255"/>
  <c r="G258"/>
  <c r="E166"/>
  <c r="F155"/>
  <c r="F103"/>
  <c r="G191"/>
  <c r="F170"/>
  <c r="F112"/>
  <c r="E117"/>
  <c r="F99"/>
  <c r="F161"/>
  <c r="F174"/>
  <c r="C242"/>
  <c r="F120"/>
  <c r="F182"/>
  <c r="G205"/>
  <c r="C191"/>
  <c r="E97" l="1"/>
  <c r="C291"/>
  <c r="G248"/>
  <c r="G291"/>
  <c r="C223"/>
  <c r="C272" s="1"/>
  <c r="I123"/>
  <c r="I118"/>
  <c r="I115"/>
  <c r="I113"/>
  <c r="J111"/>
  <c r="I111"/>
  <c r="I110"/>
  <c r="I102"/>
  <c r="I101"/>
  <c r="I100"/>
  <c r="J98"/>
  <c r="I98"/>
  <c r="F98"/>
  <c r="C277" l="1"/>
  <c r="C282" s="1"/>
  <c r="G223"/>
  <c r="I112"/>
  <c r="I99"/>
  <c r="I117"/>
  <c r="G272" l="1"/>
  <c r="G277" s="1"/>
  <c r="G282" s="1"/>
  <c r="I97"/>
  <c r="F97"/>
  <c r="H182" l="1"/>
  <c r="H161"/>
  <c r="I156"/>
  <c r="H155"/>
  <c r="H285"/>
  <c r="I289"/>
  <c r="E274"/>
  <c r="J161" l="1"/>
  <c r="I161"/>
  <c r="I182"/>
  <c r="H145"/>
  <c r="D145"/>
  <c r="E146"/>
  <c r="I155"/>
  <c r="E206"/>
  <c r="F193"/>
  <c r="D296"/>
  <c r="J187"/>
  <c r="F296" l="1"/>
  <c r="E296"/>
  <c r="I145"/>
  <c r="D298"/>
  <c r="E145"/>
  <c r="F145"/>
  <c r="F194"/>
  <c r="F298" l="1"/>
  <c r="E298"/>
  <c r="H259"/>
  <c r="H206" l="1"/>
  <c r="H258" l="1"/>
  <c r="I206"/>
  <c r="H226" l="1"/>
  <c r="D185"/>
  <c r="E257"/>
  <c r="I253"/>
  <c r="F212" l="1"/>
  <c r="E95" l="1"/>
  <c r="I222" l="1"/>
  <c r="E96" l="1"/>
  <c r="D94"/>
  <c r="H205" l="1"/>
  <c r="I205" l="1"/>
  <c r="E133"/>
  <c r="H284" l="1"/>
  <c r="D285"/>
  <c r="J281"/>
  <c r="H94"/>
  <c r="F95"/>
  <c r="I95"/>
  <c r="F285" l="1"/>
  <c r="D284"/>
  <c r="H291"/>
  <c r="F94"/>
  <c r="E94"/>
  <c r="I94"/>
  <c r="F284" l="1"/>
  <c r="D291"/>
  <c r="J226"/>
  <c r="F291" l="1"/>
  <c r="E144"/>
  <c r="F138"/>
  <c r="E138"/>
  <c r="F136"/>
  <c r="E136"/>
  <c r="F135"/>
  <c r="E135"/>
  <c r="F134"/>
  <c r="E134"/>
  <c r="I133"/>
  <c r="F133"/>
  <c r="D273"/>
  <c r="F295"/>
  <c r="F294"/>
  <c r="F204"/>
  <c r="F198"/>
  <c r="F197"/>
  <c r="F196"/>
  <c r="F190"/>
  <c r="F187"/>
  <c r="F186"/>
  <c r="E273" l="1"/>
  <c r="E142"/>
  <c r="F137"/>
  <c r="E137"/>
  <c r="D132"/>
  <c r="H132"/>
  <c r="F132" l="1"/>
  <c r="E132"/>
  <c r="I132"/>
  <c r="F200"/>
  <c r="I260"/>
  <c r="F195" l="1"/>
  <c r="E186" l="1"/>
  <c r="I186"/>
  <c r="E187"/>
  <c r="I187"/>
  <c r="E189"/>
  <c r="E190"/>
  <c r="E193"/>
  <c r="E194"/>
  <c r="H195"/>
  <c r="E196"/>
  <c r="E197"/>
  <c r="E198"/>
  <c r="E200"/>
  <c r="E203"/>
  <c r="E204"/>
  <c r="E207"/>
  <c r="E210"/>
  <c r="E212"/>
  <c r="E213"/>
  <c r="E220"/>
  <c r="I228"/>
  <c r="E243"/>
  <c r="E244"/>
  <c r="E246"/>
  <c r="H248"/>
  <c r="D248"/>
  <c r="D259"/>
  <c r="E260"/>
  <c r="H278"/>
  <c r="H279"/>
  <c r="I281"/>
  <c r="E284"/>
  <c r="I284"/>
  <c r="E285"/>
  <c r="I285"/>
  <c r="E289"/>
  <c r="E291"/>
  <c r="I291"/>
  <c r="E294"/>
  <c r="E295"/>
  <c r="F259" l="1"/>
  <c r="E217"/>
  <c r="D258"/>
  <c r="H223"/>
  <c r="I279"/>
  <c r="J279"/>
  <c r="J278"/>
  <c r="I278"/>
  <c r="I195"/>
  <c r="F192"/>
  <c r="F199"/>
  <c r="E248"/>
  <c r="H185"/>
  <c r="I259"/>
  <c r="I248"/>
  <c r="I226"/>
  <c r="E262"/>
  <c r="D191"/>
  <c r="E259"/>
  <c r="E199"/>
  <c r="I199"/>
  <c r="H191"/>
  <c r="E192"/>
  <c r="E202"/>
  <c r="D242"/>
  <c r="E245"/>
  <c r="E195"/>
  <c r="E188"/>
  <c r="F258" l="1"/>
  <c r="H272"/>
  <c r="I223"/>
  <c r="D223"/>
  <c r="I191"/>
  <c r="F242"/>
  <c r="F185"/>
  <c r="E205"/>
  <c r="E185"/>
  <c r="I185"/>
  <c r="F191"/>
  <c r="E242"/>
  <c r="I258"/>
  <c r="E191"/>
  <c r="E258"/>
  <c r="D272" l="1"/>
  <c r="I272"/>
  <c r="E223"/>
  <c r="F223"/>
  <c r="H277"/>
  <c r="F272" l="1"/>
  <c r="D277"/>
  <c r="E272"/>
  <c r="I277"/>
  <c r="H282"/>
  <c r="D282" l="1"/>
  <c r="I282"/>
  <c r="F277" l="1"/>
  <c r="E277"/>
  <c r="F282" l="1"/>
  <c r="E282"/>
</calcChain>
</file>

<file path=xl/sharedStrings.xml><?xml version="1.0" encoding="utf-8"?>
<sst xmlns="http://schemas.openxmlformats.org/spreadsheetml/2006/main" count="571" uniqueCount="516">
  <si>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</si>
  <si>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</si>
  <si>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</si>
  <si>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</si>
  <si>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</si>
  <si>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</si>
  <si>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</si>
  <si>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</si>
  <si>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</si>
  <si>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</si>
  <si>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</si>
  <si>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</si>
  <si>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</si>
  <si>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</si>
  <si>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</si>
  <si>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</si>
  <si>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ВСЬОГО ВИДАТКІВ З КРЕДИТУВАННЯМ</t>
  </si>
  <si>
    <t xml:space="preserve">РАЗОМ ВИДАТКИ </t>
  </si>
  <si>
    <t xml:space="preserve"> КРЕДИТУВАННЯ </t>
  </si>
  <si>
    <t xml:space="preserve">ВСЬОГО ВИДАТКІВ 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</si>
  <si>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</si>
  <si>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</si>
  <si>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</si>
  <si>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</si>
  <si>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</si>
  <si>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</si>
  <si>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</si>
  <si>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</si>
  <si>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</si>
  <si>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</si>
  <si>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</si>
  <si>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Відхилення, тис. грн.</t>
  </si>
  <si>
    <t>Темп зростання, %</t>
  </si>
  <si>
    <t>0100</t>
  </si>
  <si>
    <t>1000</t>
  </si>
  <si>
    <t>1010</t>
  </si>
  <si>
    <t>1020</t>
  </si>
  <si>
    <t>1030</t>
  </si>
  <si>
    <t>1090</t>
  </si>
  <si>
    <t>2000</t>
  </si>
  <si>
    <t>2010</t>
  </si>
  <si>
    <t>Багатопрофільна стаціонарна медична допомога населенню</t>
  </si>
  <si>
    <t>2140</t>
  </si>
  <si>
    <t>3000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</si>
  <si>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</si>
  <si>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</si>
  <si>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</si>
  <si>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</si>
  <si>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</si>
  <si>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</si>
  <si>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</si>
  <si>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</si>
  <si>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3050</t>
  </si>
  <si>
    <t>3090</t>
  </si>
  <si>
    <t>3100</t>
  </si>
  <si>
    <t>3104</t>
  </si>
  <si>
    <t>3105</t>
  </si>
  <si>
    <t>3130</t>
  </si>
  <si>
    <t>3133</t>
  </si>
  <si>
    <t>3180</t>
  </si>
  <si>
    <t>3190</t>
  </si>
  <si>
    <t>3240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</si>
  <si>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</si>
  <si>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</si>
  <si>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</si>
  <si>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</si>
  <si>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</si>
  <si>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</si>
  <si>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</si>
  <si>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</si>
  <si>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</si>
  <si>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</si>
  <si>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</si>
  <si>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</si>
  <si>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</si>
  <si>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</si>
  <si>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</si>
  <si>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</si>
  <si>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</si>
  <si>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</si>
  <si>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</si>
  <si>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</si>
  <si>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</si>
  <si>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</si>
  <si>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</si>
  <si>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</si>
  <si>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</si>
  <si>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</si>
  <si>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</si>
  <si>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</si>
  <si>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</si>
  <si>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</si>
  <si>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</si>
  <si>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</si>
  <si>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</si>
  <si>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</si>
  <si>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</si>
  <si>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</si>
  <si>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</si>
  <si>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</si>
  <si>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</si>
  <si>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</si>
  <si>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</si>
  <si>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</si>
  <si>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7400</t>
  </si>
  <si>
    <t>Внески до статутного капіталу суб’єктів господарювання</t>
  </si>
  <si>
    <t>3160</t>
  </si>
  <si>
    <t>1160</t>
  </si>
  <si>
    <t>Заходи з енергозбереження</t>
  </si>
  <si>
    <t>Інші заходи, пов'язані з економічною діяльністю</t>
  </si>
  <si>
    <t>Сприяння розвитку малого та середнього підприємництва</t>
  </si>
  <si>
    <t>7600</t>
  </si>
  <si>
    <t>1150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</si>
  <si>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</si>
  <si>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</si>
  <si>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</si>
  <si>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</si>
  <si>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</si>
  <si>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</si>
  <si>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</si>
  <si>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</si>
  <si>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</si>
  <si>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</si>
  <si>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3120</t>
  </si>
  <si>
    <t>3121</t>
  </si>
  <si>
    <t>3122</t>
  </si>
  <si>
    <t>3170</t>
  </si>
  <si>
    <t>3171</t>
  </si>
  <si>
    <t>3191</t>
  </si>
  <si>
    <t>3192</t>
  </si>
  <si>
    <t>3210</t>
  </si>
  <si>
    <t>3241</t>
  </si>
  <si>
    <t>3242</t>
  </si>
  <si>
    <t>4030</t>
  </si>
  <si>
    <t>4080</t>
  </si>
  <si>
    <t>4081</t>
  </si>
  <si>
    <t>4082</t>
  </si>
  <si>
    <t>6011</t>
  </si>
  <si>
    <t>6014</t>
  </si>
  <si>
    <t>0160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</si>
  <si>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</si>
  <si>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</si>
  <si>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</si>
  <si>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</si>
  <si>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</si>
  <si>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</si>
  <si>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</si>
  <si>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</si>
  <si>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</si>
  <si>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</si>
  <si>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</si>
  <si>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</si>
  <si>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</si>
  <si>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</si>
  <si>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</si>
  <si>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</si>
  <si>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</si>
  <si>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</si>
  <si>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</si>
  <si>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</si>
  <si>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</si>
  <si>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</si>
  <si>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</si>
  <si>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</si>
  <si>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</si>
  <si>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</si>
  <si>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</si>
  <si>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</si>
  <si>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</si>
  <si>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</si>
  <si>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</si>
  <si>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</si>
  <si>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</si>
  <si>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</si>
  <si>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</si>
  <si>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</si>
  <si>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</si>
  <si>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</si>
  <si>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</si>
  <si>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</si>
  <si>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</si>
  <si>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</si>
  <si>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</si>
  <si>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</si>
  <si>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</si>
  <si>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</si>
  <si>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</si>
  <si>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</si>
  <si>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</si>
  <si>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</si>
  <si>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</si>
  <si>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</si>
  <si>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8200</t>
  </si>
  <si>
    <t>8220</t>
  </si>
  <si>
    <t>8230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</si>
  <si>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</si>
  <si>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</si>
  <si>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</si>
  <si>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</si>
  <si>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</si>
  <si>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</si>
  <si>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</si>
  <si>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</si>
  <si>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</si>
  <si>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3123</t>
  </si>
  <si>
    <t xml:space="preserve"> Інші заходи та заклади молодіжної політики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</si>
  <si>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</si>
  <si>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</si>
  <si>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</si>
  <si>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</si>
  <si>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</si>
  <si>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</si>
  <si>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</si>
  <si>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</si>
  <si>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</si>
  <si>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</si>
  <si>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</si>
  <si>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</si>
  <si>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</si>
  <si>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</si>
  <si>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</si>
  <si>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</si>
  <si>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Природоохоронні заходи за рахунок цільових фондів</t>
  </si>
  <si>
    <t xml:space="preserve">Охорона навколишнього природного середовища </t>
  </si>
  <si>
    <t>Інші субвенції з місцевого бюджету</t>
  </si>
  <si>
    <t>Членські внески до асоціацій органів місцевого самоврядування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</si>
  <si>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</si>
  <si>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Будівництво установ та закладів соціальної сфери</t>
  </si>
  <si>
    <t>7610</t>
  </si>
  <si>
    <t>9770</t>
  </si>
  <si>
    <t xml:space="preserve">Амбулаторно-поліклінічна допомога населенню, крім  первинної медичної допомоги </t>
  </si>
  <si>
    <t>Первинна медична допомога населенню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</si>
  <si>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</si>
  <si>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</si>
  <si>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Інша діяльність щодо забезпечення житлом громадян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</si>
  <si>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</si>
  <si>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7363</t>
  </si>
  <si>
    <t>6012</t>
  </si>
  <si>
    <t>Забезпечення діяльності  з виробництва, транспортування, постачання теплової енергії</t>
  </si>
  <si>
    <t>Погашення різниці між фактичною вартістю теплової енергії, послуг з централізованого водопостачання та водовідведення, постачання холодної води</t>
  </si>
  <si>
    <t>7650</t>
  </si>
  <si>
    <t>Проведення експертної  грошової  оцінки  земельної ділянки чи права на неї</t>
  </si>
  <si>
    <t>0180</t>
  </si>
  <si>
    <t>Інша діяльність у сфері державного управління</t>
  </si>
  <si>
    <t>Зміни обсягів депозитів і цінних паперів, що використовуються для управління ліквідністю</t>
  </si>
  <si>
    <t>Надання інших пільг окремим категоріям громадян відповідно до законодавства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</si>
  <si>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</si>
  <si>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</si>
  <si>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Забезпечення діяльності інклюзивно-ресурсних центрів</t>
  </si>
  <si>
    <t>Будівництво інших об'єктів комунальної власності</t>
  </si>
  <si>
    <t>Проектування, реставрація та охорона пам'яток архітектури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</si>
  <si>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</si>
  <si>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</si>
  <si>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7462</t>
  </si>
  <si>
    <t xml:space="preserve"> Утримання та розвиток автомобільних доріг та дорожньої інфраструктури за рахунок субвенції з  державного бюджету</t>
  </si>
  <si>
    <t>Надання дошкільної 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</si>
  <si>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</si>
  <si>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</si>
  <si>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</si>
  <si>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Організація та проведення громадських робіт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</si>
  <si>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</si>
  <si>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</si>
  <si>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</si>
  <si>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</si>
  <si>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6013</t>
  </si>
  <si>
    <t>Забезпечення діяльності водопровідно-каналізаційного господарства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</si>
  <si>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</si>
  <si>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</si>
  <si>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1080</t>
  </si>
  <si>
    <t>7622</t>
  </si>
  <si>
    <t>Реалізація програм і заходів в галузі туризму та курортів</t>
  </si>
  <si>
    <t xml:space="preserve">Утримання та забезпечення діяльності центрів соціальних служб </t>
  </si>
  <si>
    <t xml:space="preserve"> 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</si>
  <si>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загальної середньої освіти  за рахунок коштів місцевого бюджету</t>
  </si>
  <si>
    <t>Надання загальної середньої освіти закладами загальної середньої освіти</t>
  </si>
  <si>
    <t>1022</t>
  </si>
  <si>
    <t>1023</t>
  </si>
  <si>
    <t>Надання загальної середньої освіти спеціалізованими закладами загальної середньої освіти</t>
  </si>
  <si>
    <t>Надання загальної середньої освіти  за рахунок освітньої субвенції</t>
  </si>
  <si>
    <t>1031</t>
  </si>
  <si>
    <t>1032</t>
  </si>
  <si>
    <t>1033</t>
  </si>
  <si>
    <t>1070</t>
  </si>
  <si>
    <t xml:space="preserve"> Надання позашкільної освіти закладами позашкільної освіти, заходи із позашкільної роботи з дітьми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</si>
  <si>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</si>
  <si>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</si>
  <si>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</si>
  <si>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1101</t>
  </si>
  <si>
    <t>1140</t>
  </si>
  <si>
    <t>1141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</si>
  <si>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</si>
  <si>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</si>
  <si>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</si>
  <si>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</si>
  <si>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</si>
  <si>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</si>
  <si>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</si>
  <si>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</si>
  <si>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Підготовка кадрів закладами професійної (професійно-технічної) освіти та іншими закладами освіти  за рахунок освітньої субвенції</t>
  </si>
  <si>
    <t>3112</t>
  </si>
  <si>
    <t>Заходи державної політики з питань дітей та їх соціального захисту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</si>
  <si>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</si>
  <si>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</si>
  <si>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</si>
  <si>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</si>
  <si>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</si>
  <si>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</si>
  <si>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8700</t>
  </si>
  <si>
    <t>Резервний фонд</t>
  </si>
  <si>
    <t>8770</t>
  </si>
  <si>
    <t>Інші непередбачувані заходи за рахунок коштів резервного фонду місцевого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</si>
  <si>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</si>
  <si>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</si>
  <si>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</si>
  <si>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</si>
  <si>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</si>
  <si>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</si>
  <si>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</si>
  <si>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</t>
  </si>
  <si>
    <t>Податок на прибуток підприємств та фінансових  установ  комунальної власності</t>
  </si>
  <si>
    <t>Рентна плата та плата за використання інших природних ресурсів </t>
  </si>
  <si>
    <t>Внутрішні податки на товари та послуги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</si>
  <si>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</si>
  <si>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</si>
  <si>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</si>
  <si>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</si>
  <si>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</si>
  <si>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</si>
  <si>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</si>
  <si>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Акцизний податок з реалізації суб’єктами господарювання роздрібної торгівлі підакцизних товарів</t>
  </si>
  <si>
    <t xml:space="preserve">Місцеві податки та збори, що сплачуються (перераховуються) згідно з Податковим кодексом України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</si>
  <si>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</si>
  <si>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</si>
  <si>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</si>
  <si>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</si>
  <si>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</si>
  <si>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</si>
  <si>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</si>
  <si>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</si>
  <si>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</si>
  <si>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</si>
  <si>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</si>
  <si>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</si>
  <si>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</si>
  <si>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</si>
  <si>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</si>
  <si>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</si>
  <si>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</si>
  <si>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</si>
  <si>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</si>
  <si>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</si>
  <si>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</si>
  <si>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</si>
  <si>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</si>
  <si>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Плата за встановлення земельного сервітуту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</si>
  <si>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</si>
  <si>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</si>
  <si>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</si>
  <si>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</si>
  <si>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</si>
  <si>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</si>
  <si>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</si>
  <si>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</si>
  <si>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</si>
  <si>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</si>
  <si>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</si>
  <si>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</si>
  <si>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</si>
  <si>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</si>
  <si>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</si>
  <si>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</si>
  <si>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</si>
  <si>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Кошти від продажу землі</t>
  </si>
  <si>
    <t>РАЗОМ ДОХОДІВ</t>
  </si>
  <si>
    <t xml:space="preserve">Офіційні трансферти 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</si>
  <si>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</si>
  <si>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</si>
  <si>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</si>
  <si>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</si>
  <si>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</si>
  <si>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</si>
  <si>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</si>
  <si>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ВСЬОГО ДОХОДІВ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</si>
  <si>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</si>
  <si>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</si>
  <si>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</si>
  <si>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</si>
  <si>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</si>
  <si>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</si>
  <si>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3110</t>
  </si>
  <si>
    <t>Заклади і заходи з питань дітей та їх соціального захисту</t>
  </si>
  <si>
    <t>1060</t>
  </si>
  <si>
    <t>1161</t>
  </si>
  <si>
    <t>1162</t>
  </si>
  <si>
    <t>1170</t>
  </si>
  <si>
    <t>Виконання заходів в рамках реалізації програми "Спроможна школа для кращих результатів"</t>
  </si>
  <si>
    <t>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</si>
  <si>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</si>
  <si>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1171</t>
  </si>
  <si>
    <t>1180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</si>
  <si>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</si>
  <si>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1181</t>
  </si>
  <si>
    <t>1182</t>
  </si>
  <si>
    <t>Співфінансування заходів, що реалізуються за рахунок субвенції з  державного бюджету місцевим бюджетам 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</si>
  <si>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</si>
  <si>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 xml:space="preserve">Співфінансування заходів, що реалізуються за рахунок субвенції з  державного бюджету місцевим бюджетам  на  реалізацію програми "Спроможна школа для кращих результатів" </t>
  </si>
  <si>
    <t>1021</t>
  </si>
  <si>
    <t>Усього</t>
  </si>
  <si>
    <t>Зовнішній борг</t>
  </si>
  <si>
    <t>Заборгованість за довгостроковими  зобов"язаннями (позики банків та фінансових установ)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</si>
  <si>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</si>
  <si>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8600</t>
  </si>
  <si>
    <t>Обслуговування місцевого боргу</t>
  </si>
  <si>
    <t>Зовнішнє фінансування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</si>
  <si>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</si>
  <si>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</si>
  <si>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</si>
  <si>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</si>
  <si>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7380</t>
  </si>
  <si>
    <t>Виконання інвестиційних проектів за рахунок інших субвенцій з державного бюджету</t>
  </si>
  <si>
    <t>Кошти, отримані від надання учасниками процедури закупівлі / спрощеної закупівлі як забезпечення їх тендерної пропозиції / пропозиції учасника спрощеної закупівлі, які не підлягають поверненню цим учасникам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</si>
  <si>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</si>
  <si>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8240</t>
  </si>
  <si>
    <t>8775</t>
  </si>
  <si>
    <t>Сільське, лісове, рибне господарство та мисливство</t>
  </si>
  <si>
    <t>7100</t>
  </si>
  <si>
    <t>7130</t>
  </si>
  <si>
    <t>Здійснення  заходів із землеустрою</t>
  </si>
  <si>
    <t>Заходи та роботи з територіальної оборони</t>
  </si>
  <si>
    <t xml:space="preserve"> Інші заходи за рахунок коштів резервного фонду місцевого бюджету</t>
  </si>
  <si>
    <t>7000</t>
  </si>
  <si>
    <t xml:space="preserve"> Економічна діяльність</t>
  </si>
  <si>
    <t>Дотації з державного бюджету місцевим бюджетам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</si>
  <si>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</si>
  <si>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Темп зростання/ уповільнення, %</t>
  </si>
  <si>
    <t>Відхилення, тис. грн</t>
  </si>
  <si>
    <t>ВИДАТКОВА ЧАСТИНА ТА КРЕДИТУВАННЯ  БЮДЖЕТУ МИКОЛАЇВСЬКОЇ МІСЬКОЇ ТЕРИТОРІАЛЬНОЇ ГРОМАДИ</t>
  </si>
  <si>
    <t>ДОХІДНА ЧАСТИНА БЮДЖЕТУ МИКОЛАЇВСЬКОЇ МІСЬКОЇ ТЕРИТОРІАЛЬНОЇ ГРОМАДИ</t>
  </si>
  <si>
    <t>ІНФОРМАЦІЯ ПРО СТАН МІСЦЕВОГО БОРГУ БЮДЖЕТУ МИКОЛАЇВСЬКОЇ МІСЬКОЇ ТЕРИТОРІАЛЬНОЇ ГРОМАДИ</t>
  </si>
  <si>
    <t>1102</t>
  </si>
  <si>
    <t>Підготовка кадрів закладами фахової передвищої освіти за рахунок освітньої субвенції</t>
  </si>
  <si>
    <t>Підготовка кадрів закладами фахової передвищої освіти за рахунок коштів місцевого бюджету</t>
  </si>
  <si>
    <t>Надання загальної середньої освіти  за рахунок залишку коштів за освітньою субвенцією (крім залишку коштів, що мають цільове призначенн,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</si>
  <si>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</si>
  <si>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в 2.1 р.б.</t>
  </si>
  <si>
    <t>в 2.3 р.б.</t>
  </si>
  <si>
    <t>в 4.8 р.б.</t>
  </si>
  <si>
    <t>Інформація про виконання бюджету  Миколаївської міської територіальної громади  за I півріччя  2023 року  (з динамікою змін порівняно за I півріччя 2022 року)</t>
  </si>
  <si>
    <t>Виконано за I півріччя  2022 року, тис. грн</t>
  </si>
  <si>
    <t>Виконано за I півріччя 2023 року, тис. грн</t>
  </si>
  <si>
    <t>станом на 01 липня 2022 року, тис. грн.</t>
  </si>
  <si>
    <t>станом на 01 липня 2023 року, тис. грн.</t>
  </si>
  <si>
    <t>5049</t>
  </si>
  <si>
    <t>Виконання окремих заходів з реалізації соціального проекту «Активні парки – локації здорової України»</t>
  </si>
  <si>
    <t>в 6,2 р.б.</t>
  </si>
  <si>
    <t>в 10,1 р.б.</t>
  </si>
  <si>
    <t>в 10,6 р.б.</t>
  </si>
  <si>
    <t>в 51,6 р.б.</t>
  </si>
  <si>
    <t>в 78,2 р.б.</t>
  </si>
  <si>
    <t>в 9,5 р.б.</t>
  </si>
  <si>
    <t>в 17,0 р.б.</t>
  </si>
  <si>
    <t>в 4172,7 р.б.</t>
  </si>
  <si>
    <t>в 4,1 р.б.</t>
  </si>
  <si>
    <t>в 12,3 р.б.</t>
  </si>
  <si>
    <t>в 4,0 р.б.</t>
  </si>
  <si>
    <t>в 5,1 р.б.</t>
  </si>
  <si>
    <t>в 17,3 р.б.</t>
  </si>
  <si>
    <t>в 2,0 р.б.</t>
  </si>
  <si>
    <t>в 10,8 р.б.</t>
  </si>
  <si>
    <t>в 3,0 р.б.</t>
  </si>
  <si>
    <t>в 2,4 р.б.</t>
  </si>
  <si>
    <t>в 3,1 р.б.</t>
  </si>
  <si>
    <t>в 1,7 р.б.</t>
  </si>
  <si>
    <t>в 2,6 р.б.</t>
  </si>
  <si>
    <t>в 2,3 р.б.</t>
  </si>
  <si>
    <t>в 2,7 р.б.</t>
  </si>
  <si>
    <t>Попередження аварій та запобігання техногенним катастрофам у житлово-комунальному господарстві та на інших аварійних об'єктах комунальної власності</t>
  </si>
  <si>
    <t>в 12,1 р.б.</t>
  </si>
  <si>
    <t>в 7050,0 р.б.</t>
  </si>
  <si>
    <t>в 6,6 р.б.</t>
  </si>
  <si>
    <t>в 6,3 р.б.</t>
  </si>
  <si>
    <t>в 7,1 р.б.</t>
  </si>
  <si>
    <t>в 2,2 р.б.</t>
  </si>
  <si>
    <t>в 6,4 р.б.</t>
  </si>
  <si>
    <t>в 1057,9 р.б.</t>
  </si>
  <si>
    <t>в 5,2 р.б.</t>
  </si>
  <si>
    <t>в 5,4 р.б.</t>
  </si>
  <si>
    <t>в 5,3 р.б.</t>
  </si>
  <si>
    <t>в 7,3 р.б.</t>
  </si>
  <si>
    <t>Податок на доходи фізичних осіб із доходів спеціалістів резидента Дія Сіті</t>
  </si>
  <si>
    <t>Податок на доходи фізичних осіб у вигляді мінімального податкового зобов'язання, що підлягає сплаті фізичними особами</t>
  </si>
  <si>
    <t>в 3.4 р.б.</t>
  </si>
  <si>
    <t>в 3.5 р.б.</t>
  </si>
  <si>
    <t>в 3.6 р.б.</t>
  </si>
  <si>
    <t>в 1.9 р.б.</t>
  </si>
  <si>
    <t>в 3.0 р.б.</t>
  </si>
  <si>
    <t>в 2.9 р.б.</t>
  </si>
  <si>
    <t>в 2.7 р.б.</t>
  </si>
  <si>
    <t>в 2.8 р.б.</t>
  </si>
  <si>
    <t>в 2.0 р.б.</t>
  </si>
  <si>
    <t>в 1.8 р.б.</t>
  </si>
  <si>
    <t>Інші дотації з місцевого бюджету</t>
  </si>
  <si>
    <t>Дотації з місцевих бюджетів іншим місцевим бюджетам</t>
  </si>
  <si>
    <t>41057700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</si>
  <si>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</si>
  <si>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</si>
  <si>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Надходження від орендної плати за користування майновим комплексом та іншим майном, що перебуває в комунальній власності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</si>
  <si>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</si>
  <si>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</si>
  <si>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r>
      <t>Штрафні санкції, що застосовуються відповідно до </t>
    </r>
    <r>
      <rPr>
        <u/>
        <sz val="14"/>
        <color rgb="FF000099"/>
        <rFont val="Times New Roman"/>
        <family val="1"/>
        <charset val="204"/>
      </rPr>
      <t>Закону України</t>
    </r>
    <r>
      <rPr>
        <sz val="14"/>
        <color rgb="FF333333"/>
        <rFont val="Times New Roman"/>
        <family val="1"/>
        <charset val="204"/>
      </rPr>
      <t> 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  </r>
  </si>
  <si>
    <t>в 1,9 р.б.</t>
  </si>
  <si>
    <t>в 2,1 р.б.</t>
  </si>
  <si>
    <t>в 2,9 р.б.</t>
  </si>
  <si>
    <t>в 8,5 р.б.</t>
  </si>
  <si>
    <t>в 4,9 р.б.</t>
  </si>
  <si>
    <t>в 26,1 р.б.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</si>
</sst>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"/>
    <numFmt numFmtId="166" formatCode="0.0_)"/>
    <numFmt numFmtId="167" formatCode="#,##0.000"/>
    <numFmt numFmtId="168" formatCode="#,##0.0"/>
    <numFmt numFmtId="169" formatCode="#,##0.000;\-#,##0.000"/>
  </numFmts>
  <fonts count="24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Arial Cyr"/>
      <charset val="204"/>
    </font>
    <font>
      <b/>
      <sz val="14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 Cyr"/>
      <charset val="204"/>
    </font>
    <font>
      <sz val="14"/>
      <color rgb="FF000000"/>
      <name val="Times New Roman"/>
      <family val="1"/>
      <charset val="204"/>
    </font>
    <font>
      <u/>
      <sz val="14"/>
      <color rgb="FF0000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167" fontId="3" fillId="0" borderId="0" xfId="0" applyNumberFormat="1" applyFont="1" applyFill="1"/>
    <xf numFmtId="167" fontId="6" fillId="0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15" fillId="0" borderId="0" xfId="0" applyFont="1" applyFill="1"/>
    <xf numFmtId="0" fontId="3" fillId="0" borderId="0" xfId="0" applyFont="1" applyFill="1" applyAlignment="1">
      <alignment wrapText="1"/>
    </xf>
    <xf numFmtId="0" fontId="16" fillId="2" borderId="0" xfId="0" applyFont="1" applyFill="1"/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17" fillId="2" borderId="1" xfId="0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49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167" fontId="7" fillId="2" borderId="1" xfId="0" applyNumberFormat="1" applyFont="1" applyFill="1" applyBorder="1" applyAlignment="1" applyProtection="1">
      <alignment horizontal="right" vertical="center" wrapText="1"/>
    </xf>
    <xf numFmtId="165" fontId="7" fillId="2" borderId="1" xfId="0" applyNumberFormat="1" applyFont="1" applyFill="1" applyBorder="1" applyAlignment="1" applyProtection="1">
      <alignment horizontal="right" vertical="center" wrapText="1"/>
    </xf>
    <xf numFmtId="167" fontId="6" fillId="2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 applyProtection="1">
      <alignment horizontal="right" vertical="center" wrapText="1"/>
    </xf>
    <xf numFmtId="0" fontId="6" fillId="2" borderId="1" xfId="0" applyNumberFormat="1" applyFont="1" applyFill="1" applyBorder="1" applyAlignment="1" applyProtection="1">
      <alignment vertical="center" wrapText="1"/>
    </xf>
    <xf numFmtId="164" fontId="6" fillId="2" borderId="1" xfId="0" applyNumberFormat="1" applyFont="1" applyFill="1" applyBorder="1" applyAlignment="1" applyProtection="1">
      <alignment horizontal="right" vertical="center" wrapText="1"/>
    </xf>
    <xf numFmtId="166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7" fontId="12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 applyProtection="1">
      <alignment horizontal="right" vertical="top"/>
      <protection locked="0"/>
    </xf>
    <xf numFmtId="166" fontId="6" fillId="2" borderId="1" xfId="0" applyNumberFormat="1" applyFont="1" applyFill="1" applyBorder="1" applyAlignment="1" applyProtection="1">
      <alignment horizontal="left" vertical="top" wrapText="1"/>
      <protection locked="0"/>
    </xf>
    <xf numFmtId="167" fontId="6" fillId="2" borderId="1" xfId="0" applyNumberFormat="1" applyFont="1" applyFill="1" applyBorder="1" applyAlignment="1"/>
    <xf numFmtId="167" fontId="6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 applyProtection="1">
      <alignment horizontal="right" vertical="center" wrapText="1"/>
    </xf>
    <xf numFmtId="168" fontId="6" fillId="2" borderId="1" xfId="0" applyNumberFormat="1" applyFont="1" applyFill="1" applyBorder="1" applyAlignment="1" applyProtection="1">
      <alignment horizontal="right" vertical="center" wrapText="1"/>
    </xf>
    <xf numFmtId="167" fontId="7" fillId="2" borderId="1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 applyProtection="1">
      <alignment horizontal="right" wrapText="1"/>
      <protection locked="0"/>
    </xf>
    <xf numFmtId="0" fontId="5" fillId="2" borderId="1" xfId="0" applyFont="1" applyFill="1" applyBorder="1" applyAlignment="1">
      <alignment wrapText="1"/>
    </xf>
    <xf numFmtId="167" fontId="6" fillId="2" borderId="1" xfId="0" applyNumberFormat="1" applyFont="1" applyFill="1" applyBorder="1" applyAlignment="1">
      <alignment horizontal="right" vertical="top"/>
    </xf>
    <xf numFmtId="49" fontId="5" fillId="2" borderId="1" xfId="0" applyNumberFormat="1" applyFont="1" applyFill="1" applyBorder="1" applyAlignment="1" applyProtection="1">
      <alignment horizontal="right" vertical="center"/>
      <protection locked="0"/>
    </xf>
    <xf numFmtId="49" fontId="7" fillId="2" borderId="1" xfId="0" applyNumberFormat="1" applyFont="1" applyFill="1" applyBorder="1" applyAlignment="1" applyProtection="1">
      <alignment horizontal="right" vertical="top"/>
      <protection locked="0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right" vertical="top"/>
    </xf>
    <xf numFmtId="0" fontId="6" fillId="2" borderId="1" xfId="0" applyNumberFormat="1" applyFont="1" applyFill="1" applyBorder="1" applyAlignment="1">
      <alignment vertical="top" wrapText="1"/>
    </xf>
    <xf numFmtId="167" fontId="6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 applyProtection="1">
      <alignment horizontal="right" vertical="top"/>
      <protection locked="0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167" fontId="6" fillId="0" borderId="1" xfId="0" applyNumberFormat="1" applyFont="1" applyFill="1" applyBorder="1" applyAlignment="1" applyProtection="1">
      <alignment horizontal="right"/>
    </xf>
    <xf numFmtId="167" fontId="7" fillId="0" borderId="1" xfId="0" applyNumberFormat="1" applyFont="1" applyFill="1" applyBorder="1" applyAlignment="1" applyProtection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16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7" fontId="6" fillId="0" borderId="1" xfId="0" applyNumberFormat="1" applyFont="1" applyFill="1" applyBorder="1" applyAlignment="1">
      <alignment horizontal="right" vertical="top"/>
    </xf>
    <xf numFmtId="168" fontId="6" fillId="0" borderId="1" xfId="0" applyNumberFormat="1" applyFont="1" applyFill="1" applyBorder="1" applyAlignment="1" applyProtection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left" vertical="top" wrapText="1"/>
    </xf>
    <xf numFmtId="168" fontId="7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0" fontId="6" fillId="0" borderId="1" xfId="0" applyFont="1" applyFill="1" applyBorder="1" applyAlignment="1">
      <alignment wrapText="1"/>
    </xf>
    <xf numFmtId="166" fontId="6" fillId="0" borderId="1" xfId="0" applyNumberFormat="1" applyFont="1" applyFill="1" applyBorder="1" applyAlignment="1" applyProtection="1">
      <alignment horizontal="left" vertical="top" wrapText="1"/>
      <protection locked="0"/>
    </xf>
    <xf numFmtId="167" fontId="6" fillId="0" borderId="1" xfId="0" applyNumberFormat="1" applyFont="1" applyFill="1" applyBorder="1" applyAlignment="1">
      <alignment vertical="center"/>
    </xf>
    <xf numFmtId="167" fontId="6" fillId="0" borderId="1" xfId="0" applyNumberFormat="1" applyFont="1" applyFill="1" applyBorder="1" applyAlignment="1" applyProtection="1">
      <alignment vertical="center" wrapText="1"/>
    </xf>
    <xf numFmtId="168" fontId="6" fillId="0" borderId="1" xfId="0" applyNumberFormat="1" applyFont="1" applyFill="1" applyBorder="1" applyAlignment="1" applyProtection="1">
      <alignment vertical="center" wrapText="1"/>
    </xf>
    <xf numFmtId="167" fontId="12" fillId="0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 wrapText="1"/>
    </xf>
    <xf numFmtId="167" fontId="6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 applyProtection="1">
      <alignment horizontal="right" vertical="top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</xf>
    <xf numFmtId="166" fontId="6" fillId="0" borderId="1" xfId="0" applyNumberFormat="1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0" fontId="19" fillId="0" borderId="0" xfId="0" applyFont="1" applyFill="1"/>
    <xf numFmtId="165" fontId="12" fillId="0" borderId="1" xfId="0" applyNumberFormat="1" applyFont="1" applyFill="1" applyBorder="1" applyAlignment="1" applyProtection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169" fontId="22" fillId="0" borderId="2" xfId="0" applyNumberFormat="1" applyFont="1" applyFill="1" applyBorder="1" applyAlignment="1">
      <alignment horizontal="right" vertical="center" wrapText="1"/>
    </xf>
    <xf numFmtId="167" fontId="6" fillId="0" borderId="1" xfId="0" applyNumberFormat="1" applyFont="1" applyFill="1" applyBorder="1" applyAlignment="1" applyProtection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/>
    <xf numFmtId="169" fontId="22" fillId="0" borderId="0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1" xfId="0" applyNumberFormat="1" applyFont="1" applyFill="1" applyBorder="1" applyAlignment="1" applyProtection="1">
      <alignment horizontal="right" vertical="top"/>
    </xf>
    <xf numFmtId="0" fontId="6" fillId="0" borderId="1" xfId="0" applyFont="1" applyFill="1" applyBorder="1" applyAlignment="1">
      <alignment vertical="center" wrapText="1"/>
    </xf>
    <xf numFmtId="167" fontId="6" fillId="0" borderId="1" xfId="0" applyNumberFormat="1" applyFont="1" applyFill="1" applyBorder="1" applyAlignment="1"/>
    <xf numFmtId="167" fontId="7" fillId="0" borderId="1" xfId="0" applyNumberFormat="1" applyFont="1" applyFill="1" applyBorder="1" applyAlignment="1">
      <alignment horizontal="center" vertical="top" wrapText="1"/>
    </xf>
    <xf numFmtId="167" fontId="7" fillId="0" borderId="1" xfId="0" applyNumberFormat="1" applyFont="1" applyFill="1" applyBorder="1" applyAlignment="1">
      <alignment vertical="center"/>
    </xf>
    <xf numFmtId="167" fontId="7" fillId="0" borderId="1" xfId="0" applyNumberFormat="1" applyFont="1" applyFill="1" applyBorder="1"/>
    <xf numFmtId="165" fontId="7" fillId="0" borderId="1" xfId="0" applyNumberFormat="1" applyFont="1" applyFill="1" applyBorder="1" applyAlignment="1" applyProtection="1">
      <alignment horizontal="right" vertical="center" wrapText="1"/>
    </xf>
    <xf numFmtId="167" fontId="6" fillId="0" borderId="1" xfId="0" applyNumberFormat="1" applyFont="1" applyFill="1" applyBorder="1" applyAlignment="1">
      <alignment horizontal="right" wrapText="1"/>
    </xf>
    <xf numFmtId="167" fontId="6" fillId="0" borderId="1" xfId="0" applyNumberFormat="1" applyFont="1" applyFill="1" applyBorder="1" applyAlignment="1">
      <alignment horizontal="right"/>
    </xf>
    <xf numFmtId="167" fontId="7" fillId="0" borderId="1" xfId="0" applyNumberFormat="1" applyFont="1" applyFill="1" applyBorder="1" applyAlignment="1"/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 applyProtection="1">
      <alignment vertical="top" wrapText="1"/>
    </xf>
    <xf numFmtId="165" fontId="6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vertical="center"/>
    </xf>
    <xf numFmtId="167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right" vertical="center"/>
      <protection locked="0"/>
    </xf>
    <xf numFmtId="49" fontId="7" fillId="0" borderId="1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right" wrapText="1"/>
      <protection locked="0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0" fontId="6" fillId="0" borderId="0" xfId="0" applyFont="1" applyFill="1"/>
    <xf numFmtId="0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/>
    </xf>
    <xf numFmtId="0" fontId="20" fillId="0" borderId="0" xfId="0" applyFont="1" applyFill="1" applyAlignment="1">
      <alignment wrapText="1"/>
    </xf>
    <xf numFmtId="167" fontId="20" fillId="0" borderId="1" xfId="0" applyNumberFormat="1" applyFont="1" applyFill="1" applyBorder="1" applyAlignment="1">
      <alignment horizontal="right" vertical="center"/>
    </xf>
    <xf numFmtId="167" fontId="20" fillId="0" borderId="1" xfId="0" applyNumberFormat="1" applyFont="1" applyFill="1" applyBorder="1" applyAlignment="1">
      <alignment vertical="center"/>
    </xf>
    <xf numFmtId="167" fontId="20" fillId="0" borderId="1" xfId="0" applyNumberFormat="1" applyFont="1" applyFill="1" applyBorder="1" applyAlignment="1" applyProtection="1">
      <alignment horizontal="right" vertical="center" wrapText="1"/>
    </xf>
    <xf numFmtId="165" fontId="20" fillId="0" borderId="1" xfId="0" applyNumberFormat="1" applyFont="1" applyFill="1" applyBorder="1" applyAlignment="1" applyProtection="1">
      <alignment horizontal="right" vertical="center" wrapText="1"/>
    </xf>
    <xf numFmtId="0" fontId="21" fillId="0" borderId="0" xfId="0" applyFont="1" applyFill="1"/>
    <xf numFmtId="0" fontId="7" fillId="0" borderId="1" xfId="0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16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 vertical="center"/>
    </xf>
    <xf numFmtId="0" fontId="7" fillId="0" borderId="0" xfId="0" applyFont="1" applyFill="1"/>
    <xf numFmtId="1" fontId="18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1.xml"/><Relationship Id="rId299" Type="http://schemas.openxmlformats.org/officeDocument/2006/relationships/revisionLog" Target="revisionLog12.xml"/><Relationship Id="rId159" Type="http://schemas.openxmlformats.org/officeDocument/2006/relationships/revisionLog" Target="revisionLog18.xml"/><Relationship Id="rId324" Type="http://schemas.openxmlformats.org/officeDocument/2006/relationships/revisionLog" Target="revisionLog14.xml"/><Relationship Id="rId366" Type="http://schemas.openxmlformats.org/officeDocument/2006/relationships/revisionLog" Target="revisionLog16.xml"/><Relationship Id="rId170" Type="http://schemas.openxmlformats.org/officeDocument/2006/relationships/revisionLog" Target="revisionLog1141.xml"/><Relationship Id="rId226" Type="http://schemas.openxmlformats.org/officeDocument/2006/relationships/revisionLog" Target="revisionLog141.xml"/><Relationship Id="rId433" Type="http://schemas.openxmlformats.org/officeDocument/2006/relationships/revisionLog" Target="revisionLog110.xml"/><Relationship Id="rId268" Type="http://schemas.openxmlformats.org/officeDocument/2006/relationships/revisionLog" Target="revisionLog122.xml"/><Relationship Id="rId475" Type="http://schemas.openxmlformats.org/officeDocument/2006/relationships/revisionLog" Target="revisionLog13.xml"/><Relationship Id="rId128" Type="http://schemas.openxmlformats.org/officeDocument/2006/relationships/revisionLog" Target="revisionLog1511.xml"/><Relationship Id="rId335" Type="http://schemas.openxmlformats.org/officeDocument/2006/relationships/revisionLog" Target="revisionLog191.xml"/><Relationship Id="rId377" Type="http://schemas.openxmlformats.org/officeDocument/2006/relationships/revisionLog" Target="revisionLog1112.xml"/><Relationship Id="rId216" Type="http://schemas.openxmlformats.org/officeDocument/2006/relationships/revisionLog" Target="revisionLog142.xml"/><Relationship Id="rId95" Type="http://schemas.openxmlformats.org/officeDocument/2006/relationships/revisionLog" Target="revisionLog118.xml"/><Relationship Id="rId160" Type="http://schemas.openxmlformats.org/officeDocument/2006/relationships/revisionLog" Target="revisionLog116.xml"/><Relationship Id="rId181" Type="http://schemas.openxmlformats.org/officeDocument/2006/relationships/revisionLog" Target="revisionLog120.xml"/><Relationship Id="rId237" Type="http://schemas.openxmlformats.org/officeDocument/2006/relationships/revisionLog" Target="revisionLog152.xml"/><Relationship Id="rId402" Type="http://schemas.openxmlformats.org/officeDocument/2006/relationships/revisionLog" Target="revisionLog114.xml"/><Relationship Id="rId423" Type="http://schemas.openxmlformats.org/officeDocument/2006/relationships/revisionLog" Target="revisionLog117.xml"/><Relationship Id="rId258" Type="http://schemas.openxmlformats.org/officeDocument/2006/relationships/revisionLog" Target="revisionLog1711.xml"/><Relationship Id="rId279" Type="http://schemas.openxmlformats.org/officeDocument/2006/relationships/revisionLog" Target="revisionLog11011.xml"/><Relationship Id="rId444" Type="http://schemas.openxmlformats.org/officeDocument/2006/relationships/revisionLog" Target="revisionLog119.xml"/><Relationship Id="rId465" Type="http://schemas.openxmlformats.org/officeDocument/2006/relationships/revisionLog" Target="revisionLog131.xml"/><Relationship Id="rId139" Type="http://schemas.openxmlformats.org/officeDocument/2006/relationships/revisionLog" Target="revisionLog1161.xml"/><Relationship Id="rId118" Type="http://schemas.openxmlformats.org/officeDocument/2006/relationships/revisionLog" Target="revisionLog1811.xml"/><Relationship Id="rId290" Type="http://schemas.openxmlformats.org/officeDocument/2006/relationships/revisionLog" Target="revisionLog172.xml"/><Relationship Id="rId304" Type="http://schemas.openxmlformats.org/officeDocument/2006/relationships/revisionLog" Target="revisionLog173.xml"/><Relationship Id="rId325" Type="http://schemas.openxmlformats.org/officeDocument/2006/relationships/revisionLog" Target="revisionLog1911.xml"/><Relationship Id="rId346" Type="http://schemas.openxmlformats.org/officeDocument/2006/relationships/revisionLog" Target="revisionLog11121.xml"/><Relationship Id="rId367" Type="http://schemas.openxmlformats.org/officeDocument/2006/relationships/revisionLog" Target="revisionLog1131.xml"/><Relationship Id="rId388" Type="http://schemas.openxmlformats.org/officeDocument/2006/relationships/revisionLog" Target="revisionLog1143.xml"/><Relationship Id="rId85" Type="http://schemas.openxmlformats.org/officeDocument/2006/relationships/revisionLog" Target="revisionLog1172.xml"/><Relationship Id="rId150" Type="http://schemas.openxmlformats.org/officeDocument/2006/relationships/revisionLog" Target="revisionLog1191.xml"/><Relationship Id="rId171" Type="http://schemas.openxmlformats.org/officeDocument/2006/relationships/revisionLog" Target="revisionLog1221.xml"/><Relationship Id="rId192" Type="http://schemas.openxmlformats.org/officeDocument/2006/relationships/revisionLog" Target="revisionLog124.xml"/><Relationship Id="rId206" Type="http://schemas.openxmlformats.org/officeDocument/2006/relationships/revisionLog" Target="revisionLog14211.xml"/><Relationship Id="rId227" Type="http://schemas.openxmlformats.org/officeDocument/2006/relationships/revisionLog" Target="revisionLog15211.xml"/><Relationship Id="rId413" Type="http://schemas.openxmlformats.org/officeDocument/2006/relationships/revisionLog" Target="revisionLog1171.xml"/><Relationship Id="rId248" Type="http://schemas.openxmlformats.org/officeDocument/2006/relationships/revisionLog" Target="revisionLog19111.xml"/><Relationship Id="rId269" Type="http://schemas.openxmlformats.org/officeDocument/2006/relationships/revisionLog" Target="revisionLog111211.xml"/><Relationship Id="rId434" Type="http://schemas.openxmlformats.org/officeDocument/2006/relationships/revisionLog" Target="revisionLog1192.xml"/><Relationship Id="rId455" Type="http://schemas.openxmlformats.org/officeDocument/2006/relationships/revisionLog" Target="revisionLog123.xml"/><Relationship Id="rId476" Type="http://schemas.openxmlformats.org/officeDocument/2006/relationships/revisionLog" Target="revisionLog15.xml"/><Relationship Id="rId129" Type="http://schemas.openxmlformats.org/officeDocument/2006/relationships/revisionLog" Target="revisionLog114211.xml"/><Relationship Id="rId108" Type="http://schemas.openxmlformats.org/officeDocument/2006/relationships/revisionLog" Target="revisionLog12112.xml"/><Relationship Id="rId280" Type="http://schemas.openxmlformats.org/officeDocument/2006/relationships/revisionLog" Target="revisionLog11311.xml"/><Relationship Id="rId315" Type="http://schemas.openxmlformats.org/officeDocument/2006/relationships/revisionLog" Target="revisionLog11431.xml"/><Relationship Id="rId336" Type="http://schemas.openxmlformats.org/officeDocument/2006/relationships/revisionLog" Target="revisionLog11711.xml"/><Relationship Id="rId357" Type="http://schemas.openxmlformats.org/officeDocument/2006/relationships/revisionLog" Target="revisionLog11921.xml"/><Relationship Id="rId217" Type="http://schemas.openxmlformats.org/officeDocument/2006/relationships/revisionLog" Target="revisionLog1721.xml"/><Relationship Id="rId75" Type="http://schemas.openxmlformats.org/officeDocument/2006/relationships/revisionLog" Target="revisionLog11811.xml"/><Relationship Id="rId96" Type="http://schemas.openxmlformats.org/officeDocument/2006/relationships/revisionLog" Target="revisionLog12211.xml"/><Relationship Id="rId140" Type="http://schemas.openxmlformats.org/officeDocument/2006/relationships/revisionLog" Target="revisionLog1231.xml"/><Relationship Id="rId161" Type="http://schemas.openxmlformats.org/officeDocument/2006/relationships/revisionLog" Target="revisionLog1251.xml"/><Relationship Id="rId182" Type="http://schemas.openxmlformats.org/officeDocument/2006/relationships/revisionLog" Target="revisionLog126.xml"/><Relationship Id="rId378" Type="http://schemas.openxmlformats.org/officeDocument/2006/relationships/revisionLog" Target="revisionLog1232.xml"/><Relationship Id="rId399" Type="http://schemas.openxmlformats.org/officeDocument/2006/relationships/revisionLog" Target="revisionLog125.xml"/><Relationship Id="rId403" Type="http://schemas.openxmlformats.org/officeDocument/2006/relationships/revisionLog" Target="revisionLog127.xml"/><Relationship Id="rId238" Type="http://schemas.openxmlformats.org/officeDocument/2006/relationships/revisionLog" Target="revisionLog191111.xml"/><Relationship Id="rId259" Type="http://schemas.openxmlformats.org/officeDocument/2006/relationships/revisionLog" Target="revisionLog1112111.xml"/><Relationship Id="rId424" Type="http://schemas.openxmlformats.org/officeDocument/2006/relationships/revisionLog" Target="revisionLog128.xml"/><Relationship Id="rId445" Type="http://schemas.openxmlformats.org/officeDocument/2006/relationships/revisionLog" Target="revisionLog129.xml"/><Relationship Id="rId466" Type="http://schemas.openxmlformats.org/officeDocument/2006/relationships/revisionLog" Target="revisionLog151.xml"/><Relationship Id="rId119" Type="http://schemas.openxmlformats.org/officeDocument/2006/relationships/revisionLog" Target="revisionLog1142111.xml"/><Relationship Id="rId270" Type="http://schemas.openxmlformats.org/officeDocument/2006/relationships/revisionLog" Target="revisionLog113111.xml"/><Relationship Id="rId291" Type="http://schemas.openxmlformats.org/officeDocument/2006/relationships/revisionLog" Target="revisionLog117111.xml"/><Relationship Id="rId305" Type="http://schemas.openxmlformats.org/officeDocument/2006/relationships/revisionLog" Target="revisionLog1921.xml"/><Relationship Id="rId326" Type="http://schemas.openxmlformats.org/officeDocument/2006/relationships/revisionLog" Target="revisionLog12321.xml"/><Relationship Id="rId347" Type="http://schemas.openxmlformats.org/officeDocument/2006/relationships/revisionLog" Target="revisionLog119211.xml"/><Relationship Id="rId86" Type="http://schemas.openxmlformats.org/officeDocument/2006/relationships/revisionLog" Target="revisionLog120111.xml"/><Relationship Id="rId130" Type="http://schemas.openxmlformats.org/officeDocument/2006/relationships/revisionLog" Target="revisionLog12411.xml"/><Relationship Id="rId151" Type="http://schemas.openxmlformats.org/officeDocument/2006/relationships/revisionLog" Target="revisionLog1281.xml"/><Relationship Id="rId368" Type="http://schemas.openxmlformats.org/officeDocument/2006/relationships/revisionLog" Target="revisionLog1252.xml"/><Relationship Id="rId389" Type="http://schemas.openxmlformats.org/officeDocument/2006/relationships/revisionLog" Target="revisionLog1271.xml"/><Relationship Id="rId172" Type="http://schemas.openxmlformats.org/officeDocument/2006/relationships/revisionLog" Target="revisionLog1321.xml"/><Relationship Id="rId193" Type="http://schemas.openxmlformats.org/officeDocument/2006/relationships/revisionLog" Target="revisionLog142111.xml"/><Relationship Id="rId207" Type="http://schemas.openxmlformats.org/officeDocument/2006/relationships/revisionLog" Target="revisionLog110111.xml"/><Relationship Id="rId228" Type="http://schemas.openxmlformats.org/officeDocument/2006/relationships/revisionLog" Target="revisionLog1131111.xml"/><Relationship Id="rId249" Type="http://schemas.openxmlformats.org/officeDocument/2006/relationships/revisionLog" Target="revisionLog114311.xml"/><Relationship Id="rId414" Type="http://schemas.openxmlformats.org/officeDocument/2006/relationships/revisionLog" Target="revisionLog1282.xml"/><Relationship Id="rId435" Type="http://schemas.openxmlformats.org/officeDocument/2006/relationships/revisionLog" Target="revisionLog1291.xml"/><Relationship Id="rId456" Type="http://schemas.openxmlformats.org/officeDocument/2006/relationships/revisionLog" Target="revisionLog130.xml"/><Relationship Id="rId477" Type="http://schemas.openxmlformats.org/officeDocument/2006/relationships/revisionLog" Target="revisionLog17.xml"/><Relationship Id="rId109" Type="http://schemas.openxmlformats.org/officeDocument/2006/relationships/revisionLog" Target="revisionLog18211.xml"/><Relationship Id="rId260" Type="http://schemas.openxmlformats.org/officeDocument/2006/relationships/revisionLog" Target="revisionLog133.xml"/><Relationship Id="rId281" Type="http://schemas.openxmlformats.org/officeDocument/2006/relationships/revisionLog" Target="revisionLog1311.xml"/><Relationship Id="rId316" Type="http://schemas.openxmlformats.org/officeDocument/2006/relationships/revisionLog" Target="revisionLog123211.xml"/><Relationship Id="rId337" Type="http://schemas.openxmlformats.org/officeDocument/2006/relationships/revisionLog" Target="revisionLog12521.xml"/><Relationship Id="rId76" Type="http://schemas.openxmlformats.org/officeDocument/2006/relationships/revisionLog" Target="revisionLog111311.xml"/><Relationship Id="rId97" Type="http://schemas.openxmlformats.org/officeDocument/2006/relationships/revisionLog" Target="revisionLog124111.xml"/><Relationship Id="rId120" Type="http://schemas.openxmlformats.org/officeDocument/2006/relationships/revisionLog" Target="revisionLog125111.xml"/><Relationship Id="rId141" Type="http://schemas.openxmlformats.org/officeDocument/2006/relationships/revisionLog" Target="revisionLog1261.xml"/><Relationship Id="rId358" Type="http://schemas.openxmlformats.org/officeDocument/2006/relationships/revisionLog" Target="revisionLog12711.xml"/><Relationship Id="rId379" Type="http://schemas.openxmlformats.org/officeDocument/2006/relationships/revisionLog" Target="revisionLog12821.xml"/><Relationship Id="rId218" Type="http://schemas.openxmlformats.org/officeDocument/2006/relationships/revisionLog" Target="revisionLog11311111.xml"/><Relationship Id="rId162" Type="http://schemas.openxmlformats.org/officeDocument/2006/relationships/revisionLog" Target="revisionLog13011.xml"/><Relationship Id="rId183" Type="http://schemas.openxmlformats.org/officeDocument/2006/relationships/revisionLog" Target="revisionLog1272.xml"/><Relationship Id="rId239" Type="http://schemas.openxmlformats.org/officeDocument/2006/relationships/revisionLog" Target="revisionLog1143111.xml"/><Relationship Id="rId390" Type="http://schemas.openxmlformats.org/officeDocument/2006/relationships/revisionLog" Target="revisionLog12911.xml"/><Relationship Id="rId404" Type="http://schemas.openxmlformats.org/officeDocument/2006/relationships/revisionLog" Target="revisionLog1301.xml"/><Relationship Id="rId425" Type="http://schemas.openxmlformats.org/officeDocument/2006/relationships/revisionLog" Target="revisionLog132.xml"/><Relationship Id="rId446" Type="http://schemas.openxmlformats.org/officeDocument/2006/relationships/revisionLog" Target="revisionLog134.xml"/><Relationship Id="rId467" Type="http://schemas.openxmlformats.org/officeDocument/2006/relationships/revisionLog" Target="revisionLog174.xml"/><Relationship Id="rId250" Type="http://schemas.openxmlformats.org/officeDocument/2006/relationships/revisionLog" Target="revisionLog1171111.xml"/><Relationship Id="rId271" Type="http://schemas.openxmlformats.org/officeDocument/2006/relationships/revisionLog" Target="revisionLog1312.xml"/><Relationship Id="rId292" Type="http://schemas.openxmlformats.org/officeDocument/2006/relationships/revisionLog" Target="revisionLog135.xml"/><Relationship Id="rId306" Type="http://schemas.openxmlformats.org/officeDocument/2006/relationships/revisionLog" Target="revisionLog136.xml"/><Relationship Id="rId131" Type="http://schemas.openxmlformats.org/officeDocument/2006/relationships/revisionLog" Target="revisionLog127111.xml"/><Relationship Id="rId87" Type="http://schemas.openxmlformats.org/officeDocument/2006/relationships/revisionLog" Target="revisionLog1162.xml"/><Relationship Id="rId110" Type="http://schemas.openxmlformats.org/officeDocument/2006/relationships/revisionLog" Target="revisionLog12611.xml"/><Relationship Id="rId327" Type="http://schemas.openxmlformats.org/officeDocument/2006/relationships/revisionLog" Target="revisionLog137.xml"/><Relationship Id="rId348" Type="http://schemas.openxmlformats.org/officeDocument/2006/relationships/revisionLog" Target="revisionLog128211.xml"/><Relationship Id="rId369" Type="http://schemas.openxmlformats.org/officeDocument/2006/relationships/revisionLog" Target="revisionLog13012.xml"/><Relationship Id="rId229" Type="http://schemas.openxmlformats.org/officeDocument/2006/relationships/revisionLog" Target="revisionLog11431111.xml"/><Relationship Id="rId152" Type="http://schemas.openxmlformats.org/officeDocument/2006/relationships/revisionLog" Target="revisionLog129111.xml"/><Relationship Id="rId173" Type="http://schemas.openxmlformats.org/officeDocument/2006/relationships/revisionLog" Target="revisionLog133111.xml"/><Relationship Id="rId194" Type="http://schemas.openxmlformats.org/officeDocument/2006/relationships/revisionLog" Target="revisionLog1332.xml"/><Relationship Id="rId208" Type="http://schemas.openxmlformats.org/officeDocument/2006/relationships/revisionLog" Target="revisionLog1114.xml"/><Relationship Id="rId380" Type="http://schemas.openxmlformats.org/officeDocument/2006/relationships/revisionLog" Target="revisionLog1322.xml"/><Relationship Id="rId415" Type="http://schemas.openxmlformats.org/officeDocument/2006/relationships/revisionLog" Target="revisionLog1341.xml"/><Relationship Id="rId436" Type="http://schemas.openxmlformats.org/officeDocument/2006/relationships/revisionLog" Target="revisionLog138.xml"/><Relationship Id="rId457" Type="http://schemas.openxmlformats.org/officeDocument/2006/relationships/revisionLog" Target="revisionLog139.xml"/><Relationship Id="rId240" Type="http://schemas.openxmlformats.org/officeDocument/2006/relationships/revisionLog" Target="revisionLog11711111.xml"/><Relationship Id="rId261" Type="http://schemas.openxmlformats.org/officeDocument/2006/relationships/revisionLog" Target="revisionLog1174.xml"/><Relationship Id="rId478" Type="http://schemas.openxmlformats.org/officeDocument/2006/relationships/revisionLog" Target="revisionLog19.xml"/><Relationship Id="rId77" Type="http://schemas.openxmlformats.org/officeDocument/2006/relationships/revisionLog" Target="revisionLog117111111.xml"/><Relationship Id="rId100" Type="http://schemas.openxmlformats.org/officeDocument/2006/relationships/revisionLog" Target="revisionLog13121.xml"/><Relationship Id="rId282" Type="http://schemas.openxmlformats.org/officeDocument/2006/relationships/revisionLog" Target="revisionLog13511.xml"/><Relationship Id="rId317" Type="http://schemas.openxmlformats.org/officeDocument/2006/relationships/revisionLog" Target="revisionLog1252111.xml"/><Relationship Id="rId338" Type="http://schemas.openxmlformats.org/officeDocument/2006/relationships/revisionLog" Target="revisionLog12731.xml"/><Relationship Id="rId359" Type="http://schemas.openxmlformats.org/officeDocument/2006/relationships/revisionLog" Target="revisionLog130121.xml"/><Relationship Id="rId219" Type="http://schemas.openxmlformats.org/officeDocument/2006/relationships/revisionLog" Target="revisionLog1143121.xml"/><Relationship Id="rId184" Type="http://schemas.openxmlformats.org/officeDocument/2006/relationships/revisionLog" Target="revisionLog13021.xml"/><Relationship Id="rId98" Type="http://schemas.openxmlformats.org/officeDocument/2006/relationships/revisionLog" Target="revisionLog131211.xml"/><Relationship Id="rId121" Type="http://schemas.openxmlformats.org/officeDocument/2006/relationships/revisionLog" Target="revisionLog12111.xml"/><Relationship Id="rId142" Type="http://schemas.openxmlformats.org/officeDocument/2006/relationships/revisionLog" Target="revisionLog1192111.xml"/><Relationship Id="rId163" Type="http://schemas.openxmlformats.org/officeDocument/2006/relationships/revisionLog" Target="revisionLog12421.xml"/><Relationship Id="rId370" Type="http://schemas.openxmlformats.org/officeDocument/2006/relationships/revisionLog" Target="revisionLog13221.xml"/><Relationship Id="rId391" Type="http://schemas.openxmlformats.org/officeDocument/2006/relationships/revisionLog" Target="revisionLog1381.xml"/><Relationship Id="rId405" Type="http://schemas.openxmlformats.org/officeDocument/2006/relationships/revisionLog" Target="revisionLog1391.xml"/><Relationship Id="rId426" Type="http://schemas.openxmlformats.org/officeDocument/2006/relationships/revisionLog" Target="revisionLog140.xml"/><Relationship Id="rId447" Type="http://schemas.openxmlformats.org/officeDocument/2006/relationships/revisionLog" Target="revisionLog143.xml"/><Relationship Id="rId230" Type="http://schemas.openxmlformats.org/officeDocument/2006/relationships/revisionLog" Target="revisionLog1175.xml"/><Relationship Id="rId251" Type="http://schemas.openxmlformats.org/officeDocument/2006/relationships/revisionLog" Target="revisionLog134111.xml"/><Relationship Id="rId468" Type="http://schemas.openxmlformats.org/officeDocument/2006/relationships/revisionLog" Target="revisionLog112.xml"/><Relationship Id="rId272" Type="http://schemas.openxmlformats.org/officeDocument/2006/relationships/revisionLog" Target="revisionLog136111.xml"/><Relationship Id="rId293" Type="http://schemas.openxmlformats.org/officeDocument/2006/relationships/revisionLog" Target="revisionLog13711.xml"/><Relationship Id="rId307" Type="http://schemas.openxmlformats.org/officeDocument/2006/relationships/revisionLog" Target="revisionLog1401.xml"/><Relationship Id="rId328" Type="http://schemas.openxmlformats.org/officeDocument/2006/relationships/revisionLog" Target="revisionLog1431.xml"/><Relationship Id="rId349" Type="http://schemas.openxmlformats.org/officeDocument/2006/relationships/revisionLog" Target="revisionLog145.xml"/><Relationship Id="rId209" Type="http://schemas.openxmlformats.org/officeDocument/2006/relationships/revisionLog" Target="revisionLog11321.xml"/><Relationship Id="rId195" Type="http://schemas.openxmlformats.org/officeDocument/2006/relationships/revisionLog" Target="revisionLog1361111.xml"/><Relationship Id="rId88" Type="http://schemas.openxmlformats.org/officeDocument/2006/relationships/revisionLog" Target="revisionLog11821.xml"/><Relationship Id="rId111" Type="http://schemas.openxmlformats.org/officeDocument/2006/relationships/revisionLog" Target="revisionLog1512.xml"/><Relationship Id="rId132" Type="http://schemas.openxmlformats.org/officeDocument/2006/relationships/revisionLog" Target="revisionLog11612.xml"/><Relationship Id="rId153" Type="http://schemas.openxmlformats.org/officeDocument/2006/relationships/revisionLog" Target="revisionLog124211.xml"/><Relationship Id="rId174" Type="http://schemas.openxmlformats.org/officeDocument/2006/relationships/revisionLog" Target="revisionLog1341111.xml"/><Relationship Id="rId360" Type="http://schemas.openxmlformats.org/officeDocument/2006/relationships/revisionLog" Target="revisionLog132211.xml"/><Relationship Id="rId381" Type="http://schemas.openxmlformats.org/officeDocument/2006/relationships/revisionLog" Target="revisionLog147.xml"/><Relationship Id="rId416" Type="http://schemas.openxmlformats.org/officeDocument/2006/relationships/revisionLog" Target="revisionLog149.xml"/><Relationship Id="rId220" Type="http://schemas.openxmlformats.org/officeDocument/2006/relationships/revisionLog" Target="revisionLog1212.xml"/><Relationship Id="rId241" Type="http://schemas.openxmlformats.org/officeDocument/2006/relationships/revisionLog" Target="revisionLog1103.xml"/><Relationship Id="rId437" Type="http://schemas.openxmlformats.org/officeDocument/2006/relationships/revisionLog" Target="revisionLog144.xml"/><Relationship Id="rId458" Type="http://schemas.openxmlformats.org/officeDocument/2006/relationships/revisionLog" Target="revisionLog146.xml"/><Relationship Id="rId479" Type="http://schemas.openxmlformats.org/officeDocument/2006/relationships/revisionLog" Target="revisionLog111.xml"/><Relationship Id="rId262" Type="http://schemas.openxmlformats.org/officeDocument/2006/relationships/revisionLog" Target="revisionLog1371111.xml"/><Relationship Id="rId283" Type="http://schemas.openxmlformats.org/officeDocument/2006/relationships/revisionLog" Target="revisionLog14011.xml"/><Relationship Id="rId318" Type="http://schemas.openxmlformats.org/officeDocument/2006/relationships/revisionLog" Target="revisionLog14311.xml"/><Relationship Id="rId339" Type="http://schemas.openxmlformats.org/officeDocument/2006/relationships/revisionLog" Target="revisionLog1441.xml"/><Relationship Id="rId143" Type="http://schemas.openxmlformats.org/officeDocument/2006/relationships/revisionLog" Target="revisionLog1262.xml"/><Relationship Id="rId185" Type="http://schemas.openxmlformats.org/officeDocument/2006/relationships/revisionLog" Target="revisionLog136111111.xml"/><Relationship Id="rId164" Type="http://schemas.openxmlformats.org/officeDocument/2006/relationships/revisionLog" Target="revisionLog1242.xml"/><Relationship Id="rId122" Type="http://schemas.openxmlformats.org/officeDocument/2006/relationships/revisionLog" Target="revisionLog15211111.xml"/><Relationship Id="rId78" Type="http://schemas.openxmlformats.org/officeDocument/2006/relationships/revisionLog" Target="revisionLog11721.xml"/><Relationship Id="rId99" Type="http://schemas.openxmlformats.org/officeDocument/2006/relationships/revisionLog" Target="revisionLog15121.xml"/><Relationship Id="rId101" Type="http://schemas.openxmlformats.org/officeDocument/2006/relationships/revisionLog" Target="revisionLog12311.xml"/><Relationship Id="rId350" Type="http://schemas.openxmlformats.org/officeDocument/2006/relationships/revisionLog" Target="revisionLog1461.xml"/><Relationship Id="rId371" Type="http://schemas.openxmlformats.org/officeDocument/2006/relationships/revisionLog" Target="revisionLog1342.xml"/><Relationship Id="rId406" Type="http://schemas.openxmlformats.org/officeDocument/2006/relationships/revisionLog" Target="revisionLog150.xml"/><Relationship Id="rId210" Type="http://schemas.openxmlformats.org/officeDocument/2006/relationships/revisionLog" Target="revisionLog114311111.xml"/><Relationship Id="rId392" Type="http://schemas.openxmlformats.org/officeDocument/2006/relationships/revisionLog" Target="revisionLog14911.xml"/><Relationship Id="rId427" Type="http://schemas.openxmlformats.org/officeDocument/2006/relationships/revisionLog" Target="revisionLog1442.xml"/><Relationship Id="rId448" Type="http://schemas.openxmlformats.org/officeDocument/2006/relationships/revisionLog" Target="revisionLog148.xml"/><Relationship Id="rId469" Type="http://schemas.openxmlformats.org/officeDocument/2006/relationships/revisionLog" Target="revisionLog1313.xml"/><Relationship Id="rId231" Type="http://schemas.openxmlformats.org/officeDocument/2006/relationships/revisionLog" Target="revisionLog1314.xml"/><Relationship Id="rId252" Type="http://schemas.openxmlformats.org/officeDocument/2006/relationships/revisionLog" Target="revisionLog12151.xml"/><Relationship Id="rId273" Type="http://schemas.openxmlformats.org/officeDocument/2006/relationships/revisionLog" Target="revisionLog1401111.xml"/><Relationship Id="rId294" Type="http://schemas.openxmlformats.org/officeDocument/2006/relationships/revisionLog" Target="revisionLog141111.xml"/><Relationship Id="rId308" Type="http://schemas.openxmlformats.org/officeDocument/2006/relationships/revisionLog" Target="revisionLog143111.xml"/><Relationship Id="rId329" Type="http://schemas.openxmlformats.org/officeDocument/2006/relationships/revisionLog" Target="revisionLog14411.xml"/><Relationship Id="rId480" Type="http://schemas.openxmlformats.org/officeDocument/2006/relationships/revisionLog" Target="revisionLog115.xml"/><Relationship Id="rId175" Type="http://schemas.openxmlformats.org/officeDocument/2006/relationships/revisionLog" Target="revisionLog1143111111.xml"/><Relationship Id="rId133" Type="http://schemas.openxmlformats.org/officeDocument/2006/relationships/revisionLog" Target="revisionLog12101.xml"/><Relationship Id="rId154" Type="http://schemas.openxmlformats.org/officeDocument/2006/relationships/revisionLog" Target="revisionLog154.xml"/><Relationship Id="rId112" Type="http://schemas.openxmlformats.org/officeDocument/2006/relationships/revisionLog" Target="revisionLog111411.xml"/><Relationship Id="rId89" Type="http://schemas.openxmlformats.org/officeDocument/2006/relationships/revisionLog" Target="revisionLog113211.xml"/><Relationship Id="rId340" Type="http://schemas.openxmlformats.org/officeDocument/2006/relationships/revisionLog" Target="revisionLog1451.xml"/><Relationship Id="rId361" Type="http://schemas.openxmlformats.org/officeDocument/2006/relationships/revisionLog" Target="revisionLog14711.xml"/><Relationship Id="rId196" Type="http://schemas.openxmlformats.org/officeDocument/2006/relationships/revisionLog" Target="revisionLog1431111.xml"/><Relationship Id="rId200" Type="http://schemas.openxmlformats.org/officeDocument/2006/relationships/revisionLog" Target="revisionLog1213.xml"/><Relationship Id="rId382" Type="http://schemas.openxmlformats.org/officeDocument/2006/relationships/revisionLog" Target="revisionLog1481.xml"/><Relationship Id="rId417" Type="http://schemas.openxmlformats.org/officeDocument/2006/relationships/revisionLog" Target="revisionLog1531.xml"/><Relationship Id="rId438" Type="http://schemas.openxmlformats.org/officeDocument/2006/relationships/revisionLog" Target="revisionLog1462.xml"/><Relationship Id="rId459" Type="http://schemas.openxmlformats.org/officeDocument/2006/relationships/revisionLog" Target="revisionLog13131.xml"/><Relationship Id="rId221" Type="http://schemas.openxmlformats.org/officeDocument/2006/relationships/revisionLog" Target="revisionLog13111.xml"/><Relationship Id="rId242" Type="http://schemas.openxmlformats.org/officeDocument/2006/relationships/revisionLog" Target="revisionLog1513.xml"/><Relationship Id="rId263" Type="http://schemas.openxmlformats.org/officeDocument/2006/relationships/revisionLog" Target="revisionLog1621.xml"/><Relationship Id="rId284" Type="http://schemas.openxmlformats.org/officeDocument/2006/relationships/revisionLog" Target="revisionLog17311.xml"/><Relationship Id="rId319" Type="http://schemas.openxmlformats.org/officeDocument/2006/relationships/revisionLog" Target="revisionLog144111.xml"/><Relationship Id="rId470" Type="http://schemas.openxmlformats.org/officeDocument/2006/relationships/revisionLog" Target="revisionLog153.xml"/><Relationship Id="rId144" Type="http://schemas.openxmlformats.org/officeDocument/2006/relationships/revisionLog" Target="revisionLog181.xml"/><Relationship Id="rId102" Type="http://schemas.openxmlformats.org/officeDocument/2006/relationships/revisionLog" Target="revisionLog131311.xml"/><Relationship Id="rId79" Type="http://schemas.openxmlformats.org/officeDocument/2006/relationships/revisionLog" Target="revisionLog1151.xml"/><Relationship Id="rId123" Type="http://schemas.openxmlformats.org/officeDocument/2006/relationships/revisionLog" Target="revisionLog1214.xml"/><Relationship Id="rId330" Type="http://schemas.openxmlformats.org/officeDocument/2006/relationships/revisionLog" Target="revisionLog14511.xml"/><Relationship Id="rId90" Type="http://schemas.openxmlformats.org/officeDocument/2006/relationships/revisionLog" Target="revisionLog11731.xml"/><Relationship Id="rId165" Type="http://schemas.openxmlformats.org/officeDocument/2006/relationships/revisionLog" Target="revisionLog11931.xml"/><Relationship Id="rId186" Type="http://schemas.openxmlformats.org/officeDocument/2006/relationships/revisionLog" Target="revisionLog12221.xml"/><Relationship Id="rId351" Type="http://schemas.openxmlformats.org/officeDocument/2006/relationships/revisionLog" Target="revisionLog12531.xml"/><Relationship Id="rId372" Type="http://schemas.openxmlformats.org/officeDocument/2006/relationships/revisionLog" Target="revisionLog14811.xml"/><Relationship Id="rId393" Type="http://schemas.openxmlformats.org/officeDocument/2006/relationships/revisionLog" Target="revisionLog1343.xml"/><Relationship Id="rId407" Type="http://schemas.openxmlformats.org/officeDocument/2006/relationships/revisionLog" Target="revisionLog15311.xml"/><Relationship Id="rId428" Type="http://schemas.openxmlformats.org/officeDocument/2006/relationships/revisionLog" Target="revisionLog155.xml"/><Relationship Id="rId449" Type="http://schemas.openxmlformats.org/officeDocument/2006/relationships/revisionLog" Target="revisionLog156.xml"/><Relationship Id="rId211" Type="http://schemas.openxmlformats.org/officeDocument/2006/relationships/revisionLog" Target="revisionLog1421.xml"/><Relationship Id="rId232" Type="http://schemas.openxmlformats.org/officeDocument/2006/relationships/revisionLog" Target="revisionLog1521.xml"/><Relationship Id="rId253" Type="http://schemas.openxmlformats.org/officeDocument/2006/relationships/revisionLog" Target="revisionLog1611.xml"/><Relationship Id="rId274" Type="http://schemas.openxmlformats.org/officeDocument/2006/relationships/revisionLog" Target="revisionLog19211.xml"/><Relationship Id="rId295" Type="http://schemas.openxmlformats.org/officeDocument/2006/relationships/revisionLog" Target="revisionLog1741.xml"/><Relationship Id="rId309" Type="http://schemas.openxmlformats.org/officeDocument/2006/relationships/revisionLog" Target="revisionLog1441111.xml"/><Relationship Id="rId460" Type="http://schemas.openxmlformats.org/officeDocument/2006/relationships/revisionLog" Target="revisionLog1532.xml"/><Relationship Id="rId481" Type="http://schemas.openxmlformats.org/officeDocument/2006/relationships/revisionLog" Target="revisionLog121.xml"/><Relationship Id="rId134" Type="http://schemas.openxmlformats.org/officeDocument/2006/relationships/revisionLog" Target="revisionLog11421.xml"/><Relationship Id="rId113" Type="http://schemas.openxmlformats.org/officeDocument/2006/relationships/revisionLog" Target="revisionLog15111.xml"/><Relationship Id="rId320" Type="http://schemas.openxmlformats.org/officeDocument/2006/relationships/revisionLog" Target="revisionLog145111.xml"/><Relationship Id="rId80" Type="http://schemas.openxmlformats.org/officeDocument/2006/relationships/revisionLog" Target="revisionLog1181.xml"/><Relationship Id="rId155" Type="http://schemas.openxmlformats.org/officeDocument/2006/relationships/revisionLog" Target="revisionLog1201.xml"/><Relationship Id="rId176" Type="http://schemas.openxmlformats.org/officeDocument/2006/relationships/revisionLog" Target="revisionLog1232111.xml"/><Relationship Id="rId197" Type="http://schemas.openxmlformats.org/officeDocument/2006/relationships/revisionLog" Target="revisionLog12521111.xml"/><Relationship Id="rId341" Type="http://schemas.openxmlformats.org/officeDocument/2006/relationships/revisionLog" Target="revisionLog14611.xml"/><Relationship Id="rId362" Type="http://schemas.openxmlformats.org/officeDocument/2006/relationships/revisionLog" Target="revisionLog148111.xml"/><Relationship Id="rId383" Type="http://schemas.openxmlformats.org/officeDocument/2006/relationships/revisionLog" Target="revisionLog149111.xml"/><Relationship Id="rId418" Type="http://schemas.openxmlformats.org/officeDocument/2006/relationships/revisionLog" Target="revisionLog1551.xml"/><Relationship Id="rId439" Type="http://schemas.openxmlformats.org/officeDocument/2006/relationships/revisionLog" Target="revisionLog1482.xml"/><Relationship Id="rId201" Type="http://schemas.openxmlformats.org/officeDocument/2006/relationships/revisionLog" Target="revisionLog152111.xml"/><Relationship Id="rId222" Type="http://schemas.openxmlformats.org/officeDocument/2006/relationships/revisionLog" Target="revisionLog17111.xml"/><Relationship Id="rId243" Type="http://schemas.openxmlformats.org/officeDocument/2006/relationships/revisionLog" Target="revisionLog16111.xml"/><Relationship Id="rId264" Type="http://schemas.openxmlformats.org/officeDocument/2006/relationships/revisionLog" Target="revisionLog110112.xml"/><Relationship Id="rId285" Type="http://schemas.openxmlformats.org/officeDocument/2006/relationships/revisionLog" Target="revisionLog162.xml"/><Relationship Id="rId450" Type="http://schemas.openxmlformats.org/officeDocument/2006/relationships/revisionLog" Target="revisionLog157.xml"/><Relationship Id="rId471" Type="http://schemas.openxmlformats.org/officeDocument/2006/relationships/revisionLog" Target="revisionLog192.xml"/><Relationship Id="rId124" Type="http://schemas.openxmlformats.org/officeDocument/2006/relationships/revisionLog" Target="revisionLog1521111.xml"/><Relationship Id="rId103" Type="http://schemas.openxmlformats.org/officeDocument/2006/relationships/revisionLog" Target="revisionLog1113.xml"/><Relationship Id="rId310" Type="http://schemas.openxmlformats.org/officeDocument/2006/relationships/revisionLog" Target="revisionLog1922.xml"/><Relationship Id="rId187" Type="http://schemas.openxmlformats.org/officeDocument/2006/relationships/revisionLog" Target="revisionLog1273111.xml"/><Relationship Id="rId91" Type="http://schemas.openxmlformats.org/officeDocument/2006/relationships/revisionLog" Target="revisionLog12011.xml"/><Relationship Id="rId145" Type="http://schemas.openxmlformats.org/officeDocument/2006/relationships/revisionLog" Target="revisionLog11922.xml"/><Relationship Id="rId166" Type="http://schemas.openxmlformats.org/officeDocument/2006/relationships/revisionLog" Target="revisionLog1241.xml"/><Relationship Id="rId331" Type="http://schemas.openxmlformats.org/officeDocument/2006/relationships/revisionLog" Target="revisionLog1177.xml"/><Relationship Id="rId352" Type="http://schemas.openxmlformats.org/officeDocument/2006/relationships/revisionLog" Target="revisionLog12921.xml"/><Relationship Id="rId373" Type="http://schemas.openxmlformats.org/officeDocument/2006/relationships/revisionLog" Target="revisionLog1491111.xml"/><Relationship Id="rId394" Type="http://schemas.openxmlformats.org/officeDocument/2006/relationships/revisionLog" Target="revisionLog15011.xml"/><Relationship Id="rId408" Type="http://schemas.openxmlformats.org/officeDocument/2006/relationships/revisionLog" Target="revisionLog15511.xml"/><Relationship Id="rId429" Type="http://schemas.openxmlformats.org/officeDocument/2006/relationships/revisionLog" Target="revisionLog14621.xml"/><Relationship Id="rId212" Type="http://schemas.openxmlformats.org/officeDocument/2006/relationships/revisionLog" Target="revisionLog17211.xml"/><Relationship Id="rId233" Type="http://schemas.openxmlformats.org/officeDocument/2006/relationships/revisionLog" Target="revisionLog161111.xml"/><Relationship Id="rId254" Type="http://schemas.openxmlformats.org/officeDocument/2006/relationships/revisionLog" Target="revisionLog1101121.xml"/><Relationship Id="rId440" Type="http://schemas.openxmlformats.org/officeDocument/2006/relationships/revisionLog" Target="revisionLog1561.xml"/><Relationship Id="rId114" Type="http://schemas.openxmlformats.org/officeDocument/2006/relationships/revisionLog" Target="revisionLog1821.xml"/><Relationship Id="rId275" Type="http://schemas.openxmlformats.org/officeDocument/2006/relationships/revisionLog" Target="revisionLog11432.xml"/><Relationship Id="rId296" Type="http://schemas.openxmlformats.org/officeDocument/2006/relationships/revisionLog" Target="revisionLog1282111.xml"/><Relationship Id="rId300" Type="http://schemas.openxmlformats.org/officeDocument/2006/relationships/revisionLog" Target="revisionLog1194.xml"/><Relationship Id="rId461" Type="http://schemas.openxmlformats.org/officeDocument/2006/relationships/revisionLog" Target="revisionLog158.xml"/><Relationship Id="rId482" Type="http://schemas.openxmlformats.org/officeDocument/2006/relationships/revisionLog" Target="revisionLog159.xml"/><Relationship Id="rId198" Type="http://schemas.openxmlformats.org/officeDocument/2006/relationships/revisionLog" Target="revisionLog13031.xml"/><Relationship Id="rId81" Type="http://schemas.openxmlformats.org/officeDocument/2006/relationships/revisionLog" Target="revisionLog118211.xml"/><Relationship Id="rId135" Type="http://schemas.openxmlformats.org/officeDocument/2006/relationships/revisionLog" Target="revisionLog12511.xml"/><Relationship Id="rId156" Type="http://schemas.openxmlformats.org/officeDocument/2006/relationships/revisionLog" Target="revisionLog129211.xml"/><Relationship Id="rId177" Type="http://schemas.openxmlformats.org/officeDocument/2006/relationships/revisionLog" Target="revisionLog1322111.xml"/><Relationship Id="rId321" Type="http://schemas.openxmlformats.org/officeDocument/2006/relationships/revisionLog" Target="revisionLog12322.xml"/><Relationship Id="rId342" Type="http://schemas.openxmlformats.org/officeDocument/2006/relationships/revisionLog" Target="revisionLog125311.xml"/><Relationship Id="rId363" Type="http://schemas.openxmlformats.org/officeDocument/2006/relationships/revisionLog" Target="revisionLog14911111.xml"/><Relationship Id="rId384" Type="http://schemas.openxmlformats.org/officeDocument/2006/relationships/revisionLog" Target="revisionLog150111.xml"/><Relationship Id="rId419" Type="http://schemas.openxmlformats.org/officeDocument/2006/relationships/revisionLog" Target="revisionLog15611.xml"/><Relationship Id="rId202" Type="http://schemas.openxmlformats.org/officeDocument/2006/relationships/revisionLog" Target="revisionLog172111.xml"/><Relationship Id="rId223" Type="http://schemas.openxmlformats.org/officeDocument/2006/relationships/revisionLog" Target="revisionLog11121111.xml"/><Relationship Id="rId244" Type="http://schemas.openxmlformats.org/officeDocument/2006/relationships/revisionLog" Target="revisionLog1102.xml"/><Relationship Id="rId430" Type="http://schemas.openxmlformats.org/officeDocument/2006/relationships/revisionLog" Target="revisionLog14821.xml"/><Relationship Id="rId265" Type="http://schemas.openxmlformats.org/officeDocument/2006/relationships/revisionLog" Target="revisionLog117112.xml"/><Relationship Id="rId286" Type="http://schemas.openxmlformats.org/officeDocument/2006/relationships/revisionLog" Target="revisionLog1731.xml"/><Relationship Id="rId451" Type="http://schemas.openxmlformats.org/officeDocument/2006/relationships/revisionLog" Target="revisionLog1581.xml"/><Relationship Id="rId472" Type="http://schemas.openxmlformats.org/officeDocument/2006/relationships/revisionLog" Target="revisionLog1152.xml"/><Relationship Id="rId188" Type="http://schemas.openxmlformats.org/officeDocument/2006/relationships/revisionLog" Target="revisionLog1302.xml"/><Relationship Id="rId167" Type="http://schemas.openxmlformats.org/officeDocument/2006/relationships/revisionLog" Target="revisionLog1301211.xml"/><Relationship Id="rId146" Type="http://schemas.openxmlformats.org/officeDocument/2006/relationships/revisionLog" Target="revisionLog12712.xml"/><Relationship Id="rId104" Type="http://schemas.openxmlformats.org/officeDocument/2006/relationships/revisionLog" Target="revisionLog1241111.xml"/><Relationship Id="rId125" Type="http://schemas.openxmlformats.org/officeDocument/2006/relationships/revisionLog" Target="revisionLog11613.xml"/><Relationship Id="rId311" Type="http://schemas.openxmlformats.org/officeDocument/2006/relationships/revisionLog" Target="revisionLog13421.xml"/><Relationship Id="rId332" Type="http://schemas.openxmlformats.org/officeDocument/2006/relationships/revisionLog" Target="revisionLog125211.xml"/><Relationship Id="rId353" Type="http://schemas.openxmlformats.org/officeDocument/2006/relationships/revisionLog" Target="revisionLog1253.xml"/><Relationship Id="rId374" Type="http://schemas.openxmlformats.org/officeDocument/2006/relationships/revisionLog" Target="revisionLog1501111.xml"/><Relationship Id="rId395" Type="http://schemas.openxmlformats.org/officeDocument/2006/relationships/revisionLog" Target="revisionLog153111.xml"/><Relationship Id="rId409" Type="http://schemas.openxmlformats.org/officeDocument/2006/relationships/revisionLog" Target="revisionLog156111.xml"/><Relationship Id="rId213" Type="http://schemas.openxmlformats.org/officeDocument/2006/relationships/revisionLog" Target="revisionLog111211111.xml"/><Relationship Id="rId92" Type="http://schemas.openxmlformats.org/officeDocument/2006/relationships/revisionLog" Target="revisionLog11421111.xml"/><Relationship Id="rId234" Type="http://schemas.openxmlformats.org/officeDocument/2006/relationships/revisionLog" Target="revisionLog1911111.xml"/><Relationship Id="rId420" Type="http://schemas.openxmlformats.org/officeDocument/2006/relationships/revisionLog" Target="revisionLog1571.xml"/><Relationship Id="rId255" Type="http://schemas.openxmlformats.org/officeDocument/2006/relationships/revisionLog" Target="revisionLog1331.xml"/><Relationship Id="rId276" Type="http://schemas.openxmlformats.org/officeDocument/2006/relationships/revisionLog" Target="revisionLog13412.xml"/><Relationship Id="rId297" Type="http://schemas.openxmlformats.org/officeDocument/2006/relationships/revisionLog" Target="revisionLog1193.xml"/><Relationship Id="rId441" Type="http://schemas.openxmlformats.org/officeDocument/2006/relationships/revisionLog" Target="revisionLog15811.xml"/><Relationship Id="rId462" Type="http://schemas.openxmlformats.org/officeDocument/2006/relationships/revisionLog" Target="revisionLog1591.xml"/><Relationship Id="rId483" Type="http://schemas.openxmlformats.org/officeDocument/2006/relationships/revisionLog" Target="revisionLog113.xml"/><Relationship Id="rId178" Type="http://schemas.openxmlformats.org/officeDocument/2006/relationships/revisionLog" Target="revisionLog13311.xml"/><Relationship Id="rId157" Type="http://schemas.openxmlformats.org/officeDocument/2006/relationships/revisionLog" Target="revisionLog130111.xml"/><Relationship Id="rId136" Type="http://schemas.openxmlformats.org/officeDocument/2006/relationships/revisionLog" Target="revisionLog12811.xml"/><Relationship Id="rId115" Type="http://schemas.openxmlformats.org/officeDocument/2006/relationships/revisionLog" Target="revisionLog1531111.xml"/><Relationship Id="rId301" Type="http://schemas.openxmlformats.org/officeDocument/2006/relationships/revisionLog" Target="revisionLog1361.xml"/><Relationship Id="rId322" Type="http://schemas.openxmlformats.org/officeDocument/2006/relationships/revisionLog" Target="revisionLog1252112.xml"/><Relationship Id="rId343" Type="http://schemas.openxmlformats.org/officeDocument/2006/relationships/revisionLog" Target="revisionLog1273.xml"/><Relationship Id="rId364" Type="http://schemas.openxmlformats.org/officeDocument/2006/relationships/revisionLog" Target="revisionLog1293.xml"/><Relationship Id="rId82" Type="http://schemas.openxmlformats.org/officeDocument/2006/relationships/revisionLog" Target="revisionLog116131.xml"/><Relationship Id="rId199" Type="http://schemas.openxmlformats.org/officeDocument/2006/relationships/revisionLog" Target="revisionLog1210.xml"/><Relationship Id="rId203" Type="http://schemas.openxmlformats.org/officeDocument/2006/relationships/revisionLog" Target="revisionLog11021.xml"/><Relationship Id="rId385" Type="http://schemas.openxmlformats.org/officeDocument/2006/relationships/revisionLog" Target="revisionLog13431.xml"/><Relationship Id="rId224" Type="http://schemas.openxmlformats.org/officeDocument/2006/relationships/revisionLog" Target="revisionLog114312.xml"/><Relationship Id="rId245" Type="http://schemas.openxmlformats.org/officeDocument/2006/relationships/revisionLog" Target="revisionLog1211.xml"/><Relationship Id="rId266" Type="http://schemas.openxmlformats.org/officeDocument/2006/relationships/revisionLog" Target="revisionLog13411.xml"/><Relationship Id="rId287" Type="http://schemas.openxmlformats.org/officeDocument/2006/relationships/revisionLog" Target="revisionLog1351.xml"/><Relationship Id="rId410" Type="http://schemas.openxmlformats.org/officeDocument/2006/relationships/revisionLog" Target="revisionLog15711.xml"/><Relationship Id="rId431" Type="http://schemas.openxmlformats.org/officeDocument/2006/relationships/revisionLog" Target="revisionLog158111.xml"/><Relationship Id="rId452" Type="http://schemas.openxmlformats.org/officeDocument/2006/relationships/revisionLog" Target="revisionLog15911.xml"/><Relationship Id="rId473" Type="http://schemas.openxmlformats.org/officeDocument/2006/relationships/revisionLog" Target="revisionLog1215.xml"/><Relationship Id="rId168" Type="http://schemas.openxmlformats.org/officeDocument/2006/relationships/revisionLog" Target="revisionLog1331111.xml"/><Relationship Id="rId147" Type="http://schemas.openxmlformats.org/officeDocument/2006/relationships/revisionLog" Target="revisionLog1291111.xml"/><Relationship Id="rId126" Type="http://schemas.openxmlformats.org/officeDocument/2006/relationships/revisionLog" Target="revisionLog1522.xml"/><Relationship Id="rId105" Type="http://schemas.openxmlformats.org/officeDocument/2006/relationships/revisionLog" Target="revisionLog11111.xml"/><Relationship Id="rId312" Type="http://schemas.openxmlformats.org/officeDocument/2006/relationships/revisionLog" Target="revisionLog1371.xml"/><Relationship Id="rId333" Type="http://schemas.openxmlformats.org/officeDocument/2006/relationships/revisionLog" Target="revisionLog1173.xml"/><Relationship Id="rId354" Type="http://schemas.openxmlformats.org/officeDocument/2006/relationships/revisionLog" Target="revisionLog1292.xml"/><Relationship Id="rId189" Type="http://schemas.openxmlformats.org/officeDocument/2006/relationships/revisionLog" Target="revisionLog13322.xml"/><Relationship Id="rId93" Type="http://schemas.openxmlformats.org/officeDocument/2006/relationships/revisionLog" Target="revisionLog1182.xml"/><Relationship Id="rId375" Type="http://schemas.openxmlformats.org/officeDocument/2006/relationships/revisionLog" Target="revisionLog13413.xml"/><Relationship Id="rId396" Type="http://schemas.openxmlformats.org/officeDocument/2006/relationships/revisionLog" Target="revisionLog1344.xml"/><Relationship Id="rId214" Type="http://schemas.openxmlformats.org/officeDocument/2006/relationships/revisionLog" Target="revisionLog1132.xml"/><Relationship Id="rId235" Type="http://schemas.openxmlformats.org/officeDocument/2006/relationships/revisionLog" Target="revisionLog13811.xml"/><Relationship Id="rId256" Type="http://schemas.openxmlformats.org/officeDocument/2006/relationships/revisionLog" Target="revisionLog135111.xml"/><Relationship Id="rId277" Type="http://schemas.openxmlformats.org/officeDocument/2006/relationships/revisionLog" Target="revisionLog13611.xml"/><Relationship Id="rId298" Type="http://schemas.openxmlformats.org/officeDocument/2006/relationships/revisionLog" Target="revisionLog1222.xml"/><Relationship Id="rId400" Type="http://schemas.openxmlformats.org/officeDocument/2006/relationships/revisionLog" Target="revisionLog13911.xml"/><Relationship Id="rId421" Type="http://schemas.openxmlformats.org/officeDocument/2006/relationships/revisionLog" Target="revisionLog1581111.xml"/><Relationship Id="rId442" Type="http://schemas.openxmlformats.org/officeDocument/2006/relationships/revisionLog" Target="revisionLog159111.xml"/><Relationship Id="rId463" Type="http://schemas.openxmlformats.org/officeDocument/2006/relationships/revisionLog" Target="revisionLog160.xml"/><Relationship Id="rId484" Type="http://schemas.openxmlformats.org/officeDocument/2006/relationships/revisionLog" Target="revisionLog161.xml"/><Relationship Id="rId158" Type="http://schemas.openxmlformats.org/officeDocument/2006/relationships/revisionLog" Target="revisionLog13311111.xml"/><Relationship Id="rId137" Type="http://schemas.openxmlformats.org/officeDocument/2006/relationships/revisionLog" Target="revisionLog11614.xml"/><Relationship Id="rId116" Type="http://schemas.openxmlformats.org/officeDocument/2006/relationships/revisionLog" Target="revisionLog182.xml"/><Relationship Id="rId302" Type="http://schemas.openxmlformats.org/officeDocument/2006/relationships/revisionLog" Target="revisionLog139111.xml"/><Relationship Id="rId323" Type="http://schemas.openxmlformats.org/officeDocument/2006/relationships/revisionLog" Target="revisionLog1411.xml"/><Relationship Id="rId344" Type="http://schemas.openxmlformats.org/officeDocument/2006/relationships/revisionLog" Target="revisionLog14421.xml"/><Relationship Id="rId179" Type="http://schemas.openxmlformats.org/officeDocument/2006/relationships/revisionLog" Target="revisionLog1351111.xml"/><Relationship Id="rId83" Type="http://schemas.openxmlformats.org/officeDocument/2006/relationships/revisionLog" Target="revisionLog11911.xml"/><Relationship Id="rId365" Type="http://schemas.openxmlformats.org/officeDocument/2006/relationships/revisionLog" Target="revisionLog146211.xml"/><Relationship Id="rId386" Type="http://schemas.openxmlformats.org/officeDocument/2006/relationships/revisionLog" Target="revisionLog148211.xml"/><Relationship Id="rId190" Type="http://schemas.openxmlformats.org/officeDocument/2006/relationships/revisionLog" Target="revisionLog13611111.xml"/><Relationship Id="rId204" Type="http://schemas.openxmlformats.org/officeDocument/2006/relationships/revisionLog" Target="revisionLog11141.xml"/><Relationship Id="rId225" Type="http://schemas.openxmlformats.org/officeDocument/2006/relationships/revisionLog" Target="revisionLog11741.xml"/><Relationship Id="rId246" Type="http://schemas.openxmlformats.org/officeDocument/2006/relationships/revisionLog" Target="revisionLog1391111.xml"/><Relationship Id="rId267" Type="http://schemas.openxmlformats.org/officeDocument/2006/relationships/revisionLog" Target="revisionLog12152.xml"/><Relationship Id="rId288" Type="http://schemas.openxmlformats.org/officeDocument/2006/relationships/revisionLog" Target="revisionLog137111.xml"/><Relationship Id="rId411" Type="http://schemas.openxmlformats.org/officeDocument/2006/relationships/revisionLog" Target="revisionLog13414.xml"/><Relationship Id="rId432" Type="http://schemas.openxmlformats.org/officeDocument/2006/relationships/revisionLog" Target="revisionLog1443.xml"/><Relationship Id="rId453" Type="http://schemas.openxmlformats.org/officeDocument/2006/relationships/revisionLog" Target="revisionLog1463.xml"/><Relationship Id="rId474" Type="http://schemas.openxmlformats.org/officeDocument/2006/relationships/revisionLog" Target="revisionLog1514.xml"/><Relationship Id="rId127" Type="http://schemas.openxmlformats.org/officeDocument/2006/relationships/revisionLog" Target="revisionLog116121.xml"/><Relationship Id="rId106" Type="http://schemas.openxmlformats.org/officeDocument/2006/relationships/revisionLog" Target="revisionLog12312.xml"/><Relationship Id="rId313" Type="http://schemas.openxmlformats.org/officeDocument/2006/relationships/revisionLog" Target="revisionLog14111.xml"/><Relationship Id="rId148" Type="http://schemas.openxmlformats.org/officeDocument/2006/relationships/revisionLog" Target="revisionLog12721.xml"/><Relationship Id="rId169" Type="http://schemas.openxmlformats.org/officeDocument/2006/relationships/revisionLog" Target="revisionLog130211.xml"/><Relationship Id="rId94" Type="http://schemas.openxmlformats.org/officeDocument/2006/relationships/revisionLog" Target="revisionLog122111.xml"/><Relationship Id="rId334" Type="http://schemas.openxmlformats.org/officeDocument/2006/relationships/revisionLog" Target="revisionLog127311.xml"/><Relationship Id="rId355" Type="http://schemas.openxmlformats.org/officeDocument/2006/relationships/revisionLog" Target="revisionLog1303.xml"/><Relationship Id="rId376" Type="http://schemas.openxmlformats.org/officeDocument/2006/relationships/revisionLog" Target="revisionLog1471.xml"/><Relationship Id="rId397" Type="http://schemas.openxmlformats.org/officeDocument/2006/relationships/revisionLog" Target="revisionLog1491.xml"/><Relationship Id="rId215" Type="http://schemas.openxmlformats.org/officeDocument/2006/relationships/revisionLog" Target="revisionLog13711111.xml"/><Relationship Id="rId180" Type="http://schemas.openxmlformats.org/officeDocument/2006/relationships/revisionLog" Target="revisionLog13321.xml"/><Relationship Id="rId236" Type="http://schemas.openxmlformats.org/officeDocument/2006/relationships/revisionLog" Target="revisionLog19112.xml"/><Relationship Id="rId257" Type="http://schemas.openxmlformats.org/officeDocument/2006/relationships/revisionLog" Target="revisionLog1176.xml"/><Relationship Id="rId278" Type="http://schemas.openxmlformats.org/officeDocument/2006/relationships/revisionLog" Target="revisionLog140111.xml"/><Relationship Id="rId401" Type="http://schemas.openxmlformats.org/officeDocument/2006/relationships/revisionLog" Target="revisionLog1501.xml"/><Relationship Id="rId422" Type="http://schemas.openxmlformats.org/officeDocument/2006/relationships/revisionLog" Target="revisionLog15321.xml"/><Relationship Id="rId443" Type="http://schemas.openxmlformats.org/officeDocument/2006/relationships/revisionLog" Target="revisionLog14631.xml"/><Relationship Id="rId464" Type="http://schemas.openxmlformats.org/officeDocument/2006/relationships/revisionLog" Target="revisionLog163.xml"/><Relationship Id="rId303" Type="http://schemas.openxmlformats.org/officeDocument/2006/relationships/revisionLog" Target="revisionLog1310.xml"/><Relationship Id="rId485" Type="http://schemas.openxmlformats.org/officeDocument/2006/relationships/revisionLog" Target="revisionLog1.xml"/><Relationship Id="rId84" Type="http://schemas.openxmlformats.org/officeDocument/2006/relationships/revisionLog" Target="revisionLog1121.xml"/><Relationship Id="rId138" Type="http://schemas.openxmlformats.org/officeDocument/2006/relationships/revisionLog" Target="revisionLog1315.xml"/><Relationship Id="rId345" Type="http://schemas.openxmlformats.org/officeDocument/2006/relationships/revisionLog" Target="revisionLog1510.xml"/><Relationship Id="rId387" Type="http://schemas.openxmlformats.org/officeDocument/2006/relationships/revisionLog" Target="revisionLog175.xml"/><Relationship Id="rId191" Type="http://schemas.openxmlformats.org/officeDocument/2006/relationships/revisionLog" Target="revisionLog11521.xml"/><Relationship Id="rId205" Type="http://schemas.openxmlformats.org/officeDocument/2006/relationships/revisionLog" Target="revisionLog1216.xml"/><Relationship Id="rId247" Type="http://schemas.openxmlformats.org/officeDocument/2006/relationships/revisionLog" Target="revisionLog15141.xml"/><Relationship Id="rId412" Type="http://schemas.openxmlformats.org/officeDocument/2006/relationships/revisionLog" Target="revisionLog193.xml"/><Relationship Id="rId107" Type="http://schemas.openxmlformats.org/officeDocument/2006/relationships/revisionLog" Target="revisionLog1111.xml"/><Relationship Id="rId289" Type="http://schemas.openxmlformats.org/officeDocument/2006/relationships/revisionLog" Target="revisionLog1612.xml"/><Relationship Id="rId454" Type="http://schemas.openxmlformats.org/officeDocument/2006/relationships/revisionLog" Target="revisionLog1115.xml"/><Relationship Id="rId149" Type="http://schemas.openxmlformats.org/officeDocument/2006/relationships/revisionLog" Target="revisionLog1142.xml"/><Relationship Id="rId314" Type="http://schemas.openxmlformats.org/officeDocument/2006/relationships/revisionLog" Target="revisionLog171.xml"/><Relationship Id="rId356" Type="http://schemas.openxmlformats.org/officeDocument/2006/relationships/revisionLog" Target="revisionLog1101.xml"/><Relationship Id="rId398" Type="http://schemas.openxmlformats.org/officeDocument/2006/relationships/revisionLog" Target="revisionLog1133.xml"/></Relationships>
</file>

<file path=xl/revisions/revisionHeaders.xml><?xml version="1.0" encoding="utf-8"?>
<headers xmlns="http://schemas.openxmlformats.org/spreadsheetml/2006/main" xmlns:r="http://schemas.openxmlformats.org/officeDocument/2006/relationships" guid="{A1E33AAD-0693-49BD-B8C9-B41EDF2C83B6}" diskRevisions="1" revisionId="3650" version="485">
  <header guid="{85E14E93-5422-4148-B4E0-10ED81F0CAA4}" dateTime="2023-04-14T14:23:04" maxSheetId="2" userName="User563c" r:id="rId75" minRId="642" maxRId="650">
    <sheetIdMap count="1">
      <sheetId val="1"/>
    </sheetIdMap>
  </header>
  <header guid="{D6AC739D-CFF9-4E2D-8A00-F7951A035F02}" dateTime="2023-04-14T14:23:18" maxSheetId="2" userName="User416a" r:id="rId76" minRId="652" maxRId="680">
    <sheetIdMap count="1">
      <sheetId val="1"/>
    </sheetIdMap>
  </header>
  <header guid="{612EF5CA-5459-4468-8F28-1E6883F75336}" dateTime="2023-04-14T14:23:41" maxSheetId="2" userName="User416a" r:id="rId77" minRId="684" maxRId="698">
    <sheetIdMap count="1">
      <sheetId val="1"/>
    </sheetIdMap>
  </header>
  <header guid="{C762A3D6-9D17-4197-A813-8712AA84CB24}" dateTime="2023-04-14T15:18:53" maxSheetId="2" userName="User563c" r:id="rId78" minRId="702" maxRId="709">
    <sheetIdMap count="1">
      <sheetId val="1"/>
    </sheetIdMap>
  </header>
  <header guid="{2788F4A0-27CF-4E23-B054-094F92634738}" dateTime="2023-04-14T15:21:26" maxSheetId="2" userName="User563c" r:id="rId79" minRId="711" maxRId="716">
    <sheetIdMap count="1">
      <sheetId val="1"/>
    </sheetIdMap>
  </header>
  <header guid="{1C099E20-91FE-478A-810F-B3C9F38873E9}" dateTime="2023-04-14T15:23:46" maxSheetId="2" userName="User563c" r:id="rId80" minRId="718" maxRId="723">
    <sheetIdMap count="1">
      <sheetId val="1"/>
    </sheetIdMap>
  </header>
  <header guid="{DD91D5DC-B7A8-47A9-8E71-C8F5A5FA5083}" dateTime="2023-04-14T15:27:03" maxSheetId="2" userName="User563c" r:id="rId81" minRId="725" maxRId="731">
    <sheetIdMap count="1">
      <sheetId val="1"/>
    </sheetIdMap>
  </header>
  <header guid="{2BE574A2-7C28-4935-869E-98B588014242}" dateTime="2023-04-14T15:27:51" maxSheetId="2" userName="User563c" r:id="rId82">
    <sheetIdMap count="1">
      <sheetId val="1"/>
    </sheetIdMap>
  </header>
  <header guid="{52F23740-B280-4152-A938-A4A2B6FEB526}" dateTime="2023-04-14T15:31:00" maxSheetId="2" userName="User563c" r:id="rId83">
    <sheetIdMap count="1">
      <sheetId val="1"/>
    </sheetIdMap>
  </header>
  <header guid="{D798FD30-849F-4295-A08E-A4F229661CC9}" dateTime="2023-04-17T10:05:09" maxSheetId="2" userName="User416a" r:id="rId84" minRId="735" maxRId="738">
    <sheetIdMap count="1">
      <sheetId val="1"/>
    </sheetIdMap>
  </header>
  <header guid="{971D91E0-DFF1-4BD5-BA04-6308D77C7E4A}" dateTime="2023-04-17T10:07:39" maxSheetId="2" userName="User416a" r:id="rId85" minRId="742">
    <sheetIdMap count="1">
      <sheetId val="1"/>
    </sheetIdMap>
  </header>
  <header guid="{421F1237-17D5-49DA-BB72-FE1FCDF804C8}" dateTime="2023-04-17T10:09:19" maxSheetId="2" userName="User416a" r:id="rId86" minRId="746" maxRId="753">
    <sheetIdMap count="1">
      <sheetId val="1"/>
    </sheetIdMap>
  </header>
  <header guid="{EC6548BA-CC03-4371-B99B-A71FB85460FC}" dateTime="2023-04-17T10:13:49" maxSheetId="2" userName="User416a" r:id="rId87" minRId="757" maxRId="781">
    <sheetIdMap count="1">
      <sheetId val="1"/>
    </sheetIdMap>
  </header>
  <header guid="{107C9AFE-9EF0-4234-9131-816CB8C3874D}" dateTime="2023-04-17T10:16:59" maxSheetId="2" userName="User416a" r:id="rId88" minRId="785">
    <sheetIdMap count="1">
      <sheetId val="1"/>
    </sheetIdMap>
  </header>
  <header guid="{D48B73B2-C7D3-497D-8511-EBF92252E490}" dateTime="2023-04-17T10:35:15" maxSheetId="2" userName="User416a" r:id="rId89" minRId="789" maxRId="806">
    <sheetIdMap count="1">
      <sheetId val="1"/>
    </sheetIdMap>
  </header>
  <header guid="{159C7054-1A23-49AB-A8DA-3D8090922570}" dateTime="2023-04-17T10:35:54" maxSheetId="2" userName="User416a" r:id="rId90" minRId="810" maxRId="813">
    <sheetIdMap count="1">
      <sheetId val="1"/>
    </sheetIdMap>
  </header>
  <header guid="{A21034DF-1C6B-4769-946F-DFDF83A523C2}" dateTime="2023-04-17T10:47:28" maxSheetId="2" userName="User416a" r:id="rId91" minRId="817" maxRId="825">
    <sheetIdMap count="1">
      <sheetId val="1"/>
    </sheetIdMap>
  </header>
  <header guid="{68E99AE9-0B39-49ED-80AB-DDE2EADD721F}" dateTime="2023-04-17T10:48:23" maxSheetId="2" userName="User416a" r:id="rId92" minRId="829" maxRId="833">
    <sheetIdMap count="1">
      <sheetId val="1"/>
    </sheetIdMap>
  </header>
  <header guid="{6A566097-6717-4D6B-B268-8AC0312DF4F7}" dateTime="2023-04-17T10:48:41" maxSheetId="2" userName="User416a" r:id="rId93" minRId="837" maxRId="842">
    <sheetIdMap count="1">
      <sheetId val="1"/>
    </sheetIdMap>
  </header>
  <header guid="{5AE5220B-1E7B-4ED1-9DB0-BD1A99600A5F}" dateTime="2023-04-17T10:54:47" maxSheetId="2" userName="User416a" r:id="rId94" minRId="846" maxRId="890">
    <sheetIdMap count="1">
      <sheetId val="1"/>
    </sheetIdMap>
  </header>
  <header guid="{7E0FFE38-B34E-4AD4-841A-22D57AADD813}" dateTime="2023-04-17T10:56:22" maxSheetId="2" userName="User416a" r:id="rId95" minRId="894" maxRId="897">
    <sheetIdMap count="1">
      <sheetId val="1"/>
    </sheetIdMap>
  </header>
  <header guid="{45E8CD6C-3492-4486-AA49-90C0795773D9}" dateTime="2023-04-17T10:56:43" maxSheetId="2" userName="User416a" r:id="rId96">
    <sheetIdMap count="1">
      <sheetId val="1"/>
    </sheetIdMap>
  </header>
  <header guid="{0F718DD2-F667-4BF5-9AE4-3715C5C280CA}" dateTime="2023-04-17T11:31:07" maxSheetId="2" userName="User416a" r:id="rId97" minRId="904">
    <sheetIdMap count="1">
      <sheetId val="1"/>
    </sheetIdMap>
  </header>
  <header guid="{7250C931-6807-439A-9BE7-EEE8C8FFED65}" dateTime="2023-04-17T11:31:45" maxSheetId="2" userName="User416a" r:id="rId98">
    <sheetIdMap count="1">
      <sheetId val="1"/>
    </sheetIdMap>
  </header>
  <header guid="{4A3B1DFC-D38B-4AAC-9C70-6A2A4178EB38}" dateTime="2023-04-17T11:32:33" maxSheetId="2" userName="User416a" r:id="rId99">
    <sheetIdMap count="1">
      <sheetId val="1"/>
    </sheetIdMap>
  </header>
  <header guid="{1F8155F0-627E-43B1-8F6D-BA73A634BD39}" dateTime="2023-04-17T11:34:50" maxSheetId="2" userName="User416a" r:id="rId100" minRId="914" maxRId="919">
    <sheetIdMap count="1">
      <sheetId val="1"/>
    </sheetIdMap>
  </header>
  <header guid="{9ED3577C-DCE6-4A15-9399-CA2CF37C3F8D}" dateTime="2023-04-17T11:35:05" maxSheetId="2" userName="User416a" r:id="rId101" minRId="923">
    <sheetIdMap count="1">
      <sheetId val="1"/>
    </sheetIdMap>
  </header>
  <header guid="{5764665C-36E3-4B40-B991-52596DCA285F}" dateTime="2023-04-17T11:35:32" maxSheetId="2" userName="User416a" r:id="rId102" minRId="927">
    <sheetIdMap count="1">
      <sheetId val="1"/>
    </sheetIdMap>
  </header>
  <header guid="{F6F706B5-2C3D-4DDE-A9F9-8ED7D3D4E383}" dateTime="2023-04-17T11:37:13" maxSheetId="2" userName="User416a" r:id="rId103" minRId="931" maxRId="932">
    <sheetIdMap count="1">
      <sheetId val="1"/>
    </sheetIdMap>
  </header>
  <header guid="{190E0451-2AE1-42AF-9E8E-672AFE1F24EF}" dateTime="2023-04-17T11:41:28" maxSheetId="2" userName="User416a" r:id="rId104" minRId="936">
    <sheetIdMap count="1">
      <sheetId val="1"/>
    </sheetIdMap>
  </header>
  <header guid="{FEC33CD6-781B-4BBF-9086-97A52263CB48}" dateTime="2023-04-17T11:42:25" maxSheetId="2" userName="User416a" r:id="rId105" minRId="940">
    <sheetIdMap count="1">
      <sheetId val="1"/>
    </sheetIdMap>
  </header>
  <header guid="{6F8BC1F5-DD10-4BFA-8F38-AE9C364EF1F6}" dateTime="2023-04-17T15:09:14" maxSheetId="2" userName="User416a" r:id="rId106" minRId="944" maxRId="945">
    <sheetIdMap count="1">
      <sheetId val="1"/>
    </sheetIdMap>
  </header>
  <header guid="{4BD9A415-7B72-419D-A835-A227CB8802B1}" dateTime="2023-04-17T15:10:57" maxSheetId="2" userName="User416a" r:id="rId107">
    <sheetIdMap count="1">
      <sheetId val="1"/>
    </sheetIdMap>
  </header>
  <header guid="{DD27CD30-EE15-440A-BDB3-E069B0A88D1E}" dateTime="2023-04-17T15:11:03" maxSheetId="2" userName="User416a" r:id="rId108">
    <sheetIdMap count="1">
      <sheetId val="1"/>
    </sheetIdMap>
  </header>
  <header guid="{C4EC8145-F2F2-4B41-9AF3-9C8AE556819B}" dateTime="2023-04-18T10:55:45" maxSheetId="2" userName="User416a" r:id="rId109">
    <sheetIdMap count="1">
      <sheetId val="1"/>
    </sheetIdMap>
  </header>
  <header guid="{EBE19BB9-E90C-4B7F-83B4-DF823E63453B}" dateTime="2023-04-19T10:03:08" maxSheetId="2" userName="User416a" r:id="rId110">
    <sheetIdMap count="1">
      <sheetId val="1"/>
    </sheetIdMap>
  </header>
  <header guid="{008254A5-4F50-4C73-A797-E904CB33CFAD}" dateTime="2023-04-19T10:09:14" maxSheetId="2" userName="User416a" r:id="rId111" minRId="961">
    <sheetIdMap count="1">
      <sheetId val="1"/>
    </sheetIdMap>
  </header>
  <header guid="{D831DE15-E4F6-47DE-A963-F9D4FE949D48}" dateTime="2023-04-19T10:09:40" maxSheetId="2" userName="User416a" r:id="rId112">
    <sheetIdMap count="1">
      <sheetId val="1"/>
    </sheetIdMap>
  </header>
  <header guid="{48113111-E3F6-4572-805C-96FAC69A932C}" dateTime="2023-04-19T10:16:26" maxSheetId="2" userName="User416a" r:id="rId113" minRId="968" maxRId="973">
    <sheetIdMap count="1">
      <sheetId val="1"/>
    </sheetIdMap>
  </header>
  <header guid="{ED545A9A-2606-40A1-AD98-8EEB4BE5F143}" dateTime="2023-04-19T10:17:43" maxSheetId="2" userName="User416a" r:id="rId114" minRId="977" maxRId="979">
    <sheetIdMap count="1">
      <sheetId val="1"/>
    </sheetIdMap>
  </header>
  <header guid="{1D81576F-9441-4970-BC92-ADBA5BAA370A}" dateTime="2023-04-19T14:38:02" maxSheetId="2" userName="User416a" r:id="rId115" minRId="983" maxRId="1026">
    <sheetIdMap count="1">
      <sheetId val="1"/>
    </sheetIdMap>
  </header>
  <header guid="{C755044A-DE4F-41C0-9755-431B5A82E0DE}" dateTime="2023-04-19T14:38:12" maxSheetId="2" userName="User416a" r:id="rId116">
    <sheetIdMap count="1">
      <sheetId val="1"/>
    </sheetIdMap>
  </header>
  <header guid="{1F2C1B24-6AA7-45A9-A30A-F04B1565BD2D}" dateTime="2023-04-19T14:47:50" maxSheetId="2" userName="User416a" r:id="rId117" minRId="1033">
    <sheetIdMap count="1">
      <sheetId val="1"/>
    </sheetIdMap>
  </header>
  <header guid="{48C4BE3A-683B-4C71-80C0-0515AA537D12}" dateTime="2023-04-24T15:54:29" maxSheetId="2" userName="User416a" r:id="rId118">
    <sheetIdMap count="1">
      <sheetId val="1"/>
    </sheetIdMap>
  </header>
  <header guid="{1F6F39DD-5E50-4680-A3C9-AD143AF62614}" dateTime="2023-04-24T15:55:09" maxSheetId="2" userName="User416a" r:id="rId119">
    <sheetIdMap count="1">
      <sheetId val="1"/>
    </sheetIdMap>
  </header>
  <header guid="{63A71645-C0FD-4612-A003-73B062B58848}" dateTime="2023-04-25T11:58:23" maxSheetId="2" userName="User416a" r:id="rId120">
    <sheetIdMap count="1">
      <sheetId val="1"/>
    </sheetIdMap>
  </header>
  <header guid="{B0FC6B0A-9736-41FE-9505-A9881861DCD7}" dateTime="2023-04-25T12:00:13" maxSheetId="2" userName="User416a" r:id="rId121">
    <sheetIdMap count="1">
      <sheetId val="1"/>
    </sheetIdMap>
  </header>
  <header guid="{FFD48B3F-781F-4C50-8346-AF80B3EA6452}" dateTime="2023-04-25T12:01:38" maxSheetId="2" userName="User416a" r:id="rId122">
    <sheetIdMap count="1">
      <sheetId val="1"/>
    </sheetIdMap>
  </header>
  <header guid="{8737AB8A-ED09-4782-BE1E-C10E4682C8E0}" dateTime="2023-04-25T12:14:12" maxSheetId="2" userName="User416a" r:id="rId123" minRId="1052" maxRId="1059">
    <sheetIdMap count="1">
      <sheetId val="1"/>
    </sheetIdMap>
  </header>
  <header guid="{B4382809-5EDA-4BB5-A768-985017D84A41}" dateTime="2023-04-25T13:31:56" maxSheetId="2" userName="User416a" r:id="rId124">
    <sheetIdMap count="1">
      <sheetId val="1"/>
    </sheetIdMap>
  </header>
  <header guid="{9CE750E3-2F58-4F11-AC64-915675F4A7DA}" dateTime="2023-04-25T14:24:22" maxSheetId="2" userName="User416a" r:id="rId125">
    <sheetIdMap count="1">
      <sheetId val="1"/>
    </sheetIdMap>
  </header>
  <header guid="{06C07745-A707-475C-8ECA-54E29CA6B683}" dateTime="2023-04-25T16:13:29" maxSheetId="2" userName="user457c" r:id="rId126" minRId="1071" maxRId="1078">
    <sheetIdMap count="1">
      <sheetId val="1"/>
    </sheetIdMap>
  </header>
  <header guid="{51115CA8-DCAE-404A-A2DA-85B2048FB3EC}" dateTime="2023-04-25T16:13:31" maxSheetId="2" userName="user457c" r:id="rId127">
    <sheetIdMap count="1">
      <sheetId val="1"/>
    </sheetIdMap>
  </header>
  <header guid="{A0AD805D-E9D6-428E-BE67-7DBAB221B278}" dateTime="2023-04-25T16:15:32" maxSheetId="2" userName="user457c" r:id="rId128">
    <sheetIdMap count="1">
      <sheetId val="1"/>
    </sheetIdMap>
  </header>
  <header guid="{CD1DBF20-FCD0-47D9-B37F-05A692D9DD1A}" dateTime="2023-04-25T16:15:36" maxSheetId="2" userName="user457c" r:id="rId129">
    <sheetIdMap count="1">
      <sheetId val="1"/>
    </sheetIdMap>
  </header>
  <header guid="{A6F3CDF7-699C-405E-92E4-F1F89C4E2408}" dateTime="2023-04-25T16:18:03" maxSheetId="2" userName="user457c" r:id="rId130">
    <sheetIdMap count="1">
      <sheetId val="1"/>
    </sheetIdMap>
  </header>
  <header guid="{F7BC9ABA-DD0D-425E-B928-84C2CCDE4CDB}" dateTime="2023-04-25T16:18:04" maxSheetId="2" userName="user457c" r:id="rId131">
    <sheetIdMap count="1">
      <sheetId val="1"/>
    </sheetIdMap>
  </header>
  <header guid="{3EB50F03-2FBF-49CE-BF97-513C70A2973D}" dateTime="2023-04-25T16:21:43" maxSheetId="2" userName="user457c" r:id="rId132" minRId="1097" maxRId="1105">
    <sheetIdMap count="1">
      <sheetId val="1"/>
    </sheetIdMap>
  </header>
  <header guid="{0F0228A5-7284-4786-9945-E36F7E50B359}" dateTime="2023-04-25T16:32:15" maxSheetId="2" userName="user457c" r:id="rId133" minRId="1109" maxRId="1137">
    <sheetIdMap count="1">
      <sheetId val="1"/>
    </sheetIdMap>
  </header>
  <header guid="{44939C54-0798-4530-BECC-DF98F3428D4E}" dateTime="2023-04-25T16:32:16" maxSheetId="2" userName="user457c" r:id="rId134">
    <sheetIdMap count="1">
      <sheetId val="1"/>
    </sheetIdMap>
  </header>
  <header guid="{8BC24099-9E2D-4566-9C3D-FC2705ACBB41}" dateTime="2023-04-25T16:32:18" maxSheetId="2" userName="user457c" r:id="rId135">
    <sheetIdMap count="1">
      <sheetId val="1"/>
    </sheetIdMap>
  </header>
  <header guid="{06E4A13C-CE04-4587-AA18-613C24EBEDF6}" dateTime="2023-04-25T16:35:25" maxSheetId="2" userName="user457c" r:id="rId136" minRId="1147" maxRId="1157">
    <sheetIdMap count="1">
      <sheetId val="1"/>
    </sheetIdMap>
  </header>
  <header guid="{467539D2-0BF0-4C33-B598-D88386A8C15C}" dateTime="2023-04-25T16:35:27" maxSheetId="2" userName="user457c" r:id="rId137">
    <sheetIdMap count="1">
      <sheetId val="1"/>
    </sheetIdMap>
  </header>
  <header guid="{09B59827-E21E-4BA2-83BC-73955CD44D86}" dateTime="2023-04-25T16:35:28" maxSheetId="2" userName="user457c" r:id="rId138">
    <sheetIdMap count="1">
      <sheetId val="1"/>
    </sheetIdMap>
  </header>
  <header guid="{AE27CF13-E6F5-4481-A7DC-53330CB60FA2}" dateTime="2023-04-25T16:43:58" maxSheetId="2" userName="user457c" r:id="rId139" minRId="1167" maxRId="1183">
    <sheetIdMap count="1">
      <sheetId val="1"/>
    </sheetIdMap>
  </header>
  <header guid="{9F7A909E-BCD2-41FB-973D-62A71818EB88}" dateTime="2023-04-25T16:43:59" maxSheetId="2" userName="user457c" r:id="rId140">
    <sheetIdMap count="1">
      <sheetId val="1"/>
    </sheetIdMap>
  </header>
  <header guid="{55FDC226-4E26-4B1D-8993-5004C7D1DBBF}" dateTime="2023-04-26T12:58:24" maxSheetId="2" userName="user457c" r:id="rId141" minRId="1190" maxRId="1193">
    <sheetIdMap count="1">
      <sheetId val="1"/>
    </sheetIdMap>
  </header>
  <header guid="{33E3DA82-34B8-4BAA-BF6D-DCF2C56883BB}" dateTime="2023-04-26T12:58:25" maxSheetId="2" userName="user457c" r:id="rId142">
    <sheetIdMap count="1">
      <sheetId val="1"/>
    </sheetIdMap>
  </header>
  <header guid="{FEE1194F-1950-4C3C-B09B-F18F7C91214F}" dateTime="2023-04-26T12:58:27" maxSheetId="2" userName="user457c" r:id="rId143">
    <sheetIdMap count="1">
      <sheetId val="1"/>
    </sheetIdMap>
  </header>
  <header guid="{D8199483-4B98-4631-90B1-FDCAB8580BE1}" dateTime="2023-04-26T12:58:44" maxSheetId="2" userName="user457c" r:id="rId144">
    <sheetIdMap count="1">
      <sheetId val="1"/>
    </sheetIdMap>
  </header>
  <header guid="{F2B8267F-97B6-43C9-BD6F-CCA83F8E7DF2}" dateTime="2023-04-26T12:58:46" maxSheetId="2" userName="user457c" r:id="rId145">
    <sheetIdMap count="1">
      <sheetId val="1"/>
    </sheetIdMap>
  </header>
  <header guid="{43982D5E-5CC3-4129-BF24-E2F335B1F7EE}" dateTime="2023-04-26T12:58:47" maxSheetId="2" userName="user457c" r:id="rId146">
    <sheetIdMap count="1">
      <sheetId val="1"/>
    </sheetIdMap>
  </header>
  <header guid="{71520B7B-DA10-4B99-8B8B-047C0459A980}" dateTime="2023-04-26T12:58:49" maxSheetId="2" userName="user457c" r:id="rId147">
    <sheetIdMap count="1">
      <sheetId val="1"/>
    </sheetIdMap>
  </header>
  <header guid="{1EAE32F0-69D3-4D6F-BEC3-2177AE225B6F}" dateTime="2023-04-26T12:58:51" maxSheetId="2" userName="user457c" r:id="rId148">
    <sheetIdMap count="1">
      <sheetId val="1"/>
    </sheetIdMap>
  </header>
  <header guid="{F00698DC-BF66-45DB-9104-707B6E31A752}" dateTime="2023-04-26T13:32:34" maxSheetId="2" userName="user457c" r:id="rId149" minRId="1218" maxRId="1232">
    <sheetIdMap count="1">
      <sheetId val="1"/>
    </sheetIdMap>
  </header>
  <header guid="{22A7F2E2-4A32-4D19-B497-D57705B78319}" dateTime="2023-04-26T13:32:35" maxSheetId="2" userName="user457c" r:id="rId150">
    <sheetIdMap count="1">
      <sheetId val="1"/>
    </sheetIdMap>
  </header>
  <header guid="{921768CE-95D0-4ACA-947C-449C2F0F27EF}" dateTime="2023-04-26T13:32:36" maxSheetId="2" userName="user457c" r:id="rId151">
    <sheetIdMap count="1">
      <sheetId val="1"/>
    </sheetIdMap>
  </header>
  <header guid="{5870BE07-2282-4D8B-AE1D-F060F635E35C}" dateTime="2023-04-26T13:33:04" maxSheetId="2" userName="user457c" r:id="rId152" minRId="1242" maxRId="1244">
    <sheetIdMap count="1">
      <sheetId val="1"/>
    </sheetIdMap>
  </header>
  <header guid="{8C2EFC6D-FE23-43AD-8E22-A39CACA7C38F}" dateTime="2023-04-26T13:33:05" maxSheetId="2" userName="user457c" r:id="rId153">
    <sheetIdMap count="1">
      <sheetId val="1"/>
    </sheetIdMap>
  </header>
  <header guid="{E16E9315-092F-4871-9BB1-C33E03E649FA}" dateTime="2023-04-26T13:33:07" maxSheetId="2" userName="user457c" r:id="rId154">
    <sheetIdMap count="1">
      <sheetId val="1"/>
    </sheetIdMap>
  </header>
  <header guid="{309EE45B-8EB5-4FD3-A220-552E388F4FBB}" dateTime="2023-04-26T13:33:09" maxSheetId="2" userName="user457c" r:id="rId155">
    <sheetIdMap count="1">
      <sheetId val="1"/>
    </sheetIdMap>
  </header>
  <header guid="{65B05EF4-B76E-4E71-9A4B-57BCAB609E19}" dateTime="2023-04-26T13:33:24" maxSheetId="2" userName="user457c" r:id="rId156">
    <sheetIdMap count="1">
      <sheetId val="1"/>
    </sheetIdMap>
  </header>
  <header guid="{E341443A-3E95-4089-922B-0347C4CD6513}" dateTime="2023-04-26T13:33:25" maxSheetId="2" userName="user457c" r:id="rId157">
    <sheetIdMap count="1">
      <sheetId val="1"/>
    </sheetIdMap>
  </header>
  <header guid="{AD50796F-B266-4139-ADFA-226B9B1C76E5}" dateTime="2023-04-26T13:33:26" maxSheetId="2" userName="user457c" r:id="rId158">
    <sheetIdMap count="1">
      <sheetId val="1"/>
    </sheetIdMap>
  </header>
  <header guid="{0CAB71DF-2A73-4217-9884-554C29F29FC8}" dateTime="2023-04-26T13:39:50" maxSheetId="2" userName="user457c" r:id="rId159" minRId="1266" maxRId="1276">
    <sheetIdMap count="1">
      <sheetId val="1"/>
    </sheetIdMap>
  </header>
  <header guid="{11AB3B8C-EA6F-41DD-9350-8B1E5678C077}" dateTime="2023-04-26T13:39:51" maxSheetId="2" userName="user457c" r:id="rId160">
    <sheetIdMap count="1">
      <sheetId val="1"/>
    </sheetIdMap>
  </header>
  <header guid="{3F795D74-A35E-4C54-A401-6F3780BF6CA4}" dateTime="2023-04-26T13:39:53" maxSheetId="2" userName="user457c" r:id="rId161">
    <sheetIdMap count="1">
      <sheetId val="1"/>
    </sheetIdMap>
  </header>
  <header guid="{875F2722-DAE6-442E-85BA-9A557BB4C49D}" dateTime="2023-04-26T13:42:25" maxSheetId="2" userName="user457c" r:id="rId162" minRId="1286">
    <sheetIdMap count="1">
      <sheetId val="1"/>
    </sheetIdMap>
  </header>
  <header guid="{EC6E28F2-A27A-4708-9537-D8301F4898D7}" dateTime="2023-04-26T13:42:26" maxSheetId="2" userName="user457c" r:id="rId163">
    <sheetIdMap count="1">
      <sheetId val="1"/>
    </sheetIdMap>
  </header>
  <header guid="{AC2A2115-DC04-4DB6-AAD1-C337DD369BF3}" dateTime="2023-04-26T15:15:25" maxSheetId="2" userName="user457c" r:id="rId164" minRId="1293" maxRId="1331">
    <sheetIdMap count="1">
      <sheetId val="1"/>
    </sheetIdMap>
  </header>
  <header guid="{73A6441A-2852-457B-A623-2549618C1DF8}" dateTime="2023-04-26T15:15:26" maxSheetId="2" userName="user457c" r:id="rId165">
    <sheetIdMap count="1">
      <sheetId val="1"/>
    </sheetIdMap>
  </header>
  <header guid="{943873F7-36BA-4D1B-8AE4-A71E1CE1F1D0}" dateTime="2023-04-26T15:15:28" maxSheetId="2" userName="user457c" r:id="rId166">
    <sheetIdMap count="1">
      <sheetId val="1"/>
    </sheetIdMap>
  </header>
  <header guid="{B2A25FF9-E1A1-4CC5-83BD-646F2C37B5F3}" dateTime="2023-04-26T15:15:30" maxSheetId="2" userName="user457c" r:id="rId167">
    <sheetIdMap count="1">
      <sheetId val="1"/>
    </sheetIdMap>
  </header>
  <header guid="{986E9C9E-0639-40A8-87CE-82DB25843C9B}" dateTime="2023-04-26T15:15:31" maxSheetId="2" userName="user457c" r:id="rId168">
    <sheetIdMap count="1">
      <sheetId val="1"/>
    </sheetIdMap>
  </header>
  <header guid="{892DF3E2-214F-4581-9F5D-C357D99F182E}" dateTime="2023-04-26T15:15:37" maxSheetId="2" userName="user457c" r:id="rId169">
    <sheetIdMap count="1">
      <sheetId val="1"/>
    </sheetIdMap>
  </header>
  <header guid="{4ADBCDA8-A67A-49F7-91AE-83D695295DA5}" dateTime="2023-04-26T15:16:23" maxSheetId="2" userName="user457c" r:id="rId170">
    <sheetIdMap count="1">
      <sheetId val="1"/>
    </sheetIdMap>
  </header>
  <header guid="{81F33A91-FB65-4A19-867E-7F28252B0DEB}" dateTime="2023-04-26T15:16:25" maxSheetId="2" userName="user457c" r:id="rId171">
    <sheetIdMap count="1">
      <sheetId val="1"/>
    </sheetIdMap>
  </header>
  <header guid="{0299FD68-62E2-4793-965B-857EE522F67B}" dateTime="2023-04-26T15:16:27" maxSheetId="2" userName="user457c" r:id="rId172">
    <sheetIdMap count="1">
      <sheetId val="1"/>
    </sheetIdMap>
  </header>
  <header guid="{4712CEBB-B594-4A7B-BC77-34EFA84BAF74}" dateTime="2023-04-26T15:18:38" maxSheetId="2" userName="user457c" r:id="rId173" minRId="1359" maxRId="1448">
    <sheetIdMap count="1">
      <sheetId val="1"/>
    </sheetIdMap>
  </header>
  <header guid="{6EFA0907-C004-431C-B25F-5947D2D06198}" dateTime="2023-04-26T15:18:39" maxSheetId="2" userName="user457c" r:id="rId174">
    <sheetIdMap count="1">
      <sheetId val="1"/>
    </sheetIdMap>
  </header>
  <header guid="{6B0FF60C-67AA-434D-8A0D-594033583943}" dateTime="2023-04-26T15:18:41" maxSheetId="2" userName="user457c" r:id="rId175">
    <sheetIdMap count="1">
      <sheetId val="1"/>
    </sheetIdMap>
  </header>
  <header guid="{E33E4298-CC17-4E58-AE15-1D13A5D6A9C7}" dateTime="2023-04-26T15:22:44" maxSheetId="2" userName="user457c" r:id="rId176" minRId="1458" maxRId="1467">
    <sheetIdMap count="1">
      <sheetId val="1"/>
    </sheetIdMap>
  </header>
  <header guid="{C557B388-D32D-4D94-94D8-A8D78391A3BD}" dateTime="2023-04-26T15:22:45" maxSheetId="2" userName="user457c" r:id="rId177">
    <sheetIdMap count="1">
      <sheetId val="1"/>
    </sheetIdMap>
  </header>
  <header guid="{591475ED-61A2-418B-86F9-6C22E31DF1A5}" dateTime="2023-04-26T15:22:47" maxSheetId="2" userName="user457c" r:id="rId178">
    <sheetIdMap count="1">
      <sheetId val="1"/>
    </sheetIdMap>
  </header>
  <header guid="{2E65E2D5-3247-4710-B506-C5BB66DF40C5}" dateTime="2023-04-26T15:41:49" maxSheetId="2" userName="user457c" r:id="rId179" minRId="1477" maxRId="1488">
    <sheetIdMap count="1">
      <sheetId val="1"/>
    </sheetIdMap>
  </header>
  <header guid="{8580DFB2-AEF1-4D70-A618-243BC99DBFBE}" dateTime="2023-04-26T15:45:36" maxSheetId="2" userName="user457c" r:id="rId180" minRId="1492" maxRId="1501">
    <sheetIdMap count="1">
      <sheetId val="1"/>
    </sheetIdMap>
  </header>
  <header guid="{FB08078E-896A-486E-98EB-D4DCD0A07CF1}" dateTime="2023-04-26T15:45:37" maxSheetId="2" userName="user457c" r:id="rId181">
    <sheetIdMap count="1">
      <sheetId val="1"/>
    </sheetIdMap>
  </header>
  <header guid="{58ED4E3E-7362-431D-AD79-0DB17D26A863}" dateTime="2023-04-26T15:45:39" maxSheetId="2" userName="user457c" r:id="rId182">
    <sheetIdMap count="1">
      <sheetId val="1"/>
    </sheetIdMap>
  </header>
  <header guid="{C9666D6C-6C73-48B7-99F2-7AF7315FB347}" dateTime="2023-04-26T15:45:41" maxSheetId="2" userName="user457c" r:id="rId183">
    <sheetIdMap count="1">
      <sheetId val="1"/>
    </sheetIdMap>
  </header>
  <header guid="{55D519EC-A2DC-4130-B0A9-C23360629C80}" dateTime="2023-04-26T15:49:49" maxSheetId="2" userName="user457c" r:id="rId184" minRId="1514" maxRId="1534">
    <sheetIdMap count="1">
      <sheetId val="1"/>
    </sheetIdMap>
  </header>
  <header guid="{975D0F66-2488-4775-AF7C-E5AF6C263883}" dateTime="2023-04-26T15:49:50" maxSheetId="2" userName="user457c" r:id="rId185">
    <sheetIdMap count="1">
      <sheetId val="1"/>
    </sheetIdMap>
  </header>
  <header guid="{E9FCAA1B-E17A-4F4E-8F79-12EAF14FEBB7}" dateTime="2023-04-26T15:49:51" maxSheetId="2" userName="user457c" r:id="rId186">
    <sheetIdMap count="1">
      <sheetId val="1"/>
    </sheetIdMap>
  </header>
  <header guid="{25E481C9-2615-4F07-982C-D02A338E3F6F}" dateTime="2023-04-26T15:51:22" maxSheetId="2" userName="user457c" r:id="rId187">
    <sheetIdMap count="1">
      <sheetId val="1"/>
    </sheetIdMap>
  </header>
  <header guid="{A02868A5-A42E-4324-9614-62525DDAF56B}" dateTime="2023-04-26T15:51:24" maxSheetId="2" userName="user457c" r:id="rId188">
    <sheetIdMap count="1">
      <sheetId val="1"/>
    </sheetIdMap>
  </header>
  <header guid="{61A7833F-6717-4519-B665-184091007874}" dateTime="2023-04-26T15:53:09" maxSheetId="2" userName="user457c" r:id="rId189">
    <sheetIdMap count="1">
      <sheetId val="1"/>
    </sheetIdMap>
  </header>
  <header guid="{6DE61D26-9AC8-4ECF-B670-6835261DCDA7}" dateTime="2023-04-26T15:53:20" maxSheetId="2" userName="user457c" r:id="rId190">
    <sheetIdMap count="1">
      <sheetId val="1"/>
    </sheetIdMap>
  </header>
  <header guid="{8A6E7D3C-4DE0-40A3-A451-62A25635017E}" dateTime="2023-04-26T15:53:22" maxSheetId="2" userName="user457c" r:id="rId191">
    <sheetIdMap count="1">
      <sheetId val="1"/>
    </sheetIdMap>
  </header>
  <header guid="{6ECCCAAD-749E-4180-8CAD-74D43974DA53}" dateTime="2023-04-26T15:53:23" maxSheetId="2" userName="user457c" r:id="rId192">
    <sheetIdMap count="1">
      <sheetId val="1"/>
    </sheetIdMap>
  </header>
  <header guid="{61E1AECD-9640-4469-BDB6-0A8EC900A824}" dateTime="2023-04-26T15:53:57" maxSheetId="2" userName="user457c" r:id="rId193">
    <sheetIdMap count="1">
      <sheetId val="1"/>
    </sheetIdMap>
  </header>
  <header guid="{701B481C-9A3A-4CC9-A615-B23BF5C68685}" dateTime="2023-04-26T15:53:58" maxSheetId="2" userName="user457c" r:id="rId194">
    <sheetIdMap count="1">
      <sheetId val="1"/>
    </sheetIdMap>
  </header>
  <header guid="{5E486E41-E14B-4BE9-8906-5D7DFA529F19}" dateTime="2023-04-26T15:55:19" maxSheetId="2" userName="user457c" r:id="rId195">
    <sheetIdMap count="1">
      <sheetId val="1"/>
    </sheetIdMap>
  </header>
  <header guid="{DE16D989-5B98-4C31-A2B1-0D9A3E6421B4}" dateTime="2023-04-26T15:55:20" maxSheetId="2" userName="user457c" r:id="rId196">
    <sheetIdMap count="1">
      <sheetId val="1"/>
    </sheetIdMap>
  </header>
  <header guid="{25849465-3EF2-4A9B-AE75-E449688A8DF7}" dateTime="2023-04-26T15:55:22" maxSheetId="2" userName="user457c" r:id="rId197">
    <sheetIdMap count="1">
      <sheetId val="1"/>
    </sheetIdMap>
  </header>
  <header guid="{A332357E-8A7F-49F7-BB7D-BEC1BB229EC2}" dateTime="2023-04-26T15:55:56" maxSheetId="2" userName="user457c" r:id="rId198">
    <sheetIdMap count="1">
      <sheetId val="1"/>
    </sheetIdMap>
  </header>
  <header guid="{BBF1F209-9062-4153-8221-D056537EEAE8}" dateTime="2023-04-26T15:55:57" maxSheetId="2" userName="user457c" r:id="rId199">
    <sheetIdMap count="1">
      <sheetId val="1"/>
    </sheetIdMap>
  </header>
  <header guid="{79FE7703-54BD-4E8D-B4F3-6F83AC603F49}" dateTime="2023-04-26T16:04:01" maxSheetId="2" userName="user457b" r:id="rId200" minRId="1583">
    <sheetIdMap count="1">
      <sheetId val="1"/>
    </sheetIdMap>
  </header>
  <header guid="{6025F46C-C713-4777-BD7E-264024C07BBB}" dateTime="2023-04-26T16:20:45" maxSheetId="2" userName="user457b" r:id="rId201">
    <sheetIdMap count="1">
      <sheetId val="1"/>
    </sheetIdMap>
  </header>
  <header guid="{2346888C-9F34-4722-B731-78D80D19DF5D}" dateTime="2023-04-26T16:38:47" maxSheetId="2" userName="user457b" r:id="rId202">
    <sheetIdMap count="1">
      <sheetId val="1"/>
    </sheetIdMap>
  </header>
  <header guid="{5E35D013-C3D6-43B1-99CB-AC7181D0A93E}" dateTime="2023-04-26T16:38:49" maxSheetId="2" userName="user457b" r:id="rId203">
    <sheetIdMap count="1">
      <sheetId val="1"/>
    </sheetIdMap>
  </header>
  <header guid="{BA8B6DA7-BC1F-4B1E-AA4B-FB57D80EB560}" dateTime="2023-04-27T11:40:02" maxSheetId="2" userName="user457b" r:id="rId204">
    <sheetIdMap count="1">
      <sheetId val="1"/>
    </sheetIdMap>
  </header>
  <header guid="{707EA90D-6BA1-448D-A50E-C8A679EF3190}" dateTime="2023-04-27T12:03:51" maxSheetId="2" userName="user457b" r:id="rId205">
    <sheetIdMap count="1">
      <sheetId val="1"/>
    </sheetIdMap>
  </header>
  <header guid="{B359FDCF-7BBF-4C8D-AC5D-A346F623C73B}" dateTime="2023-04-27T12:46:02" maxSheetId="2" userName="user457b" r:id="rId206" minRId="1602">
    <sheetIdMap count="1">
      <sheetId val="1"/>
    </sheetIdMap>
  </header>
  <header guid="{AC3A15F5-76E5-4E32-8212-F32A5A1C79A6}" dateTime="2023-04-27T12:46:33" maxSheetId="2" userName="user457b" r:id="rId207">
    <sheetIdMap count="1">
      <sheetId val="1"/>
    </sheetIdMap>
  </header>
  <header guid="{39EDD032-A32C-4382-A509-4133F18E4669}" dateTime="2023-04-27T13:02:47" maxSheetId="2" userName="user457b" r:id="rId208">
    <sheetIdMap count="1">
      <sheetId val="1"/>
    </sheetIdMap>
  </header>
  <header guid="{7BDF3A8A-6EA0-4338-9AF9-3A4CD5473A47}" dateTime="2023-04-27T13:06:20" maxSheetId="2" userName="user457b" r:id="rId209">
    <sheetIdMap count="1">
      <sheetId val="1"/>
    </sheetIdMap>
  </header>
  <header guid="{218B38ED-86F6-4517-98ED-7DDB5A66BF78}" dateTime="2023-04-27T13:14:22" maxSheetId="2" userName="user457b" r:id="rId210">
    <sheetIdMap count="1">
      <sheetId val="1"/>
    </sheetIdMap>
  </header>
  <header guid="{7BE7877F-C779-498F-9ADC-3B40AB1E9477}" dateTime="2023-04-27T14:53:10" maxSheetId="2" userName="user457b" r:id="rId211">
    <sheetIdMap count="1">
      <sheetId val="1"/>
    </sheetIdMap>
  </header>
  <header guid="{7CCB0AC6-3B87-4F14-8FA6-3D8180DEB935}" dateTime="2023-04-27T14:55:19" maxSheetId="2" userName="user457b" r:id="rId212" minRId="1621" maxRId="1624">
    <sheetIdMap count="1">
      <sheetId val="1"/>
    </sheetIdMap>
  </header>
  <header guid="{F4279D24-8898-44DE-9A22-38AC341DCAE4}" dateTime="2023-04-27T14:55:20" maxSheetId="2" userName="user457b" r:id="rId213">
    <sheetIdMap count="1">
      <sheetId val="1"/>
    </sheetIdMap>
  </header>
  <header guid="{FD3523CD-FBDB-426B-A001-A6911CDDD2D5}" dateTime="2023-04-27T14:58:08" maxSheetId="2" userName="user457b" r:id="rId214" minRId="1631">
    <sheetIdMap count="1">
      <sheetId val="1"/>
    </sheetIdMap>
  </header>
  <header guid="{2658A252-B973-4310-9E8A-7021BECCAE7C}" dateTime="2023-04-27T15:00:38" maxSheetId="2" userName="user457b" r:id="rId215" minRId="1635" maxRId="1636">
    <sheetIdMap count="1">
      <sheetId val="1"/>
    </sheetIdMap>
  </header>
  <header guid="{6E3DD907-8AE8-4C50-8975-8CEFCDF8C1CA}" dateTime="2023-04-27T15:04:33" maxSheetId="2" userName="user457b" r:id="rId216" minRId="1640" maxRId="1641">
    <sheetIdMap count="1">
      <sheetId val="1"/>
    </sheetIdMap>
  </header>
  <header guid="{3A8D5ACE-A9B4-4CCB-84A5-4FA05F28918A}" dateTime="2023-04-27T15:04:50" maxSheetId="2" userName="user457b" r:id="rId217" minRId="1645">
    <sheetIdMap count="1">
      <sheetId val="1"/>
    </sheetIdMap>
  </header>
  <header guid="{658D9C0C-B3E7-49FE-A05D-608B229AB6D2}" dateTime="2023-04-27T15:05:20" maxSheetId="2" userName="user457b" r:id="rId218" minRId="1649">
    <sheetIdMap count="1">
      <sheetId val="1"/>
    </sheetIdMap>
  </header>
  <header guid="{D939B8F0-D3EF-4C9F-A6A5-2674D1CEB28C}" dateTime="2023-04-27T15:06:13" maxSheetId="2" userName="user457b" r:id="rId219">
    <sheetIdMap count="1">
      <sheetId val="1"/>
    </sheetIdMap>
  </header>
  <header guid="{4FE1F95A-96F2-40BC-97A0-2267A5634C8F}" dateTime="2023-04-27T15:10:05" maxSheetId="2" userName="user457b" r:id="rId220" minRId="1656" maxRId="1658">
    <sheetIdMap count="1">
      <sheetId val="1"/>
    </sheetIdMap>
  </header>
  <header guid="{B79EBEA3-C884-4CC9-BFC6-D9EE714F707D}" dateTime="2023-04-27T15:10:06" maxSheetId="2" userName="user457b" r:id="rId221">
    <sheetIdMap count="1">
      <sheetId val="1"/>
    </sheetIdMap>
  </header>
  <header guid="{2AC388AD-71C7-40FE-85C0-B0AE5D9BD341}" dateTime="2023-04-27T15:11:37" maxSheetId="2" userName="user457b" r:id="rId222" minRId="1665">
    <sheetIdMap count="1">
      <sheetId val="1"/>
    </sheetIdMap>
  </header>
  <header guid="{3ED001EE-F07F-4398-B6F0-4D10D5599191}" dateTime="2023-04-27T15:11:39" maxSheetId="2" userName="user457b" r:id="rId223">
    <sheetIdMap count="1">
      <sheetId val="1"/>
    </sheetIdMap>
  </header>
  <header guid="{ADB8499A-E0AF-48AD-99F4-90929F7F79C9}" dateTime="2023-04-27T15:13:04" maxSheetId="2" userName="user457b" r:id="rId224">
    <sheetIdMap count="1">
      <sheetId val="1"/>
    </sheetIdMap>
  </header>
  <header guid="{B4E65ECD-6A37-4779-A411-414FE4C91618}" dateTime="2023-04-27T15:13:45" maxSheetId="2" userName="user457b" r:id="rId225">
    <sheetIdMap count="1">
      <sheetId val="1"/>
    </sheetIdMap>
  </header>
  <header guid="{EBEDA516-8102-4A26-9666-879E6DA4E1BD}" dateTime="2023-05-10T15:10:30" maxSheetId="2" userName="User416a" r:id="rId226">
    <sheetIdMap count="1">
      <sheetId val="1"/>
    </sheetIdMap>
  </header>
  <header guid="{26D1642F-7209-4D0D-8600-05A0C6D87A35}" dateTime="2023-07-10T14:20:20" maxSheetId="2" userName="User416a" r:id="rId227" minRId="1682" maxRId="1686">
    <sheetIdMap count="1">
      <sheetId val="1"/>
    </sheetIdMap>
  </header>
  <header guid="{5903CD98-A045-4466-81B4-DA0AD0B95F91}" dateTime="2023-07-10T14:29:36" maxSheetId="2" userName="User416a" r:id="rId228" minRId="1691" maxRId="1694">
    <sheetIdMap count="1">
      <sheetId val="1"/>
    </sheetIdMap>
  </header>
  <header guid="{1167F65A-B9DF-4902-B00D-08C5B9CE17AE}" dateTime="2023-07-10T15:28:03" maxSheetId="2" userName="User459c" r:id="rId229" minRId="1699" maxRId="1710">
    <sheetIdMap count="1">
      <sheetId val="1"/>
    </sheetIdMap>
  </header>
  <header guid="{57AA8FC1-DB41-4789-94A8-31EF83C9459D}" dateTime="2023-07-10T15:31:28" maxSheetId="2" userName="User459c" r:id="rId230">
    <sheetIdMap count="1">
      <sheetId val="1"/>
    </sheetIdMap>
  </header>
  <header guid="{DC499AB0-D240-44BC-938F-8AD9B087564F}" dateTime="2023-07-10T15:47:00" maxSheetId="2" userName="User459c" r:id="rId231" minRId="1713" maxRId="1716">
    <sheetIdMap count="1">
      <sheetId val="1"/>
    </sheetIdMap>
  </header>
  <header guid="{336CE201-A588-4CC2-872E-A33B61F73E08}" dateTime="2023-07-10T15:52:10" maxSheetId="2" userName="User459c" r:id="rId232" minRId="1718" maxRId="1719">
    <sheetIdMap count="1">
      <sheetId val="1"/>
    </sheetIdMap>
  </header>
  <header guid="{DAF309B9-8FA2-4F5B-BA0D-26D71C2AAF2F}" dateTime="2023-07-10T16:17:51" maxSheetId="2" userName="User459c" r:id="rId233" minRId="1721" maxRId="1723">
    <sheetIdMap count="1">
      <sheetId val="1"/>
    </sheetIdMap>
  </header>
  <header guid="{EF55742C-5DB5-4B17-B840-3CB279A52764}" dateTime="2023-07-10T16:19:08" maxSheetId="2" userName="User459c" r:id="rId234">
    <sheetIdMap count="1">
      <sheetId val="1"/>
    </sheetIdMap>
  </header>
  <header guid="{A6D8F201-2361-40CE-A008-BAE556367437}" dateTime="2023-07-10T16:31:13" maxSheetId="2" userName="User459c" r:id="rId235">
    <sheetIdMap count="1">
      <sheetId val="1"/>
    </sheetIdMap>
  </header>
  <header guid="{271013B7-B350-4797-BAD6-E047A5E562D0}" dateTime="2023-07-10T16:34:04" maxSheetId="2" userName="User459c" r:id="rId236" minRId="1727" maxRId="1728">
    <sheetIdMap count="1">
      <sheetId val="1"/>
    </sheetIdMap>
  </header>
  <header guid="{5EE73CE9-93E9-4B48-A86D-B97A7F96421C}" dateTime="2023-07-10T16:50:05" maxSheetId="2" userName="User459c" r:id="rId237" minRId="1730" maxRId="1741">
    <sheetIdMap count="1">
      <sheetId val="1"/>
    </sheetIdMap>
  </header>
  <header guid="{6779316C-DFC8-44B0-ADEF-399B7401A3C2}" dateTime="2023-07-11T11:36:59" maxSheetId="2" userName="User416a" r:id="rId238">
    <sheetIdMap count="1">
      <sheetId val="1"/>
    </sheetIdMap>
  </header>
  <header guid="{89D58528-3424-4E28-BD57-81D16E369EF3}" dateTime="2023-07-11T11:39:15" maxSheetId="2" userName="User416a" r:id="rId239">
    <sheetIdMap count="1">
      <sheetId val="1"/>
    </sheetIdMap>
  </header>
  <header guid="{BC4EAC26-BC9C-4212-A4B8-EA36C61EBDC0}" dateTime="2023-07-11T14:05:55" maxSheetId="2" userName="User416a" r:id="rId240" minRId="1751" maxRId="1768">
    <sheetIdMap count="1">
      <sheetId val="1"/>
    </sheetIdMap>
  </header>
  <header guid="{7D2417D0-B98A-4CE6-BC76-7275753CA312}" dateTime="2023-07-11T15:11:25" maxSheetId="2" userName="User416a" r:id="rId241">
    <sheetIdMap count="1">
      <sheetId val="1"/>
    </sheetIdMap>
  </header>
  <header guid="{DF2F662C-F074-471F-9AF5-D3A41964CD58}" dateTime="2023-07-12T11:43:31" maxSheetId="2" userName="User416a" r:id="rId242" minRId="1777" maxRId="1783">
    <sheetIdMap count="1">
      <sheetId val="1"/>
    </sheetIdMap>
  </header>
  <header guid="{244F5257-7B29-418F-833D-29FD9F1C2357}" dateTime="2023-07-12T13:20:12" maxSheetId="2" userName="User416a" r:id="rId243">
    <sheetIdMap count="1">
      <sheetId val="1"/>
    </sheetIdMap>
  </header>
  <header guid="{A3976789-FC9D-4461-A2B6-36AB1248B53D}" dateTime="2023-07-12T15:38:36" maxSheetId="2" userName="User416a" r:id="rId244" minRId="1792" maxRId="1803">
    <sheetIdMap count="1">
      <sheetId val="1"/>
    </sheetIdMap>
  </header>
  <header guid="{2FE003D4-5020-4DF8-9E1F-375B5B87612D}" dateTime="2023-07-12T15:40:57" maxSheetId="2" userName="User416a" r:id="rId245" minRId="1808" maxRId="1809">
    <sheetIdMap count="1">
      <sheetId val="1"/>
    </sheetIdMap>
  </header>
  <header guid="{515714B7-943E-48B1-9104-4BD932963310}" dateTime="2023-07-12T15:44:50" maxSheetId="2" userName="User416a" r:id="rId246">
    <sheetIdMap count="1">
      <sheetId val="1"/>
    </sheetIdMap>
  </header>
  <header guid="{CCAADC99-F215-47F8-8B64-4D887609BD04}" dateTime="2023-07-12T16:15:13" maxSheetId="2" userName="User416a" r:id="rId247" minRId="1818" maxRId="1821">
    <sheetIdMap count="1">
      <sheetId val="1"/>
    </sheetIdMap>
  </header>
  <header guid="{CF82BDA4-8A59-417E-886E-82D7B22CF045}" dateTime="2023-07-12T16:15:26" maxSheetId="2" userName="User416a" r:id="rId248">
    <sheetIdMap count="1">
      <sheetId val="1"/>
    </sheetIdMap>
  </header>
  <header guid="{4C463DDE-B307-4F9F-8581-B316AACF08B8}" dateTime="2023-07-13T09:47:55" maxSheetId="2" userName="User465d" r:id="rId249" minRId="1830" maxRId="1831">
    <sheetIdMap count="1">
      <sheetId val="1"/>
    </sheetIdMap>
  </header>
  <header guid="{CE77ACD2-28DE-483B-89CC-5AA26A3F19E4}" dateTime="2023-07-13T09:50:01" maxSheetId="2" userName="User465d" r:id="rId250" minRId="1833">
    <sheetIdMap count="1">
      <sheetId val="1"/>
    </sheetIdMap>
  </header>
  <header guid="{F765EC1E-5CDC-4D72-A7BE-51017BD9E58B}" dateTime="2023-07-13T09:50:40" maxSheetId="2" userName="User465d" r:id="rId251" minRId="1835">
    <sheetIdMap count="1">
      <sheetId val="1"/>
    </sheetIdMap>
  </header>
  <header guid="{7AE71F6E-C3EC-4880-AA92-D3BA494C22C7}" dateTime="2023-07-13T09:57:18" maxSheetId="2" userName="User465d" r:id="rId252" minRId="1837" maxRId="1838">
    <sheetIdMap count="1">
      <sheetId val="1"/>
    </sheetIdMap>
  </header>
  <header guid="{C3F64A1D-CE48-4782-A7FA-46E899053870}" dateTime="2023-07-13T09:57:26" maxSheetId="2" userName="User465d" r:id="rId253">
    <sheetIdMap count="1">
      <sheetId val="1"/>
    </sheetIdMap>
  </header>
  <header guid="{1FDEB916-50B4-488F-97EB-E2DF0623333F}" dateTime="2023-07-13T10:03:11" maxSheetId="2" userName="User465d" r:id="rId254" minRId="1841" maxRId="1847">
    <sheetIdMap count="1">
      <sheetId val="1"/>
    </sheetIdMap>
  </header>
  <header guid="{DBAE89C6-3609-458F-8745-873E4F3A9999}" dateTime="2023-07-13T10:04:54" maxSheetId="2" userName="User465d" r:id="rId255">
    <sheetIdMap count="1">
      <sheetId val="1"/>
    </sheetIdMap>
  </header>
  <header guid="{A69FA37F-8BF6-446D-95D1-63CD5B737310}" dateTime="2023-07-13T11:47:31" maxSheetId="2" userName="User416a" r:id="rId256">
    <sheetIdMap count="1">
      <sheetId val="1"/>
    </sheetIdMap>
  </header>
  <header guid="{B0563EF9-14EB-46E7-84A2-DDDCC615AAB5}" dateTime="2023-07-13T11:48:36" maxSheetId="2" userName="User416a" r:id="rId257">
    <sheetIdMap count="1">
      <sheetId val="1"/>
    </sheetIdMap>
  </header>
  <header guid="{08DDEFE3-BBA3-4051-9858-8186EF7B49BE}" dateTime="2023-07-13T11:49:09" maxSheetId="2" userName="User416a" r:id="rId258" minRId="1858" maxRId="1861">
    <sheetIdMap count="1">
      <sheetId val="1"/>
    </sheetIdMap>
  </header>
  <header guid="{DAC24CA7-9F64-4150-A447-A5B2272FDBDA}" dateTime="2023-07-13T12:07:55" maxSheetId="2" userName="User416a" r:id="rId259">
    <sheetIdMap count="1">
      <sheetId val="1"/>
    </sheetIdMap>
  </header>
  <header guid="{75AE768B-4EB7-43E9-BC65-46B2A949D1A6}" dateTime="2023-07-13T12:09:20" maxSheetId="2" userName="User416a" r:id="rId260" minRId="1870" maxRId="1876">
    <sheetIdMap count="1">
      <sheetId val="1"/>
    </sheetIdMap>
  </header>
  <header guid="{8839699D-D071-4AB8-B449-00C67E71126E}" dateTime="2023-07-13T15:06:40" maxSheetId="2" userName="User416a" r:id="rId261" minRId="1881" maxRId="1885">
    <sheetIdMap count="1">
      <sheetId val="1"/>
    </sheetIdMap>
  </header>
  <header guid="{DCD9166D-2872-4610-A033-347D393EA27B}" dateTime="2023-07-13T15:06:50" maxSheetId="2" userName="User416a" r:id="rId262">
    <sheetIdMap count="1">
      <sheetId val="1"/>
    </sheetIdMap>
  </header>
  <header guid="{AE100D9E-0176-4032-A3D5-7E0AFF8D930D}" dateTime="2023-07-13T15:13:56" maxSheetId="2" userName="User416a" r:id="rId263">
    <sheetIdMap count="1">
      <sheetId val="1"/>
    </sheetIdMap>
  </header>
  <header guid="{DFF0DDC3-D5D5-4B3F-A0EB-A9ABCD335C57}" dateTime="2023-07-13T15:50:15" maxSheetId="2" userName="User_569" r:id="rId264" minRId="1898" maxRId="1937">
    <sheetIdMap count="1">
      <sheetId val="1"/>
    </sheetIdMap>
  </header>
  <header guid="{0FB5A0EC-44D9-4DDD-9619-963D896E008A}" dateTime="2023-07-13T15:52:58" maxSheetId="2" userName="User_569" r:id="rId265" minRId="1940" maxRId="1950">
    <sheetIdMap count="1">
      <sheetId val="1"/>
    </sheetIdMap>
  </header>
  <header guid="{B337C0F0-CF5B-4DC5-9379-C9A8FCB2B271}" dateTime="2023-07-13T15:56:09" maxSheetId="2" userName="User_569" r:id="rId266" minRId="1953" maxRId="1954">
    <sheetIdMap count="1">
      <sheetId val="1"/>
    </sheetIdMap>
  </header>
  <header guid="{985F7766-861E-4B8E-BB1F-79D62D612B62}" dateTime="2023-07-13T15:56:52" maxSheetId="2" userName="User_569" r:id="rId267">
    <sheetIdMap count="1">
      <sheetId val="1"/>
    </sheetIdMap>
  </header>
  <header guid="{4C73CAF8-4CC6-4FE7-B95F-439F9A71796A}" dateTime="2023-07-13T15:57:05" maxSheetId="2" userName="User_569" r:id="rId268">
    <sheetIdMap count="1">
      <sheetId val="1"/>
    </sheetIdMap>
  </header>
  <header guid="{7A844DB0-D29A-442B-8E62-D3A72F763D73}" dateTime="2023-07-13T15:57:34" maxSheetId="2" userName="User_569" r:id="rId269">
    <sheetIdMap count="1">
      <sheetId val="1"/>
    </sheetIdMap>
  </header>
  <header guid="{C08B9041-E9F1-43E0-B8AE-6ECBDBCF14AA}" dateTime="2023-07-13T16:05:23" maxSheetId="2" userName="User416a" r:id="rId270" minRId="1959" maxRId="1965">
    <sheetIdMap count="1">
      <sheetId val="1"/>
    </sheetIdMap>
  </header>
  <header guid="{E1651066-2BEF-4544-985A-50FCEC3898BF}" dateTime="2023-07-13T16:06:26" maxSheetId="2" userName="User_569" r:id="rId271" minRId="1970" maxRId="1971">
    <sheetIdMap count="1">
      <sheetId val="1"/>
    </sheetIdMap>
  </header>
  <header guid="{BB248DF2-84D2-4483-8444-6E026A13B0AB}" dateTime="2023-07-13T16:14:13" maxSheetId="2" userName="User_569" r:id="rId272">
    <sheetIdMap count="1">
      <sheetId val="1"/>
    </sheetIdMap>
  </header>
  <header guid="{A14F24A8-3F0D-4A3A-BBCC-09DA8BD2382B}" dateTime="2023-07-13T16:25:40" maxSheetId="2" userName="User_569" r:id="rId273" minRId="1974" maxRId="1989">
    <sheetIdMap count="1">
      <sheetId val="1"/>
    </sheetIdMap>
  </header>
  <header guid="{1219D6EB-582F-47B4-896E-9A5B83329CB1}" dateTime="2023-07-13T16:30:56" maxSheetId="2" userName="User_569" r:id="rId274" minRId="1991" maxRId="2000">
    <sheetIdMap count="1">
      <sheetId val="1"/>
    </sheetIdMap>
  </header>
  <header guid="{0A2A7472-AFC1-4B8C-AA5E-A3B2DCC3923D}" dateTime="2023-07-13T16:31:42" maxSheetId="2" userName="User_569" r:id="rId275">
    <sheetIdMap count="1">
      <sheetId val="1"/>
    </sheetIdMap>
  </header>
  <header guid="{24E194C7-57E1-48EE-BBCC-07447BBEA379}" dateTime="2023-07-14T12:04:07" maxSheetId="2" userName="User416a" r:id="rId276" minRId="2003" maxRId="2005">
    <sheetIdMap count="1">
      <sheetId val="1"/>
    </sheetIdMap>
  </header>
  <header guid="{A63A3D7E-F148-45D0-904A-8232300D0C84}" dateTime="2023-07-14T12:04:44" maxSheetId="2" userName="User416a" r:id="rId277">
    <sheetIdMap count="1">
      <sheetId val="1"/>
    </sheetIdMap>
  </header>
  <header guid="{D82CB1BF-C1B9-473C-9695-47ACA45D1632}" dateTime="2023-07-14T12:13:52" maxSheetId="2" userName="User416a" r:id="rId278" minRId="2014">
    <sheetIdMap count="1">
      <sheetId val="1"/>
    </sheetIdMap>
  </header>
  <header guid="{924CAB99-3F4C-450C-BD47-43CD0B02261E}" dateTime="2023-07-14T12:13:59" maxSheetId="2" userName="User416a" r:id="rId279">
    <sheetIdMap count="1">
      <sheetId val="1"/>
    </sheetIdMap>
  </header>
  <header guid="{FCEDF9BB-6616-4371-AE68-0290C34CD847}" dateTime="2023-07-14T14:01:52" maxSheetId="2" userName="User416a" r:id="rId280" minRId="2023" maxRId="2040">
    <sheetIdMap count="1">
      <sheetId val="1"/>
    </sheetIdMap>
  </header>
  <header guid="{47AE8C09-4F47-4AAB-9CCE-F9C51AC49738}" dateTime="2023-07-14T14:01:53" maxSheetId="2" userName="User416a" r:id="rId281">
    <sheetIdMap count="1">
      <sheetId val="1"/>
    </sheetIdMap>
  </header>
  <header guid="{06530336-440B-4615-B084-AE08F5C25E99}" dateTime="2023-07-14T14:13:04" maxSheetId="2" userName="User416a" r:id="rId282">
    <sheetIdMap count="1">
      <sheetId val="1"/>
    </sheetIdMap>
  </header>
  <header guid="{3C863E7C-C494-4953-96E2-F90451992EA1}" dateTime="2023-07-14T14:43:23" maxSheetId="2" userName="User416a" r:id="rId283" minRId="2053" maxRId="2062">
    <sheetIdMap count="1">
      <sheetId val="1"/>
    </sheetIdMap>
  </header>
  <header guid="{D50DEC77-1B93-46D8-8D73-C124EB34B2F9}" dateTime="2023-07-14T15:01:03" maxSheetId="2" userName="User416a" r:id="rId284" minRId="2067" maxRId="2075">
    <sheetIdMap count="1">
      <sheetId val="1"/>
    </sheetIdMap>
  </header>
  <header guid="{9A1E4959-A2CA-443D-B875-738C3C5A8792}" dateTime="2023-07-14T15:02:40" maxSheetId="2" userName="User416a" r:id="rId285">
    <sheetIdMap count="1">
      <sheetId val="1"/>
    </sheetIdMap>
  </header>
  <header guid="{4298C14C-91F3-4279-B1FF-F901D8A8AFA5}" dateTime="2023-07-14T15:05:05" maxSheetId="2" userName="User416a" r:id="rId286" minRId="2084">
    <sheetIdMap count="1">
      <sheetId val="1"/>
    </sheetIdMap>
  </header>
  <header guid="{52C0C383-0736-4FB1-A9E2-43BDDE933B08}" dateTime="2023-07-14T15:06:08" maxSheetId="2" userName="User416a" r:id="rId287">
    <sheetIdMap count="1">
      <sheetId val="1"/>
    </sheetIdMap>
  </header>
  <header guid="{2CA96ED4-67E4-4835-8D42-2D0E70FBB012}" dateTime="2023-07-17T11:37:19" maxSheetId="2" userName="User416a" r:id="rId288" minRId="2093" maxRId="2096">
    <sheetIdMap count="1">
      <sheetId val="1"/>
    </sheetIdMap>
  </header>
  <header guid="{309D4822-B751-4357-99D6-13432A5E7C78}" dateTime="2023-07-17T11:37:51" maxSheetId="2" userName="User416a" r:id="rId289">
    <sheetIdMap count="1">
      <sheetId val="1"/>
    </sheetIdMap>
  </header>
  <header guid="{77B28892-4C7E-4A41-B48A-1C1704D863BE}" dateTime="2023-07-17T12:54:53" maxSheetId="2" userName="User416a" r:id="rId290">
    <sheetIdMap count="1">
      <sheetId val="1"/>
    </sheetIdMap>
  </header>
  <header guid="{F89BE7D3-BB77-4236-BD4B-3F9AAE7ED883}" dateTime="2023-07-17T12:56:19" maxSheetId="2" userName="User416a" r:id="rId291">
    <sheetIdMap count="1">
      <sheetId val="1"/>
    </sheetIdMap>
  </header>
  <header guid="{6CD837B3-E2EF-452A-9A78-281488AAD91E}" dateTime="2023-07-17T14:03:59" maxSheetId="2" userName="User416a" r:id="rId292" minRId="2113" maxRId="2120">
    <sheetIdMap count="1">
      <sheetId val="1"/>
    </sheetIdMap>
  </header>
  <header guid="{C518BE2D-43AD-4CF8-9369-135E73BD3FBA}" dateTime="2023-07-17T14:04:08" maxSheetId="2" userName="User416a" r:id="rId293">
    <sheetIdMap count="1">
      <sheetId val="1"/>
    </sheetIdMap>
  </header>
  <header guid="{C38431AA-F732-47B1-A12F-79DE2A64EAB1}" dateTime="2023-07-17T14:26:25" maxSheetId="2" userName="User416a" r:id="rId294">
    <sheetIdMap count="1">
      <sheetId val="1"/>
    </sheetIdMap>
  </header>
  <header guid="{853A109C-6AFC-488A-95D9-E79DF7D305CD}" dateTime="2023-07-17T16:03:02" maxSheetId="2" userName="User416a" r:id="rId295" minRId="2133" maxRId="2150">
    <sheetIdMap count="1">
      <sheetId val="1"/>
    </sheetIdMap>
  </header>
  <header guid="{813736DF-748A-4D14-A098-28BCBB26D6B9}" dateTime="2023-07-17T16:05:07" maxSheetId="2" userName="User416a" r:id="rId296" minRId="2155" maxRId="2158">
    <sheetIdMap count="1">
      <sheetId val="1"/>
    </sheetIdMap>
  </header>
  <header guid="{C2B058F8-20CA-464E-93EC-29F11E3BAA93}" dateTime="2023-07-17T16:05:21" maxSheetId="2" userName="User416a" r:id="rId297">
    <sheetIdMap count="1">
      <sheetId val="1"/>
    </sheetIdMap>
  </header>
  <header guid="{D8FB7B9A-AA01-45EA-9483-29002823CDA0}" dateTime="2023-07-17T16:06:06" maxSheetId="2" userName="User416a" r:id="rId298">
    <sheetIdMap count="1">
      <sheetId val="1"/>
    </sheetIdMap>
  </header>
  <header guid="{827C2525-80D3-4E46-81DB-5F6F22508FBB}" dateTime="2023-07-17T16:18:01" maxSheetId="2" userName="User416a" r:id="rId299" minRId="2171" maxRId="2182">
    <sheetIdMap count="1">
      <sheetId val="1"/>
    </sheetIdMap>
  </header>
  <header guid="{D613D900-BC85-4A92-B539-12B04FD858EA}" dateTime="2023-07-18T09:17:46" maxSheetId="2" userName="User459c" r:id="rId300">
    <sheetIdMap count="1">
      <sheetId val="1"/>
    </sheetIdMap>
  </header>
  <header guid="{13087315-FC5F-437A-A47A-9F777FF698B7}" dateTime="2023-07-18T11:08:45" maxSheetId="2" userName="User416a" r:id="rId301" minRId="2188" maxRId="2200">
    <sheetIdMap count="1">
      <sheetId val="1"/>
    </sheetIdMap>
  </header>
  <header guid="{FE18CE74-2532-40F0-A7CD-C60D9C0C0194}" dateTime="2023-07-18T11:09:23" maxSheetId="2" userName="User416a" r:id="rId302" minRId="2205">
    <sheetIdMap count="1">
      <sheetId val="1"/>
    </sheetIdMap>
  </header>
  <header guid="{C604613D-E57B-46A3-BC21-88F38D5D1C7E}" dateTime="2023-07-18T11:09:29" maxSheetId="2" userName="User416a" r:id="rId303">
    <sheetIdMap count="1">
      <sheetId val="1"/>
    </sheetIdMap>
  </header>
  <header guid="{3834464B-256E-4E1D-AB24-749AC2FAA124}" dateTime="2023-07-18T11:11:25" maxSheetId="2" userName="User416a" r:id="rId304" minRId="2214" maxRId="2217">
    <sheetIdMap count="1">
      <sheetId val="1"/>
    </sheetIdMap>
  </header>
  <header guid="{2609CCAE-C0B4-4B86-A406-7DA9D1A3229F}" dateTime="2023-07-18T11:11:47" maxSheetId="2" userName="User416a" r:id="rId305" minRId="2222">
    <sheetIdMap count="1">
      <sheetId val="1"/>
    </sheetIdMap>
  </header>
  <header guid="{1910EC20-4606-408D-A5F5-1144F6BCFA7E}" dateTime="2023-07-18T11:26:53" maxSheetId="2" userName="User416a" r:id="rId306" minRId="2227" maxRId="2228">
    <sheetIdMap count="1">
      <sheetId val="1"/>
    </sheetIdMap>
  </header>
  <header guid="{3CDF1C55-D57E-4C4E-8307-62DD43A9DBA6}" dateTime="2023-07-18T11:33:31" maxSheetId="2" userName="User416a" r:id="rId307" minRId="2233" maxRId="2234">
    <sheetIdMap count="1">
      <sheetId val="1"/>
    </sheetIdMap>
  </header>
  <header guid="{2C437636-3143-4273-82C0-C97AB6D25F08}" dateTime="2023-07-18T11:45:47" maxSheetId="2" userName="User416a" r:id="rId308" minRId="2239" maxRId="2240">
    <sheetIdMap count="1">
      <sheetId val="1"/>
    </sheetIdMap>
  </header>
  <header guid="{B5863F45-A110-405A-AB1D-3478A25D4AF2}" dateTime="2023-07-18T11:50:03" maxSheetId="2" userName="User416a" r:id="rId309" minRId="2245" maxRId="2249">
    <sheetIdMap count="1">
      <sheetId val="1"/>
    </sheetIdMap>
  </header>
  <header guid="{F465BD2D-3B9A-4CF1-B546-1CCE0D30F197}" dateTime="2023-07-18T11:52:45" maxSheetId="2" userName="User416a" r:id="rId310" minRId="2254" maxRId="2258">
    <sheetIdMap count="1">
      <sheetId val="1"/>
    </sheetIdMap>
  </header>
  <header guid="{D9964FBC-1B12-4EDF-BFB4-A1550DD7EA26}" dateTime="2023-07-18T11:52:51" maxSheetId="2" userName="User416a" r:id="rId311">
    <sheetIdMap count="1">
      <sheetId val="1"/>
    </sheetIdMap>
  </header>
  <header guid="{754E2A75-3A4B-43AC-990D-21714F027D49}" dateTime="2023-07-18T11:53:25" maxSheetId="2" userName="User416a" r:id="rId312" minRId="2267">
    <sheetIdMap count="1">
      <sheetId val="1"/>
    </sheetIdMap>
  </header>
  <header guid="{5F07AFC3-6B8D-49A0-B2A6-5413121F626E}" dateTime="2023-07-18T11:56:15" maxSheetId="2" userName="User416a" r:id="rId313" minRId="2272" maxRId="2284">
    <sheetIdMap count="1">
      <sheetId val="1"/>
    </sheetIdMap>
  </header>
  <header guid="{1E2A1678-6F96-4AE0-986A-E5134E7E99E1}" dateTime="2023-07-18T11:57:06" maxSheetId="2" userName="User416a" r:id="rId314">
    <sheetIdMap count="1">
      <sheetId val="1"/>
    </sheetIdMap>
  </header>
  <header guid="{CCDC1935-0618-455A-9E22-8E3548A654E2}" dateTime="2023-07-18T11:57:47" maxSheetId="2" userName="User416a" r:id="rId315">
    <sheetIdMap count="1">
      <sheetId val="1"/>
    </sheetIdMap>
  </header>
  <header guid="{D98079EC-B214-4ED7-98BD-1990772586CA}" dateTime="2023-07-18T12:06:14" maxSheetId="2" userName="User416a" r:id="rId316">
    <sheetIdMap count="1">
      <sheetId val="1"/>
    </sheetIdMap>
  </header>
  <header guid="{5F34CC07-5F2E-40A7-BAB3-E42A7F355EDA}" dateTime="2023-07-18T12:23:10" maxSheetId="2" userName="User416a" r:id="rId317">
    <sheetIdMap count="1">
      <sheetId val="1"/>
    </sheetIdMap>
  </header>
  <header guid="{270AD62B-F35A-4A91-B96C-F5C1FADFE726}" dateTime="2023-07-18T13:21:52" maxSheetId="2" userName="User416a" r:id="rId318">
    <sheetIdMap count="1">
      <sheetId val="1"/>
    </sheetIdMap>
  </header>
  <header guid="{FC7C11D3-3CAF-4FDF-A020-BF8185FE2C58}" dateTime="2023-07-18T13:33:01" maxSheetId="2" userName="User416a" r:id="rId319" minRId="2309" maxRId="2311">
    <sheetIdMap count="1">
      <sheetId val="1"/>
    </sheetIdMap>
  </header>
  <header guid="{8A9FF1DD-36E6-48F4-BDBD-9432C659728D}" dateTime="2023-07-18T13:33:48" maxSheetId="2" userName="User416a" r:id="rId320" minRId="2316" maxRId="2318">
    <sheetIdMap count="1">
      <sheetId val="1"/>
    </sheetIdMap>
  </header>
  <header guid="{BE3C87B9-855C-4B00-BFBD-EFD2F17A74D8}" dateTime="2023-07-18T13:34:48" maxSheetId="2" userName="User416a" r:id="rId321" minRId="2323" maxRId="2325">
    <sheetIdMap count="1">
      <sheetId val="1"/>
    </sheetIdMap>
  </header>
  <header guid="{6EE9FA4D-B8AE-4043-9989-9953C4BE246D}" dateTime="2023-07-18T13:52:05" maxSheetId="2" userName="User416a" r:id="rId322" minRId="2330" maxRId="2336">
    <sheetIdMap count="1">
      <sheetId val="1"/>
    </sheetIdMap>
  </header>
  <header guid="{FB73B5A7-268C-4E07-96E1-F001F7C39FCE}" dateTime="2023-07-18T13:52:52" maxSheetId="2" userName="User416a" r:id="rId323" minRId="2341">
    <sheetIdMap count="1">
      <sheetId val="1"/>
    </sheetIdMap>
  </header>
  <header guid="{205129A9-2EDF-47A4-B01F-7AA2E2B34429}" dateTime="2023-07-18T13:58:30" maxSheetId="2" userName="User416a" r:id="rId324" minRId="2346" maxRId="2362">
    <sheetIdMap count="1">
      <sheetId val="1"/>
    </sheetIdMap>
  </header>
  <header guid="{9D68BFAE-866F-43BB-A86E-1ABB396FFEF7}" dateTime="2023-07-18T13:59:36" maxSheetId="2" userName="User416a" r:id="rId325" minRId="2367">
    <sheetIdMap count="1">
      <sheetId val="1"/>
    </sheetIdMap>
  </header>
  <header guid="{76AA13F0-0BAE-4AC3-9B78-7ED96869DB8E}" dateTime="2023-07-18T14:00:09" maxSheetId="2" userName="User416a" r:id="rId326">
    <sheetIdMap count="1">
      <sheetId val="1"/>
    </sheetIdMap>
  </header>
  <header guid="{02622B49-A682-41ED-ADD2-C298249C7A3E}" dateTime="2023-07-18T14:01:08" maxSheetId="2" userName="User416a" r:id="rId327" minRId="2376" maxRId="2380">
    <sheetIdMap count="1">
      <sheetId val="1"/>
    </sheetIdMap>
  </header>
  <header guid="{F5AD7927-07FF-40D3-AC12-441F1D4D9AD0}" dateTime="2023-07-18T14:01:24" maxSheetId="2" userName="User416a" r:id="rId328" minRId="2385">
    <sheetIdMap count="1">
      <sheetId val="1"/>
    </sheetIdMap>
  </header>
  <header guid="{EF56196A-C3B8-4198-A7D9-9C290B6A2AE8}" dateTime="2023-07-18T14:01:36" maxSheetId="2" userName="User416a" r:id="rId329">
    <sheetIdMap count="1">
      <sheetId val="1"/>
    </sheetIdMap>
  </header>
  <header guid="{F74954B9-4E6B-4CB0-B88E-690DF6D7E3C1}" dateTime="2023-07-19T10:50:53" maxSheetId="2" userName="User416a" r:id="rId330">
    <sheetIdMap count="1">
      <sheetId val="1"/>
    </sheetIdMap>
  </header>
  <header guid="{4B9979C5-ACBB-40BC-B5CB-31469D0241B0}" dateTime="2023-07-19T11:11:51" maxSheetId="2" userName="User459c" r:id="rId331">
    <sheetIdMap count="1">
      <sheetId val="1"/>
    </sheetIdMap>
  </header>
  <header guid="{36C689A1-0932-49AB-84F1-848C8EA26C7A}" dateTime="2023-07-19T11:50:47" maxSheetId="2" userName="User459c" r:id="rId332">
    <sheetIdMap count="1">
      <sheetId val="1"/>
    </sheetIdMap>
  </header>
  <header guid="{02BEEED0-3DDF-4121-A5DC-48982A717B32}" dateTime="2023-07-20T13:37:18" maxSheetId="2" userName="user457b" r:id="rId333" minRId="2400" maxRId="2404">
    <sheetIdMap count="1">
      <sheetId val="1"/>
    </sheetIdMap>
  </header>
  <header guid="{1101DA1F-C726-4469-8DDD-9E7B454BACCF}" dateTime="2023-07-20T13:39:02" maxSheetId="2" userName="user457b" r:id="rId334" minRId="2408" maxRId="2409">
    <sheetIdMap count="1">
      <sheetId val="1"/>
    </sheetIdMap>
  </header>
  <header guid="{0C5AE112-0B1F-4B4F-8588-856E15BA99FA}" dateTime="2023-07-20T13:40:33" maxSheetId="2" userName="user457b" r:id="rId335" minRId="2413" maxRId="2414">
    <sheetIdMap count="1">
      <sheetId val="1"/>
    </sheetIdMap>
  </header>
  <header guid="{8939A6AB-D5FE-428D-8D09-5C25FDBC0368}" dateTime="2023-07-20T13:43:24" maxSheetId="2" userName="user457b" r:id="rId336" minRId="2418" maxRId="2423">
    <sheetIdMap count="1">
      <sheetId val="1"/>
    </sheetIdMap>
  </header>
  <header guid="{4D989E30-384D-4E0A-95FE-8AC7D847E54B}" dateTime="2023-07-20T13:44:24" maxSheetId="2" userName="user457b" r:id="rId337" minRId="2427" maxRId="2428">
    <sheetIdMap count="1">
      <sheetId val="1"/>
    </sheetIdMap>
  </header>
  <header guid="{B8059CB4-A232-41D5-ABAF-5A5922F97C1D}" dateTime="2023-07-20T13:44:38" maxSheetId="2" userName="user457b" r:id="rId338">
    <sheetIdMap count="1">
      <sheetId val="1"/>
    </sheetIdMap>
  </header>
  <header guid="{B2221861-2A68-42BF-A32B-8D792B62AFA9}" dateTime="2023-07-20T13:45:14" maxSheetId="2" userName="user457b" r:id="rId339" minRId="2435" maxRId="2436">
    <sheetIdMap count="1">
      <sheetId val="1"/>
    </sheetIdMap>
  </header>
  <header guid="{320EC23F-265E-41F5-A0E0-D9F0033E45D1}" dateTime="2023-07-20T13:48:00" maxSheetId="2" userName="user457b" r:id="rId340" minRId="2440" maxRId="2442">
    <sheetIdMap count="1">
      <sheetId val="1"/>
    </sheetIdMap>
  </header>
  <header guid="{8BB3EA5D-0BB8-453E-9B9B-15DBBFC5D05C}" dateTime="2023-07-20T13:48:14" maxSheetId="2" userName="user457b" r:id="rId341">
    <sheetIdMap count="1">
      <sheetId val="1"/>
    </sheetIdMap>
  </header>
  <header guid="{EDC96829-2FC7-4081-9316-18566AF1D281}" dateTime="2023-07-20T13:48:27" maxSheetId="2" userName="user457b" r:id="rId342">
    <sheetIdMap count="1">
      <sheetId val="1"/>
    </sheetIdMap>
  </header>
  <header guid="{97D6960D-6FF5-4784-95E8-4B6BA5E3B1FF}" dateTime="2023-07-20T13:53:45" maxSheetId="2" userName="user457b" r:id="rId343" minRId="2452" maxRId="2453">
    <sheetIdMap count="1">
      <sheetId val="1"/>
    </sheetIdMap>
  </header>
  <header guid="{287AF12E-A502-407C-8142-A637E5488910}" dateTime="2023-07-20T13:55:11" maxSheetId="2" userName="user457b" r:id="rId344" minRId="2457" maxRId="2458">
    <sheetIdMap count="1">
      <sheetId val="1"/>
    </sheetIdMap>
  </header>
  <header guid="{C9FCD325-5CD8-457B-9BAE-6CC1A36BE82C}" dateTime="2023-07-20T13:56:48" maxSheetId="2" userName="user457b" r:id="rId345" minRId="2462" maxRId="2463">
    <sheetIdMap count="1">
      <sheetId val="1"/>
    </sheetIdMap>
  </header>
  <header guid="{F2CD0B9C-3C8D-4459-A238-C6A30048C6DB}" dateTime="2023-07-20T13:59:33" maxSheetId="2" userName="user457b" r:id="rId346" minRId="2467" maxRId="2468">
    <sheetIdMap count="1">
      <sheetId val="1"/>
    </sheetIdMap>
  </header>
  <header guid="{901F9633-2120-4D85-981B-527317B0DAF2}" dateTime="2023-07-20T14:01:28" maxSheetId="2" userName="user457b" r:id="rId347" minRId="2472" maxRId="2475">
    <sheetIdMap count="1">
      <sheetId val="1"/>
    </sheetIdMap>
  </header>
  <header guid="{46D62281-FF14-4C59-AD04-DDC0AA5AE4AA}" dateTime="2023-07-20T14:01:33" maxSheetId="2" userName="user457b" r:id="rId348">
    <sheetIdMap count="1">
      <sheetId val="1"/>
    </sheetIdMap>
  </header>
  <header guid="{0BAF0397-3E58-4139-853D-CBA8AE083990}" dateTime="2023-07-20T14:01:40" maxSheetId="2" userName="user457b" r:id="rId349">
    <sheetIdMap count="1">
      <sheetId val="1"/>
    </sheetIdMap>
  </header>
  <header guid="{DC01BA88-91FD-4A8A-975A-091CE9949A46}" dateTime="2023-07-20T14:02:17" maxSheetId="2" userName="user457b" r:id="rId350" minRId="2485">
    <sheetIdMap count="1">
      <sheetId val="1"/>
    </sheetIdMap>
  </header>
  <header guid="{5A7EC469-4929-4F9C-A300-29FFA826D862}" dateTime="2023-07-20T14:03:20" maxSheetId="2" userName="user457b" r:id="rId351" minRId="2489">
    <sheetIdMap count="1">
      <sheetId val="1"/>
    </sheetIdMap>
  </header>
  <header guid="{347C14B6-F846-49D1-9821-1D9A418331A0}" dateTime="2023-07-20T14:03:30" maxSheetId="2" userName="user457b" r:id="rId352">
    <sheetIdMap count="1">
      <sheetId val="1"/>
    </sheetIdMap>
  </header>
  <header guid="{47EB6FA8-7803-4183-B8E4-715EEB8805F1}" dateTime="2023-07-20T14:04:45" maxSheetId="2" userName="user457b" r:id="rId353" minRId="2496" maxRId="2497">
    <sheetIdMap count="1">
      <sheetId val="1"/>
    </sheetIdMap>
  </header>
  <header guid="{48A1E944-D793-4D77-A127-C9C962E4001A}" dateTime="2023-07-20T14:05:34" maxSheetId="2" userName="user457b" r:id="rId354" minRId="2501" maxRId="2503">
    <sheetIdMap count="1">
      <sheetId val="1"/>
    </sheetIdMap>
  </header>
  <header guid="{73D3F443-785C-4F3E-AD19-26B739CE950E}" dateTime="2023-07-20T14:05:43" maxSheetId="2" userName="user457b" r:id="rId355">
    <sheetIdMap count="1">
      <sheetId val="1"/>
    </sheetIdMap>
  </header>
  <header guid="{EE34A3A1-23AA-4EAB-B455-EE8B2B0ADF6C}" dateTime="2023-07-20T14:06:45" maxSheetId="2" userName="user457b" r:id="rId356" minRId="2510" maxRId="2512">
    <sheetIdMap count="1">
      <sheetId val="1"/>
    </sheetIdMap>
  </header>
  <header guid="{89833622-8BD8-4D9A-A12D-ACDAA57ADE2E}" dateTime="2023-07-20T14:07:39" maxSheetId="2" userName="user457b" r:id="rId357" minRId="2516" maxRId="2517">
    <sheetIdMap count="1">
      <sheetId val="1"/>
    </sheetIdMap>
  </header>
  <header guid="{E0134D27-D5AA-4A25-AA02-0A4D03749546}" dateTime="2023-07-20T14:11:27" maxSheetId="2" userName="user457b" r:id="rId358" minRId="2521" maxRId="2522">
    <sheetIdMap count="1">
      <sheetId val="1"/>
    </sheetIdMap>
  </header>
  <header guid="{EDDB68DE-A990-4E77-95E5-80C019DB3C3C}" dateTime="2023-07-20T14:12:46" maxSheetId="2" userName="user457b" r:id="rId359" minRId="2526" maxRId="2527">
    <sheetIdMap count="1">
      <sheetId val="1"/>
    </sheetIdMap>
  </header>
  <header guid="{3867AE43-B5D8-4B52-8389-45B70646D329}" dateTime="2023-07-20T14:16:00" maxSheetId="2" userName="user457b" r:id="rId360" minRId="2531" maxRId="2533">
    <sheetIdMap count="1">
      <sheetId val="1"/>
    </sheetIdMap>
  </header>
  <header guid="{BAC8C321-714C-4EAD-ACAA-D615BAE97C13}" dateTime="2023-07-20T14:16:07" maxSheetId="2" userName="user457b" r:id="rId361">
    <sheetIdMap count="1">
      <sheetId val="1"/>
    </sheetIdMap>
  </header>
  <header guid="{D82569E9-D983-42B7-B533-C3646D58414F}" dateTime="2023-07-20T14:17:49" maxSheetId="2" userName="user457b" r:id="rId362" minRId="2540" maxRId="2541">
    <sheetIdMap count="1">
      <sheetId val="1"/>
    </sheetIdMap>
  </header>
  <header guid="{B71F697E-C301-45CE-AA41-E00E430F209A}" dateTime="2023-07-20T14:18:09" maxSheetId="2" userName="user457b" r:id="rId363">
    <sheetIdMap count="1">
      <sheetId val="1"/>
    </sheetIdMap>
  </header>
  <header guid="{6BEBF055-F126-426F-A89E-EB9F1812BD1E}" dateTime="2023-07-20T14:20:40" maxSheetId="2" userName="user457b" r:id="rId364" minRId="2548" maxRId="2551">
    <sheetIdMap count="1">
      <sheetId val="1"/>
    </sheetIdMap>
  </header>
  <header guid="{75D5EB15-7C5B-4D76-9363-995426EFB618}" dateTime="2023-07-20T14:21:08" maxSheetId="2" userName="user457b" r:id="rId365">
    <sheetIdMap count="1">
      <sheetId val="1"/>
    </sheetIdMap>
  </header>
  <header guid="{6F308194-D3C4-43D1-888C-1BD35FD4811F}" dateTime="2023-07-20T14:22:15" maxSheetId="2" userName="user457b" r:id="rId366" minRId="2558" maxRId="2559">
    <sheetIdMap count="1">
      <sheetId val="1"/>
    </sheetIdMap>
  </header>
  <header guid="{C6B7A98F-26CE-4F74-819F-CF16839DB0E9}" dateTime="2023-07-20T14:23:03" maxSheetId="2" userName="user457b" r:id="rId367" minRId="2563" maxRId="2564">
    <sheetIdMap count="1">
      <sheetId val="1"/>
    </sheetIdMap>
  </header>
  <header guid="{A5725EF3-BE2F-4E4C-AD21-F7A7BF6552D3}" dateTime="2023-07-20T14:23:30" maxSheetId="2" userName="user457b" r:id="rId368">
    <sheetIdMap count="1">
      <sheetId val="1"/>
    </sheetIdMap>
  </header>
  <header guid="{A3541E7A-7D29-4D58-A3F5-2639EAD8CB07}" dateTime="2023-07-20T14:30:23" maxSheetId="2" userName="user457b" r:id="rId369" minRId="2571" maxRId="2573">
    <sheetIdMap count="1">
      <sheetId val="1"/>
    </sheetIdMap>
  </header>
  <header guid="{129C6C5D-FC7C-4732-8500-19BD8A899C2B}" dateTime="2023-07-20T14:33:36" maxSheetId="2" userName="user457b" r:id="rId370" minRId="2577" maxRId="2579">
    <sheetIdMap count="1">
      <sheetId val="1"/>
    </sheetIdMap>
  </header>
  <header guid="{9AC8F839-18AF-4C63-9865-B1F56EACDA7E}" dateTime="2023-07-20T14:33:45" maxSheetId="2" userName="user457b" r:id="rId371">
    <sheetIdMap count="1">
      <sheetId val="1"/>
    </sheetIdMap>
  </header>
  <header guid="{67EC1AAF-71D5-459C-9195-50EF95A13C4D}" dateTime="2023-07-20T14:34:23" maxSheetId="2" userName="user457b" r:id="rId372">
    <sheetIdMap count="1">
      <sheetId val="1"/>
    </sheetIdMap>
  </header>
  <header guid="{DFB86088-4397-433E-BF55-D1F0A6C1A749}" dateTime="2023-07-20T14:35:32" maxSheetId="2" userName="user457b" r:id="rId373">
    <sheetIdMap count="1">
      <sheetId val="1"/>
    </sheetIdMap>
  </header>
  <header guid="{23C7939C-9EA5-475A-920C-DAB54F2B34F7}" dateTime="2023-07-20T14:36:34" maxSheetId="2" userName="user457b" r:id="rId374" minRId="2592" maxRId="2594">
    <sheetIdMap count="1">
      <sheetId val="1"/>
    </sheetIdMap>
  </header>
  <header guid="{C8F3D4EF-4710-4D7E-B7FD-214BA5E3A119}" dateTime="2023-07-20T14:38:08" maxSheetId="2" userName="user457b" r:id="rId375" minRId="2598" maxRId="2601">
    <sheetIdMap count="1">
      <sheetId val="1"/>
    </sheetIdMap>
  </header>
  <header guid="{206DE8CE-D7DB-4E7D-8711-ED397BC320E6}" dateTime="2023-07-20T14:38:14" maxSheetId="2" userName="user457b" r:id="rId376">
    <sheetIdMap count="1">
      <sheetId val="1"/>
    </sheetIdMap>
  </header>
  <header guid="{00310390-2AFE-41B4-B65F-CA67B3582CBD}" dateTime="2023-07-20T14:38:38" maxSheetId="2" userName="user457b" r:id="rId377" minRId="2608">
    <sheetIdMap count="1">
      <sheetId val="1"/>
    </sheetIdMap>
  </header>
  <header guid="{7981ECB6-0B32-4FCA-887D-CA2F84F13D32}" dateTime="2023-07-20T14:39:07" maxSheetId="2" userName="user457b" r:id="rId378" minRId="2612">
    <sheetIdMap count="1">
      <sheetId val="1"/>
    </sheetIdMap>
  </header>
  <header guid="{41A60134-98F8-4896-8EE0-4E28B5B1A744}" dateTime="2023-07-20T14:40:15" maxSheetId="2" userName="user457b" r:id="rId379" minRId="2616" maxRId="2617">
    <sheetIdMap count="1">
      <sheetId val="1"/>
    </sheetIdMap>
  </header>
  <header guid="{1B6FA7BC-E9A9-40D4-A79F-ECA402564AA5}" dateTime="2023-07-20T14:40:28" maxSheetId="2" userName="user457b" r:id="rId380">
    <sheetIdMap count="1">
      <sheetId val="1"/>
    </sheetIdMap>
  </header>
  <header guid="{15DED471-974C-45E9-89B6-73F9C6429762}" dateTime="2023-07-20T14:40:39" maxSheetId="2" userName="user457b" r:id="rId381" minRId="2624">
    <sheetIdMap count="1">
      <sheetId val="1"/>
    </sheetIdMap>
  </header>
  <header guid="{934B6410-3441-4040-A304-11B9CAA4CD25}" dateTime="2023-07-20T14:41:09" maxSheetId="2" userName="user457b" r:id="rId382">
    <sheetIdMap count="1">
      <sheetId val="1"/>
    </sheetIdMap>
  </header>
  <header guid="{30F4D10F-AD84-4A1F-9EE6-48A9AFA0A13B}" dateTime="2023-07-20T14:42:09" maxSheetId="2" userName="user457b" r:id="rId383" minRId="2631" maxRId="2632">
    <sheetIdMap count="1">
      <sheetId val="1"/>
    </sheetIdMap>
  </header>
  <header guid="{CC16FE3C-FC53-450E-AF5A-64C180C29230}" dateTime="2023-07-20T14:43:03" maxSheetId="2" userName="user457b" r:id="rId384">
    <sheetIdMap count="1">
      <sheetId val="1"/>
    </sheetIdMap>
  </header>
  <header guid="{C5321E47-FF84-48D2-A30E-BD0139CD66E8}" dateTime="2023-07-20T14:43:05" maxSheetId="2" userName="user457b" r:id="rId385">
    <sheetIdMap count="1">
      <sheetId val="1"/>
    </sheetIdMap>
  </header>
  <header guid="{86C7FCFF-9EBF-448D-ADA5-AA9E6F3ED00D}" dateTime="2023-07-20T14:44:02" maxSheetId="2" userName="user457b" r:id="rId386">
    <sheetIdMap count="1">
      <sheetId val="1"/>
    </sheetIdMap>
  </header>
  <header guid="{0CCCFFE5-6A90-4976-ADE7-AAED0EC10E94}" dateTime="2023-07-20T15:03:04" maxSheetId="2" userName="user457b" r:id="rId387" minRId="2645" maxRId="2647">
    <sheetIdMap count="1">
      <sheetId val="1"/>
    </sheetIdMap>
  </header>
  <header guid="{B0C77462-3522-49CD-B282-EE255A9FDFB5}" dateTime="2023-07-20T15:03:10" maxSheetId="2" userName="user457b" r:id="rId388">
    <sheetIdMap count="1">
      <sheetId val="1"/>
    </sheetIdMap>
  </header>
  <header guid="{6842E664-C1B0-4328-B7DB-B01535994C34}" dateTime="2023-07-20T15:04:24" maxSheetId="2" userName="user457b" r:id="rId389" minRId="2654">
    <sheetIdMap count="1">
      <sheetId val="1"/>
    </sheetIdMap>
  </header>
  <header guid="{BBD9376D-1A90-4DC5-B5C9-7B1521962E19}" dateTime="2023-07-20T15:04:44" maxSheetId="2" userName="user457b" r:id="rId390">
    <sheetIdMap count="1">
      <sheetId val="1"/>
    </sheetIdMap>
  </header>
  <header guid="{DEDAD34E-92A1-4389-925E-B483E9EE1DF4}" dateTime="2023-07-20T15:07:33" maxSheetId="2" userName="user457b" r:id="rId391" minRId="2661" maxRId="2663">
    <sheetIdMap count="1">
      <sheetId val="1"/>
    </sheetIdMap>
  </header>
  <header guid="{4CD62670-BF94-443B-8304-B1B6E4166ABE}" dateTime="2023-07-20T15:08:17" maxSheetId="2" userName="user457b" r:id="rId392" minRId="2667" maxRId="2668">
    <sheetIdMap count="1">
      <sheetId val="1"/>
    </sheetIdMap>
  </header>
  <header guid="{81717D08-0E0A-4F39-A570-754DB054E20E}" dateTime="2023-07-20T15:09:10" maxSheetId="2" userName="user457b" r:id="rId393" minRId="2672" maxRId="2674">
    <sheetIdMap count="1">
      <sheetId val="1"/>
    </sheetIdMap>
  </header>
  <header guid="{183D8385-2784-450A-B9C3-13A59D94F82B}" dateTime="2023-07-20T15:09:15" maxSheetId="2" userName="user457b" r:id="rId394">
    <sheetIdMap count="1">
      <sheetId val="1"/>
    </sheetIdMap>
  </header>
  <header guid="{B0A16907-7EE6-468A-8FA8-32EF3BA72F36}" dateTime="2023-07-20T15:14:47" maxSheetId="2" userName="user457b" r:id="rId395" minRId="2681" maxRId="2684">
    <sheetIdMap count="1">
      <sheetId val="1"/>
    </sheetIdMap>
  </header>
  <header guid="{88B0CE0F-EC24-41F3-8055-5A307712A4F3}" dateTime="2023-07-20T15:14:53" maxSheetId="2" userName="user457b" r:id="rId396">
    <sheetIdMap count="1">
      <sheetId val="1"/>
    </sheetIdMap>
  </header>
  <header guid="{86F73FCE-C8FB-4654-9143-AC0BF6653EF4}" dateTime="2023-07-20T15:15:36" maxSheetId="2" userName="user457b" r:id="rId397" minRId="2691">
    <sheetIdMap count="1">
      <sheetId val="1"/>
    </sheetIdMap>
  </header>
  <header guid="{549074FE-6C15-48DE-99A0-DB87B4CC9A4D}" dateTime="2023-07-20T15:15:44" maxSheetId="2" userName="user457b" r:id="rId398">
    <sheetIdMap count="1">
      <sheetId val="1"/>
    </sheetIdMap>
  </header>
  <header guid="{F5759DD7-BB15-4621-8947-A204FB873B29}" dateTime="2023-07-20T15:17:14" maxSheetId="2" userName="user457b" r:id="rId399" minRId="2698" maxRId="2699">
    <sheetIdMap count="1">
      <sheetId val="1"/>
    </sheetIdMap>
  </header>
  <header guid="{100A53EC-49DF-4399-87F8-4CDE86A77221}" dateTime="2023-07-20T15:17:39" maxSheetId="2" userName="user457b" r:id="rId400" minRId="2703">
    <sheetIdMap count="1">
      <sheetId val="1"/>
    </sheetIdMap>
  </header>
  <header guid="{99C2846D-7B2C-4B10-9303-57874A5DBBEE}" dateTime="2023-07-20T15:19:02" maxSheetId="2" userName="user457b" r:id="rId401" minRId="2707" maxRId="2708">
    <sheetIdMap count="1">
      <sheetId val="1"/>
    </sheetIdMap>
  </header>
  <header guid="{DF2EF62D-BC6E-49C5-9678-08535743CE8F}" dateTime="2023-07-20T15:19:36" maxSheetId="2" userName="user457b" r:id="rId402">
    <sheetIdMap count="1">
      <sheetId val="1"/>
    </sheetIdMap>
  </header>
  <header guid="{25C65851-32AE-467E-BF17-229228F37E2F}" dateTime="2023-07-20T15:20:41" maxSheetId="2" userName="user457b" r:id="rId403" minRId="2715">
    <sheetIdMap count="1">
      <sheetId val="1"/>
    </sheetIdMap>
  </header>
  <header guid="{0D1DE4E0-5398-4BD5-89DA-B54611B0A443}" dateTime="2023-07-20T15:20:47" maxSheetId="2" userName="user457b" r:id="rId404">
    <sheetIdMap count="1">
      <sheetId val="1"/>
    </sheetIdMap>
  </header>
  <header guid="{51DAE850-CC82-49E1-9103-F263BBFE178E}" dateTime="2023-07-20T15:23:09" maxSheetId="2" userName="user457b" r:id="rId405">
    <sheetIdMap count="1">
      <sheetId val="1"/>
    </sheetIdMap>
  </header>
  <header guid="{585F9218-ED16-4F21-A817-EC8CDFD8FB07}" dateTime="2023-07-20T15:23:48" maxSheetId="2" userName="user457b" r:id="rId406">
    <sheetIdMap count="1">
      <sheetId val="1"/>
    </sheetIdMap>
  </header>
  <header guid="{659FB2CF-08E0-4928-A0B3-82B2C9BCC4C6}" dateTime="2023-07-20T15:26:04" maxSheetId="2" userName="user457b" r:id="rId407" minRId="2728">
    <sheetIdMap count="1">
      <sheetId val="1"/>
    </sheetIdMap>
  </header>
  <header guid="{8257742E-689F-488B-B07E-FC751B72F771}" dateTime="2023-07-20T15:32:19" maxSheetId="2" userName="user457b" r:id="rId408">
    <sheetIdMap count="1">
      <sheetId val="1"/>
    </sheetIdMap>
  </header>
  <header guid="{9E8A5B64-AF64-4D46-8BE2-746FE1ED2E95}" dateTime="2023-07-20T15:42:50" maxSheetId="2" userName="user457b" r:id="rId409" minRId="2735" maxRId="2736">
    <sheetIdMap count="1">
      <sheetId val="1"/>
    </sheetIdMap>
  </header>
  <header guid="{73C0B660-FB83-42AD-9B89-296E05C48126}" dateTime="2023-07-20T15:43:47" maxSheetId="2" userName="user457b" r:id="rId410">
    <sheetIdMap count="1">
      <sheetId val="1"/>
    </sheetIdMap>
  </header>
  <header guid="{17D20E20-EC7B-4E7A-AAF8-7B369FB0E3FD}" dateTime="2023-07-20T15:44:36" maxSheetId="2" userName="user457b" r:id="rId411" minRId="2743" maxRId="2744">
    <sheetIdMap count="1">
      <sheetId val="1"/>
    </sheetIdMap>
  </header>
  <header guid="{0B33EE4D-6FB5-4D6C-9B99-5E2E7EB80E64}" dateTime="2023-07-20T15:45:28" maxSheetId="2" userName="user457b" r:id="rId412" minRId="2748" maxRId="2749">
    <sheetIdMap count="1">
      <sheetId val="1"/>
    </sheetIdMap>
  </header>
  <header guid="{6ACE188E-9C82-4A0A-8F6B-BB2226E210B7}" dateTime="2023-07-20T15:47:06" maxSheetId="2" userName="user457b" r:id="rId413" minRId="2753" maxRId="2758">
    <sheetIdMap count="1">
      <sheetId val="1"/>
    </sheetIdMap>
  </header>
  <header guid="{21CB8C5B-249B-43AD-86B8-865F4493DCD2}" dateTime="2023-07-20T15:48:47" maxSheetId="2" userName="user457b" r:id="rId414" minRId="2762" maxRId="2765">
    <sheetIdMap count="1">
      <sheetId val="1"/>
    </sheetIdMap>
  </header>
  <header guid="{CC9CED57-3DD1-4CBA-B9BE-B059FBC632EA}" dateTime="2023-07-20T15:49:47" maxSheetId="2" userName="user457b" r:id="rId415" minRId="2769" maxRId="2772">
    <sheetIdMap count="1">
      <sheetId val="1"/>
    </sheetIdMap>
  </header>
  <header guid="{77784934-BF7D-4D7C-9516-A533F4CA66EC}" dateTime="2023-07-20T15:50:34" maxSheetId="2" userName="user457b" r:id="rId416" minRId="2776">
    <sheetIdMap count="1">
      <sheetId val="1"/>
    </sheetIdMap>
  </header>
  <header guid="{1D2C9599-BCD8-4DD9-993B-90D5D0947805}" dateTime="2023-07-20T15:51:58" maxSheetId="2" userName="user457b" r:id="rId417" minRId="2780">
    <sheetIdMap count="1">
      <sheetId val="1"/>
    </sheetIdMap>
  </header>
  <header guid="{6D8D24F1-08BA-45F0-9758-9990704A0306}" dateTime="2023-07-20T15:59:07" maxSheetId="2" userName="user457b" r:id="rId418" minRId="2784" maxRId="2795">
    <sheetIdMap count="1">
      <sheetId val="1"/>
    </sheetIdMap>
  </header>
  <header guid="{7AB83431-1E49-4309-861A-EF9347166D81}" dateTime="2023-07-20T15:59:09" maxSheetId="2" userName="user457b" r:id="rId419">
    <sheetIdMap count="1">
      <sheetId val="1"/>
    </sheetIdMap>
  </header>
  <header guid="{8936C196-CA3D-4CA6-BA66-BC48FB5D410A}" dateTime="2023-07-20T15:59:59" maxSheetId="2" userName="user457b" r:id="rId420">
    <sheetIdMap count="1">
      <sheetId val="1"/>
    </sheetIdMap>
  </header>
  <header guid="{F2E2F735-9A76-430A-8A71-0679A648DDBA}" dateTime="2023-07-20T16:03:45" maxSheetId="2" userName="user457b" r:id="rId421" minRId="2805" maxRId="2806">
    <sheetIdMap count="1">
      <sheetId val="1"/>
    </sheetIdMap>
  </header>
  <header guid="{1395C9DC-7729-4DF0-B1F6-153C262DBF84}" dateTime="2023-07-20T16:04:16" maxSheetId="2" userName="user457b" r:id="rId422">
    <sheetIdMap count="1">
      <sheetId val="1"/>
    </sheetIdMap>
  </header>
  <header guid="{46ACB5B0-8320-4AED-9985-1B80D87C3AB2}" dateTime="2023-07-20T16:04:23" maxSheetId="2" userName="user457b" r:id="rId423">
    <sheetIdMap count="1">
      <sheetId val="1"/>
    </sheetIdMap>
  </header>
  <header guid="{95AFE52F-5EDA-49EE-B268-C2D7F5596A86}" dateTime="2023-07-20T16:04:46" maxSheetId="2" userName="user457b" r:id="rId424">
    <sheetIdMap count="1">
      <sheetId val="1"/>
    </sheetIdMap>
  </header>
  <header guid="{4D84F14E-D84A-42BB-9FEF-3D1B87ED2C3D}" dateTime="2023-07-20T16:07:21" maxSheetId="2" userName="user457b" r:id="rId425" minRId="2819" maxRId="2820">
    <sheetIdMap count="1">
      <sheetId val="1"/>
    </sheetIdMap>
  </header>
  <header guid="{2D483B83-AA66-4C96-944E-2CEE82C3A0AF}" dateTime="2023-07-20T16:07:28" maxSheetId="2" userName="user457b" r:id="rId426">
    <sheetIdMap count="1">
      <sheetId val="1"/>
    </sheetIdMap>
  </header>
  <header guid="{BA945712-982C-4FBC-B12B-789EE99AC3AD}" dateTime="2023-07-20T16:08:36" maxSheetId="2" userName="user457b" r:id="rId427" minRId="2827" maxRId="2828">
    <sheetIdMap count="1">
      <sheetId val="1"/>
    </sheetIdMap>
  </header>
  <header guid="{4B38791A-F891-4218-9AAB-07C31F178600}" dateTime="2023-07-20T16:10:19" maxSheetId="2" userName="user457b" r:id="rId428" minRId="2832" maxRId="2833">
    <sheetIdMap count="1">
      <sheetId val="1"/>
    </sheetIdMap>
  </header>
  <header guid="{6E64A881-9A14-4BF0-96B4-A449A050AAEC}" dateTime="2023-07-20T16:11:30" maxSheetId="2" userName="user457b" r:id="rId429" minRId="2837" maxRId="2840">
    <sheetIdMap count="1">
      <sheetId val="1"/>
    </sheetIdMap>
  </header>
  <header guid="{2415119C-D026-493F-AF05-889C69554A7F}" dateTime="2023-07-20T16:12:11" maxSheetId="2" userName="user457b" r:id="rId430" minRId="2844">
    <sheetIdMap count="1">
      <sheetId val="1"/>
    </sheetIdMap>
  </header>
  <header guid="{C301893D-C6FD-4136-B050-9641226BA8EA}" dateTime="2023-07-20T16:12:36" maxSheetId="2" userName="user457b" r:id="rId431">
    <sheetIdMap count="1">
      <sheetId val="1"/>
    </sheetIdMap>
  </header>
  <header guid="{5B29D4CD-53C2-4ED2-A719-3FE2559D1CCB}" dateTime="2023-07-20T16:12:41" maxSheetId="2" userName="user457b" r:id="rId432">
    <sheetIdMap count="1">
      <sheetId val="1"/>
    </sheetIdMap>
  </header>
  <header guid="{9CB7F7BA-4BD3-487C-A8A7-39ADC24137F7}" dateTime="2023-07-20T16:13:54" maxSheetId="2" userName="user457b" r:id="rId433" minRId="2854" maxRId="2856">
    <sheetIdMap count="1">
      <sheetId val="1"/>
    </sheetIdMap>
  </header>
  <header guid="{C8FE05C3-1114-400C-BFBB-ABFB54F46C22}" dateTime="2023-07-20T16:17:23" maxSheetId="2" userName="user457b" r:id="rId434" minRId="2860" maxRId="2861">
    <sheetIdMap count="1">
      <sheetId val="1"/>
    </sheetIdMap>
  </header>
  <header guid="{1DA21BD1-13AA-4B87-9C43-FAE835C30B05}" dateTime="2023-07-20T16:18:43" maxSheetId="2" userName="user457b" r:id="rId435" minRId="2865" maxRId="2867">
    <sheetIdMap count="1">
      <sheetId val="1"/>
    </sheetIdMap>
  </header>
  <header guid="{767A0035-9B2A-45F3-BE17-13F25ACB87F6}" dateTime="2023-07-20T16:21:05" maxSheetId="2" userName="user457b" r:id="rId436" minRId="2871" maxRId="2872">
    <sheetIdMap count="1">
      <sheetId val="1"/>
    </sheetIdMap>
  </header>
  <header guid="{20BD6F72-41A7-4CB5-B959-0C8A393B06C0}" dateTime="2023-07-20T16:21:55" maxSheetId="2" userName="user457b" r:id="rId437" minRId="2876" maxRId="2877">
    <sheetIdMap count="1">
      <sheetId val="1"/>
    </sheetIdMap>
  </header>
  <header guid="{392D4945-D31A-4916-9C97-5EAD9E37F617}" dateTime="2023-07-20T16:25:02" maxSheetId="2" userName="user457b" r:id="rId438" minRId="2881" maxRId="2882">
    <sheetIdMap count="1">
      <sheetId val="1"/>
    </sheetIdMap>
  </header>
  <header guid="{57615497-6EBF-4B07-B993-00143D24B929}" dateTime="2023-07-20T16:25:46" maxSheetId="2" userName="user457b" r:id="rId439" minRId="2886">
    <sheetIdMap count="1">
      <sheetId val="1"/>
    </sheetIdMap>
  </header>
  <header guid="{5BB12632-3AF2-41A5-B70E-86624C56E030}" dateTime="2023-07-20T16:26:58" maxSheetId="2" userName="user457b" r:id="rId440" minRId="2890" maxRId="2891">
    <sheetIdMap count="1">
      <sheetId val="1"/>
    </sheetIdMap>
  </header>
  <header guid="{289001FF-B756-4281-A96D-9410CE3D9993}" dateTime="2023-07-20T16:27:08" maxSheetId="2" userName="user457b" r:id="rId441">
    <sheetIdMap count="1">
      <sheetId val="1"/>
    </sheetIdMap>
  </header>
  <header guid="{A4781378-71FC-41A7-987F-271AFC947C90}" dateTime="2023-07-20T16:30:32" maxSheetId="2" userName="user457b" r:id="rId442" minRId="2898" maxRId="2905">
    <sheetIdMap count="1">
      <sheetId val="1"/>
    </sheetIdMap>
  </header>
  <header guid="{1FD159BB-157F-4382-8ED3-0EFEC8E74A7A}" dateTime="2023-07-20T16:32:00" maxSheetId="2" userName="user457b" r:id="rId443">
    <sheetIdMap count="1">
      <sheetId val="1"/>
    </sheetIdMap>
  </header>
  <header guid="{B6C3EB41-A5D0-43C1-B219-086315828FD2}" dateTime="2023-07-20T16:33:41" maxSheetId="2" userName="user457b" r:id="rId444" minRId="2912" maxRId="2914">
    <sheetIdMap count="1">
      <sheetId val="1"/>
    </sheetIdMap>
  </header>
  <header guid="{D1D2AB33-D2F0-45DD-95A9-82B218CA0E6B}" dateTime="2023-07-20T16:33:59" maxSheetId="2" userName="user457b" r:id="rId445">
    <sheetIdMap count="1">
      <sheetId val="1"/>
    </sheetIdMap>
  </header>
  <header guid="{1EE78D51-13A6-49B7-99C0-CF6A70141F74}" dateTime="2023-07-20T16:34:45" maxSheetId="2" userName="user457b" r:id="rId446">
    <sheetIdMap count="1">
      <sheetId val="1"/>
    </sheetIdMap>
  </header>
  <header guid="{EAE82523-6F19-4999-A9A1-0C45377737EF}" dateTime="2023-07-20T16:35:31" maxSheetId="2" userName="user457b" r:id="rId447" minRId="2924">
    <sheetIdMap count="1">
      <sheetId val="1"/>
    </sheetIdMap>
  </header>
  <header guid="{2A35C54C-57AC-4FDE-950F-34A1FA73A807}" dateTime="2023-07-20T16:36:29" maxSheetId="2" userName="user457b" r:id="rId448">
    <sheetIdMap count="1">
      <sheetId val="1"/>
    </sheetIdMap>
  </header>
  <header guid="{C2759423-1F71-49BE-A573-97BBB7D34A8D}" dateTime="2023-07-20T16:37:08" maxSheetId="2" userName="user457b" r:id="rId449">
    <sheetIdMap count="1">
      <sheetId val="1"/>
    </sheetIdMap>
  </header>
  <header guid="{D4D81995-F085-4993-BF9B-A61E55989271}" dateTime="2023-07-20T16:39:52" maxSheetId="2" userName="user457b" r:id="rId450">
    <sheetIdMap count="1">
      <sheetId val="1"/>
    </sheetIdMap>
  </header>
  <header guid="{348D1813-5FF8-428F-9404-C61D80AA31D4}" dateTime="2023-07-20T16:47:13" maxSheetId="2" userName="user457b" r:id="rId451">
    <sheetIdMap count="1">
      <sheetId val="1"/>
    </sheetIdMap>
  </header>
  <header guid="{CAB55913-B490-4784-A0F4-CBEE31F85E73}" dateTime="2023-07-21T15:54:08" maxSheetId="2" userName="user457c" r:id="rId452">
    <sheetIdMap count="1">
      <sheetId val="1"/>
    </sheetIdMap>
  </header>
  <header guid="{D685631D-1643-4F42-BE60-782998F4E539}" dateTime="2023-07-27T09:11:31" maxSheetId="2" userName="user457c" r:id="rId453">
    <sheetIdMap count="1">
      <sheetId val="1"/>
    </sheetIdMap>
  </header>
  <header guid="{4972CF80-39F8-4156-8FD1-8E7FACF12AD4}" dateTime="2023-07-27T10:35:32" maxSheetId="2" userName="user457b" r:id="rId454" minRId="2946">
    <sheetIdMap count="1">
      <sheetId val="1"/>
    </sheetIdMap>
  </header>
  <header guid="{A9F75505-6631-40A0-A722-E564A2FF20EE}" dateTime="2023-07-27T10:37:48" maxSheetId="2" userName="user457b" r:id="rId455" minRId="2950">
    <sheetIdMap count="1">
      <sheetId val="1"/>
    </sheetIdMap>
  </header>
  <header guid="{53082E20-664A-48D7-AE51-862F394545E0}" dateTime="2023-07-27T10:38:11" maxSheetId="2" userName="user457b" r:id="rId456">
    <sheetIdMap count="1">
      <sheetId val="1"/>
    </sheetIdMap>
  </header>
  <header guid="{084C116B-E871-4A94-9F65-F0FEE41BE519}" dateTime="2023-07-27T10:50:59" maxSheetId="2" userName="user457b" r:id="rId457" minRId="2957">
    <sheetIdMap count="1">
      <sheetId val="1"/>
    </sheetIdMap>
  </header>
  <header guid="{9C5C4473-12E9-4B99-9BD8-140D0E01889A}" dateTime="2023-07-27T10:51:40" maxSheetId="2" userName="user457b" r:id="rId458" minRId="2961">
    <sheetIdMap count="1">
      <sheetId val="1"/>
    </sheetIdMap>
  </header>
  <header guid="{FF4328A3-B6C9-49B4-ADA2-0F82633131BF}" dateTime="2023-07-27T10:52:45" maxSheetId="2" userName="user457b" r:id="rId459" minRId="2965">
    <sheetIdMap count="1">
      <sheetId val="1"/>
    </sheetIdMap>
  </header>
  <header guid="{A227B554-003A-4572-8458-A66A2A72F4DE}" dateTime="2023-07-27T10:53:32" maxSheetId="2" userName="user457b" r:id="rId460">
    <sheetIdMap count="1">
      <sheetId val="1"/>
    </sheetIdMap>
  </header>
  <header guid="{2F7A10E4-F6DE-4881-B6A9-305467101359}" dateTime="2023-07-27T10:54:29" maxSheetId="2" userName="user457b" r:id="rId461">
    <sheetIdMap count="1">
      <sheetId val="1"/>
    </sheetIdMap>
  </header>
  <header guid="{EAD2E6FD-0EA9-4CD3-B98C-28AE25FF4C8B}" dateTime="2023-07-27T10:55:27" maxSheetId="2" userName="user457b" r:id="rId462" minRId="2975">
    <sheetIdMap count="1">
      <sheetId val="1"/>
    </sheetIdMap>
  </header>
  <header guid="{C23982B4-DE29-40DB-A4CB-7AFAD6C7D759}" dateTime="2023-07-27T10:56:08" maxSheetId="2" userName="user457b" r:id="rId463" minRId="2979">
    <sheetIdMap count="1">
      <sheetId val="1"/>
    </sheetIdMap>
  </header>
  <header guid="{6D53772B-9535-4BD9-A133-735B10367A6A}" dateTime="2023-07-27T10:57:19" maxSheetId="2" userName="user457b" r:id="rId464">
    <sheetIdMap count="1">
      <sheetId val="1"/>
    </sheetIdMap>
  </header>
  <header guid="{55E1E87B-350F-4879-AD9C-FCBD695FEE6A}" dateTime="2023-07-27T10:58:01" maxSheetId="2" userName="user457b" r:id="rId465" minRId="2986">
    <sheetIdMap count="1">
      <sheetId val="1"/>
    </sheetIdMap>
  </header>
  <header guid="{99D34B7C-2FF7-4157-9981-B59830A1676B}" dateTime="2023-07-27T10:58:04" maxSheetId="2" userName="user457b" r:id="rId466">
    <sheetIdMap count="1">
      <sheetId val="1"/>
    </sheetIdMap>
  </header>
  <header guid="{45611CBC-92E8-4E13-9DC6-22493BC3BB99}" dateTime="2023-07-27T10:58:57" maxSheetId="2" userName="user457b" r:id="rId467">
    <sheetIdMap count="1">
      <sheetId val="1"/>
    </sheetIdMap>
  </header>
  <header guid="{D1477297-6687-4EE4-9B0C-C5E73ACDD199}" dateTime="2023-07-27T10:59:21" maxSheetId="2" userName="user457b" r:id="rId468">
    <sheetIdMap count="1">
      <sheetId val="1"/>
    </sheetIdMap>
  </header>
  <header guid="{A998D46C-9BD4-440D-85CA-F7D308C30CC1}" dateTime="2023-07-27T11:02:31" maxSheetId="2" userName="user457b" r:id="rId469">
    <sheetIdMap count="1">
      <sheetId val="1"/>
    </sheetIdMap>
  </header>
  <header guid="{B29C05CF-D333-42CA-87E0-5850AE54DD3A}" dateTime="2023-07-27T11:05:40" maxSheetId="2" userName="user457b" r:id="rId470">
    <sheetIdMap count="1">
      <sheetId val="1"/>
    </sheetIdMap>
  </header>
  <header guid="{4D6283E2-FF28-4B67-8797-8B969AB45853}" dateTime="2023-07-27T11:11:36" maxSheetId="2" userName="user457b" r:id="rId471">
    <sheetIdMap count="1">
      <sheetId val="1"/>
    </sheetIdMap>
  </header>
  <header guid="{98F249C1-B13D-414B-88B5-F82F9080A0E0}" dateTime="2023-07-27T11:11:50" maxSheetId="2" userName="user457b" r:id="rId472">
    <sheetIdMap count="1">
      <sheetId val="1"/>
    </sheetIdMap>
  </header>
  <header guid="{462589EF-A496-4A2C-9738-7FD0D18FC5F6}" dateTime="2023-07-27T11:12:01" maxSheetId="2" userName="user457b" r:id="rId473">
    <sheetIdMap count="1">
      <sheetId val="1"/>
    </sheetIdMap>
  </header>
  <header guid="{2B5CD6F0-BB34-4CAC-9AF8-B6E30A8CF8C3}" dateTime="2023-07-27T11:12:22" maxSheetId="2" userName="user457b" r:id="rId474">
    <sheetIdMap count="1">
      <sheetId val="1"/>
    </sheetIdMap>
  </header>
  <header guid="{A9E98D70-375B-4FB1-937E-AE9D22C6492B}" dateTime="2023-07-27T11:13:12" maxSheetId="2" userName="user457b" r:id="rId475">
    <sheetIdMap count="1">
      <sheetId val="1"/>
    </sheetIdMap>
  </header>
  <header guid="{06A6455D-B120-45CE-B03F-E9B96AC4BCAD}" dateTime="2023-07-27T11:13:32" maxSheetId="2" userName="user457b" r:id="rId476">
    <sheetIdMap count="1">
      <sheetId val="1"/>
    </sheetIdMap>
  </header>
  <header guid="{3C9CBB62-DDE0-4E9C-9DF0-12990AFFCAD8}" dateTime="2023-07-27T11:13:47" maxSheetId="2" userName="user457b" r:id="rId477">
    <sheetIdMap count="1">
      <sheetId val="1"/>
    </sheetIdMap>
  </header>
  <header guid="{9680A7F3-5BA6-4898-B997-5F17EB59D338}" dateTime="2023-07-27T11:14:38" maxSheetId="2" userName="user457b" r:id="rId478">
    <sheetIdMap count="1">
      <sheetId val="1"/>
    </sheetIdMap>
  </header>
  <header guid="{1EAE4F73-70DD-4036-850C-6E4284B37CB6}" dateTime="2023-07-27T11:14:51" maxSheetId="2" userName="user457b" r:id="rId479">
    <sheetIdMap count="1">
      <sheetId val="1"/>
    </sheetIdMap>
  </header>
  <header guid="{DE21D87B-B0F7-4C6F-A68D-E69780D11362}" dateTime="2023-07-27T11:14:59" maxSheetId="2" userName="user457b" r:id="rId480">
    <sheetIdMap count="1">
      <sheetId val="1"/>
    </sheetIdMap>
  </header>
  <header guid="{64C98E9E-907B-425A-B9AA-1F315B3B0BE4}" dateTime="2023-07-27T11:15:28" maxSheetId="2" userName="user457b" r:id="rId481">
    <sheetIdMap count="1">
      <sheetId val="1"/>
    </sheetIdMap>
  </header>
  <header guid="{67E6468C-9644-439D-BA91-A6DE3A34CB5D}" dateTime="2023-07-27T11:24:37" maxSheetId="2" userName="user457b" r:id="rId482">
    <sheetIdMap count="1">
      <sheetId val="1"/>
    </sheetIdMap>
  </header>
  <header guid="{7E4069B3-9610-495E-B5AE-DD4E7F721022}" dateTime="2023-07-27T13:52:36" maxSheetId="2" userName="User459c" r:id="rId483">
    <sheetIdMap count="1">
      <sheetId val="1"/>
    </sheetIdMap>
  </header>
  <header guid="{0FD16E78-5046-4AEF-9460-C7ADC83B8210}" dateTime="2023-08-08T13:55:20" maxSheetId="2" userName="user416c" r:id="rId484" minRId="3042" maxRId="3644">
    <sheetIdMap count="1">
      <sheetId val="1"/>
    </sheetIdMap>
  </header>
  <header guid="{A1E33AAD-0693-49BD-B8C9-B41EDF2C83B6}" dateTime="2023-08-08T13:56:03" maxSheetId="2" userName="user416c" r:id="rId485" minRId="3648" maxRId="365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3648" sId="1" ref="K1:K1048576" action="deleteCol">
    <undo index="0" exp="area" ref3D="1" dr="$A$5:$XFD$5" dn="Заголовки_для_печати" sId="1"/>
    <undo index="0" exp="area" ref3D="1" dr="$A$5:$XFD$5" dn="Z_E147D13D_D04D_431E_888C_5A9AE670FC44_.wvu.PrintTitles" sId="1"/>
    <undo index="2" exp="area" ref3D="1" dr="$A$234:$XFD$239" dn="Z_CFD58EC5_F475_4F0C_8822_861C497EA100_.wvu.Rows" sId="1"/>
    <undo index="1" exp="area" ref3D="1" dr="$A$229:$XFD$232" dn="Z_CFD58EC5_F475_4F0C_8822_861C497EA100_.wvu.Rows" sId="1"/>
    <undo index="0" exp="area" ref3D="1" dr="$A$5:$XFD$5" dn="Z_CFD58EC5_F475_4F0C_8822_861C497EA100_.wvu.PrintTitles" sId="1"/>
    <undo index="2" exp="area" ref3D="1" dr="$A$98:$XFD$110" dn="Z_CFB0A04F_563D_4D2B_BCD3_ACFCDC70E584_.wvu.Rows" sId="1"/>
    <undo index="1" exp="area" ref3D="1" dr="$A$6:$XFD$96" dn="Z_CFB0A04F_563D_4D2B_BCD3_ACFCDC70E584_.wvu.Rows" sId="1"/>
    <undo index="0" exp="area" ref3D="1" dr="$A$5:$XFD$5" dn="Z_A600D8D5_C13F_49F2_9D2C_FC8EA32AC551_.wvu.PrintTitles" sId="1"/>
    <undo index="0" exp="area" ref3D="1" dr="$A$5:$XFD$5" dn="Z_966D3932_E429_4C59_AC55_697D9EEA620A_.wvu.PrintTitles" sId="1"/>
    <undo index="0" exp="area" ref3D="1" dr="$A$5:$XFD$5" dn="Z_95A7493F_2B11_406A_BB91_458FD9DC3BAE_.wvu.PrintTitles" sId="1"/>
    <undo index="0" exp="area" ref3D="1" dr="$A$5:$XFD$5" dn="Z_8FB1E024_9866_4CAD_B900_0CCFEA27B234_.wvu.PrintTitles" sId="1"/>
    <undo index="0" exp="area" ref3D="1" dr="$A$5:$XFD$5" dn="Z_5EEB5DC5_097B_47D6_81BA_F19E1000B57E_.wvu.PrintTitles" sId="1"/>
    <undo index="0" exp="area" ref3D="1" dr="$A$5:$XFD$5" dn="Z_452C56A1_7A56_4ADE_A5CF_E260228787E3_.wvu.PrintTitles" sId="1"/>
    <undo index="0" exp="area" ref3D="1" dr="$A$5:$XFD$5" dn="Z_3B5575E9_696E_4E1F_8BBE_8483CF318052_.wvu.PrintTitles" sId="1"/>
    <undo index="0" exp="area" ref3D="1" dr="$A$5:$XFD$5" dn="Z_221AFC77_C97B_4D44_8163_7AA758A08BF9_.wvu.PrintTitles" sId="1"/>
    <rfmt sheetId="1" xfDxf="1" sqref="K1:K1048576" start="0" length="0">
      <dxf>
        <font>
          <sz val="11"/>
        </font>
      </dxf>
    </rfmt>
    <rfmt sheetId="1" sqref="K1" start="0" length="0">
      <dxf>
        <fill>
          <patternFill patternType="solid">
            <bgColor theme="0"/>
          </patternFill>
        </fill>
      </dxf>
    </rfmt>
    <rfmt sheetId="1" sqref="K2" start="0" length="0">
      <dxf>
        <fill>
          <patternFill patternType="solid">
            <bgColor theme="0"/>
          </patternFill>
        </fill>
      </dxf>
    </rfmt>
    <rfmt sheetId="1" sqref="K3" start="0" length="0">
      <dxf>
        <fill>
          <patternFill patternType="solid">
            <bgColor theme="0"/>
          </patternFill>
        </fill>
      </dxf>
    </rfmt>
    <rfmt sheetId="1" sqref="K4" start="0" length="0">
      <dxf>
        <font>
          <b/>
          <sz val="11"/>
        </font>
        <fill>
          <patternFill patternType="solid">
            <bgColor theme="0"/>
          </patternFill>
        </fill>
      </dxf>
    </rfmt>
    <rfmt sheetId="1" sqref="K5" start="0" length="0">
      <dxf>
        <font>
          <sz val="10"/>
          <color auto="1"/>
          <name val="Arial Cyr"/>
          <scheme val="none"/>
        </font>
        <fill>
          <patternFill patternType="solid">
            <bgColor theme="0"/>
          </patternFill>
        </fill>
      </dxf>
    </rfmt>
    <rfmt sheetId="1" sqref="K6" start="0" length="0">
      <dxf>
        <fill>
          <patternFill patternType="solid">
            <bgColor theme="0"/>
          </patternFill>
        </fill>
      </dxf>
    </rfmt>
    <rcc rId="0" sId="1" dxf="1">
      <nc r="K7">
        <f>D7/C7*100</f>
      </nc>
      <ndxf>
        <font>
          <b/>
          <sz val="14"/>
        </font>
      </ndxf>
    </rcc>
    <rcc rId="0" sId="1" dxf="1">
      <nc r="K8">
        <f>D8/C8*100</f>
      </nc>
      <ndxf>
        <font>
          <b/>
          <sz val="14"/>
        </font>
      </ndxf>
    </rcc>
    <rcc rId="0" sId="1" dxf="1">
      <nc r="K9">
        <f>D9/C9*100</f>
      </nc>
      <ndxf>
        <font>
          <b/>
          <sz val="14"/>
        </font>
      </ndxf>
    </rcc>
    <rcc rId="0" sId="1" dxf="1">
      <nc r="K10">
        <f>D10/C10*100</f>
      </nc>
      <ndxf>
        <font>
          <b/>
          <sz val="14"/>
        </font>
      </ndxf>
    </rcc>
    <rcc rId="0" sId="1" dxf="1">
      <nc r="K11">
        <f>D11/C11*100</f>
      </nc>
      <ndxf>
        <font>
          <b/>
          <sz val="14"/>
        </font>
      </ndxf>
    </rcc>
    <rcc rId="0" sId="1" dxf="1">
      <nc r="K12">
        <f>D12/C12*100</f>
      </nc>
      <ndxf>
        <font>
          <b/>
          <sz val="14"/>
        </font>
      </ndxf>
    </rcc>
    <rcc rId="0" sId="1" dxf="1">
      <nc r="K13">
        <f>D13/C13*100</f>
      </nc>
      <ndxf>
        <font>
          <b/>
          <sz val="14"/>
        </font>
      </ndxf>
    </rcc>
    <rcc rId="0" sId="1" dxf="1">
      <nc r="K14">
        <f>D14/C14*100</f>
      </nc>
      <ndxf>
        <font>
          <b/>
          <sz val="14"/>
        </font>
      </ndxf>
    </rcc>
    <rcc rId="0" sId="1" dxf="1">
      <nc r="K15">
        <f>D15/C15*100</f>
      </nc>
      <ndxf>
        <font>
          <b/>
          <sz val="14"/>
        </font>
      </ndxf>
    </rcc>
    <rcc rId="0" sId="1" dxf="1">
      <nc r="K16">
        <f>D16/C16*100</f>
      </nc>
      <ndxf>
        <font>
          <b/>
          <sz val="14"/>
        </font>
      </ndxf>
    </rcc>
    <rcc rId="0" sId="1" dxf="1">
      <nc r="K17">
        <f>D17/C17*100</f>
      </nc>
      <ndxf>
        <font>
          <b/>
          <sz val="14"/>
        </font>
      </ndxf>
    </rcc>
    <rcc rId="0" sId="1" dxf="1">
      <nc r="K18">
        <f>D18/C18*100</f>
      </nc>
      <ndxf>
        <font>
          <b/>
          <sz val="14"/>
        </font>
      </ndxf>
    </rcc>
    <rcc rId="0" sId="1" dxf="1">
      <nc r="K19">
        <f>D19/C19*100</f>
      </nc>
      <ndxf>
        <font>
          <b/>
          <sz val="14"/>
        </font>
      </ndxf>
    </rcc>
    <rcc rId="0" sId="1" dxf="1">
      <nc r="K20">
        <f>D20/C20*100</f>
      </nc>
      <ndxf>
        <font>
          <b/>
          <sz val="14"/>
        </font>
      </ndxf>
    </rcc>
    <rcc rId="0" sId="1" dxf="1">
      <nc r="K21">
        <f>D21/C21*100</f>
      </nc>
      <ndxf>
        <font>
          <b/>
          <sz val="14"/>
        </font>
      </ndxf>
    </rcc>
    <rcc rId="0" sId="1" dxf="1">
      <nc r="K22">
        <f>D22/C22*100</f>
      </nc>
      <ndxf>
        <font>
          <b/>
          <sz val="14"/>
        </font>
      </ndxf>
    </rcc>
    <rcc rId="0" sId="1" dxf="1">
      <nc r="K23">
        <f>D23/C23*100</f>
      </nc>
      <ndxf>
        <font>
          <b/>
          <sz val="14"/>
        </font>
      </ndxf>
    </rcc>
    <rcc rId="0" sId="1" dxf="1">
      <nc r="K24">
        <f>D24/C24*100</f>
      </nc>
      <ndxf>
        <font>
          <b/>
          <sz val="14"/>
        </font>
      </ndxf>
    </rcc>
    <rcc rId="0" sId="1" dxf="1">
      <nc r="K25">
        <f>D25/C25*100</f>
      </nc>
      <ndxf>
        <font>
          <b/>
          <sz val="14"/>
        </font>
      </ndxf>
    </rcc>
    <rcc rId="0" sId="1" dxf="1">
      <nc r="K26">
        <f>D26/C26*100</f>
      </nc>
      <ndxf>
        <font>
          <b/>
          <sz val="14"/>
        </font>
      </ndxf>
    </rcc>
    <rcc rId="0" sId="1" dxf="1">
      <nc r="K27">
        <f>D27/C27*100</f>
      </nc>
      <ndxf>
        <font>
          <b/>
          <sz val="14"/>
        </font>
      </ndxf>
    </rcc>
    <rcc rId="0" sId="1" dxf="1">
      <nc r="K28">
        <f>D28/C28*100</f>
      </nc>
      <ndxf>
        <font>
          <b/>
          <sz val="14"/>
        </font>
      </ndxf>
    </rcc>
    <rcc rId="0" sId="1" dxf="1">
      <nc r="K29">
        <f>D29/C29*100</f>
      </nc>
      <ndxf>
        <font>
          <b/>
          <sz val="14"/>
        </font>
      </ndxf>
    </rcc>
    <rcc rId="0" sId="1" dxf="1">
      <nc r="K30">
        <f>D30/C30*100</f>
      </nc>
      <ndxf>
        <font>
          <b/>
          <sz val="14"/>
        </font>
      </ndxf>
    </rcc>
    <rcc rId="0" sId="1" dxf="1">
      <nc r="K31">
        <f>D31/C31*100</f>
      </nc>
      <ndxf>
        <font>
          <b/>
          <sz val="14"/>
        </font>
      </ndxf>
    </rcc>
    <rcc rId="0" sId="1" dxf="1">
      <nc r="K32">
        <f>D32/C32*100</f>
      </nc>
      <ndxf>
        <font>
          <b/>
          <sz val="14"/>
        </font>
      </ndxf>
    </rcc>
    <rcc rId="0" sId="1" dxf="1">
      <nc r="K33">
        <f>D33/C33*100</f>
      </nc>
      <ndxf>
        <font>
          <b/>
          <sz val="14"/>
        </font>
      </ndxf>
    </rcc>
    <rcc rId="0" sId="1" dxf="1">
      <nc r="K34">
        <f>D34/C34*100</f>
      </nc>
      <ndxf>
        <font>
          <b/>
          <sz val="14"/>
        </font>
      </ndxf>
    </rcc>
    <rcc rId="0" sId="1" dxf="1">
      <nc r="K35">
        <f>D35/C35*100</f>
      </nc>
      <ndxf>
        <font>
          <b/>
          <sz val="14"/>
        </font>
      </ndxf>
    </rcc>
    <rcc rId="0" sId="1" dxf="1">
      <nc r="K36">
        <f>D36/C36*100</f>
      </nc>
      <ndxf>
        <font>
          <b/>
          <sz val="14"/>
        </font>
      </ndxf>
    </rcc>
    <rcc rId="0" sId="1" dxf="1">
      <nc r="K37">
        <f>D37/C37*100</f>
      </nc>
      <ndxf>
        <font>
          <b/>
          <sz val="14"/>
        </font>
      </ndxf>
    </rcc>
    <rcc rId="0" sId="1" dxf="1">
      <nc r="K38">
        <f>D38/C38*100</f>
      </nc>
      <ndxf>
        <font>
          <b/>
          <sz val="14"/>
        </font>
      </ndxf>
    </rcc>
    <rcc rId="0" sId="1" dxf="1">
      <nc r="K39">
        <f>D39/C39*100</f>
      </nc>
      <ndxf>
        <font>
          <b/>
          <sz val="14"/>
        </font>
      </ndxf>
    </rcc>
    <rcc rId="0" sId="1" dxf="1">
      <nc r="K40">
        <f>D40/C40*100</f>
      </nc>
      <ndxf>
        <font>
          <b/>
          <sz val="14"/>
        </font>
      </ndxf>
    </rcc>
    <rcc rId="0" sId="1" dxf="1">
      <nc r="K41">
        <f>D41/C41*100</f>
      </nc>
      <ndxf>
        <font>
          <b/>
          <sz val="14"/>
        </font>
      </ndxf>
    </rcc>
    <rcc rId="0" sId="1" dxf="1">
      <nc r="K42">
        <f>D42/C42*100</f>
      </nc>
      <ndxf>
        <font>
          <b/>
          <sz val="14"/>
        </font>
      </ndxf>
    </rcc>
    <rcc rId="0" sId="1" dxf="1">
      <nc r="K43">
        <f>D43/C43*100</f>
      </nc>
      <ndxf>
        <font>
          <b/>
          <sz val="14"/>
        </font>
      </ndxf>
    </rcc>
    <rcc rId="0" sId="1" dxf="1">
      <nc r="K44">
        <f>D44/C44*100</f>
      </nc>
      <ndxf>
        <font>
          <b/>
          <sz val="14"/>
        </font>
      </ndxf>
    </rcc>
    <rcc rId="0" sId="1" dxf="1">
      <nc r="K45">
        <f>D45/C45*100</f>
      </nc>
      <ndxf>
        <font>
          <b/>
          <sz val="14"/>
        </font>
      </ndxf>
    </rcc>
    <rcc rId="0" sId="1" dxf="1">
      <nc r="K46">
        <f>D46/C46*100</f>
      </nc>
      <ndxf>
        <font>
          <b/>
          <sz val="14"/>
        </font>
      </ndxf>
    </rcc>
    <rcc rId="0" sId="1" dxf="1">
      <nc r="K47">
        <f>D47/C47*100</f>
      </nc>
      <ndxf>
        <font>
          <b/>
          <sz val="14"/>
        </font>
      </ndxf>
    </rcc>
    <rcc rId="0" sId="1" dxf="1">
      <nc r="K48">
        <f>D48/C48*100</f>
      </nc>
      <ndxf>
        <font>
          <b/>
          <sz val="14"/>
        </font>
      </ndxf>
    </rcc>
    <rcc rId="0" sId="1" dxf="1">
      <nc r="K49">
        <f>D49/C49*100</f>
      </nc>
      <ndxf>
        <font>
          <b/>
          <sz val="14"/>
        </font>
      </ndxf>
    </rcc>
    <rcc rId="0" sId="1" dxf="1">
      <nc r="K50">
        <f>D50/C50*100</f>
      </nc>
      <ndxf>
        <font>
          <b/>
          <sz val="14"/>
        </font>
      </ndxf>
    </rcc>
    <rcc rId="0" sId="1" dxf="1">
      <nc r="K51">
        <f>D51/C51*100</f>
      </nc>
      <ndxf>
        <font>
          <b/>
          <sz val="14"/>
        </font>
      </ndxf>
    </rcc>
    <rcc rId="0" sId="1" dxf="1">
      <nc r="K52">
        <f>D52/C52*100</f>
      </nc>
      <ndxf>
        <font>
          <b/>
          <sz val="14"/>
        </font>
      </ndxf>
    </rcc>
    <rcc rId="0" sId="1" dxf="1">
      <nc r="K53">
        <f>D53/C53*100</f>
      </nc>
      <ndxf>
        <font>
          <b/>
          <sz val="14"/>
        </font>
      </ndxf>
    </rcc>
    <rcc rId="0" sId="1" dxf="1">
      <nc r="K54">
        <f>D54/C54*100</f>
      </nc>
      <ndxf>
        <font>
          <b/>
          <sz val="14"/>
        </font>
      </ndxf>
    </rcc>
    <rcc rId="0" sId="1" dxf="1">
      <nc r="K55">
        <f>D55/C55*100</f>
      </nc>
      <ndxf>
        <font>
          <b/>
          <sz val="14"/>
        </font>
      </ndxf>
    </rcc>
    <rcc rId="0" sId="1" dxf="1">
      <nc r="K56">
        <f>D56/C56*100</f>
      </nc>
      <ndxf>
        <font>
          <b/>
          <sz val="14"/>
        </font>
      </ndxf>
    </rcc>
    <rcc rId="0" sId="1" dxf="1">
      <nc r="K57">
        <f>D57/C57*100</f>
      </nc>
      <ndxf>
        <font>
          <b/>
          <sz val="14"/>
        </font>
      </ndxf>
    </rcc>
    <rcc rId="0" sId="1" dxf="1">
      <nc r="K58">
        <f>D58/C58*100</f>
      </nc>
      <ndxf>
        <font>
          <b/>
          <sz val="14"/>
        </font>
      </ndxf>
    </rcc>
    <rcc rId="0" sId="1" dxf="1">
      <nc r="K59">
        <f>D59/C59*100</f>
      </nc>
      <ndxf>
        <font>
          <b/>
          <sz val="14"/>
        </font>
      </ndxf>
    </rcc>
    <rcc rId="0" sId="1" dxf="1">
      <nc r="K60">
        <f>D60/C60*100</f>
      </nc>
      <ndxf>
        <font>
          <b/>
          <sz val="14"/>
        </font>
      </ndxf>
    </rcc>
    <rcc rId="0" sId="1" dxf="1">
      <nc r="K61">
        <f>D61/C61*100</f>
      </nc>
      <ndxf>
        <font>
          <b/>
          <sz val="14"/>
        </font>
      </ndxf>
    </rcc>
    <rcc rId="0" sId="1" dxf="1">
      <nc r="K62">
        <f>D62/C62*100</f>
      </nc>
      <ndxf>
        <font>
          <b/>
          <sz val="14"/>
        </font>
      </ndxf>
    </rcc>
    <rcc rId="0" sId="1" dxf="1">
      <nc r="K63">
        <f>D63/C63*100</f>
      </nc>
      <ndxf>
        <font>
          <b/>
          <sz val="14"/>
        </font>
      </ndxf>
    </rcc>
    <rcc rId="0" sId="1" dxf="1">
      <nc r="K64">
        <f>D64/C64*100</f>
      </nc>
      <ndxf>
        <font>
          <b/>
          <sz val="14"/>
        </font>
      </ndxf>
    </rcc>
    <rcc rId="0" sId="1" dxf="1">
      <nc r="K65">
        <f>D65/C65*100</f>
      </nc>
      <ndxf>
        <font>
          <b/>
          <sz val="14"/>
        </font>
      </ndxf>
    </rcc>
    <rcc rId="0" sId="1" dxf="1">
      <nc r="K66">
        <f>D66/C66*100</f>
      </nc>
      <ndxf>
        <font>
          <b/>
          <sz val="14"/>
        </font>
      </ndxf>
    </rcc>
    <rcc rId="0" sId="1" dxf="1">
      <nc r="K67">
        <f>D67/C67*100</f>
      </nc>
      <ndxf>
        <font>
          <b/>
          <sz val="14"/>
        </font>
      </ndxf>
    </rcc>
    <rcc rId="0" sId="1" dxf="1">
      <nc r="K68">
        <f>D68/C68*100</f>
      </nc>
      <ndxf>
        <font>
          <b/>
          <sz val="14"/>
        </font>
      </ndxf>
    </rcc>
    <rcc rId="0" sId="1" dxf="1">
      <nc r="K69">
        <f>D69/C69*100</f>
      </nc>
      <ndxf>
        <font>
          <b/>
          <sz val="14"/>
        </font>
      </ndxf>
    </rcc>
    <rcc rId="0" sId="1" dxf="1">
      <nc r="K70">
        <f>D70/C70*100</f>
      </nc>
      <ndxf>
        <font>
          <b/>
          <sz val="14"/>
        </font>
      </ndxf>
    </rcc>
    <rcc rId="0" sId="1" dxf="1">
      <nc r="K71">
        <f>D71/C71*100</f>
      </nc>
      <ndxf>
        <font>
          <b/>
          <sz val="14"/>
        </font>
      </ndxf>
    </rcc>
    <rcc rId="0" sId="1" dxf="1">
      <nc r="K72">
        <f>D72/C72*100</f>
      </nc>
      <ndxf>
        <font>
          <b/>
          <sz val="14"/>
        </font>
      </ndxf>
    </rcc>
    <rcc rId="0" sId="1" dxf="1">
      <nc r="K73">
        <f>D73/C73*100</f>
      </nc>
      <ndxf>
        <font>
          <b/>
          <sz val="14"/>
        </font>
      </ndxf>
    </rcc>
    <rcc rId="0" sId="1" dxf="1">
      <nc r="K74">
        <f>D74/C74*100</f>
      </nc>
      <ndxf>
        <font>
          <b/>
          <sz val="14"/>
        </font>
      </ndxf>
    </rcc>
    <rcc rId="0" sId="1" dxf="1">
      <nc r="K75">
        <f>D75/C75*100</f>
      </nc>
      <ndxf>
        <font>
          <b/>
          <sz val="14"/>
        </font>
      </ndxf>
    </rcc>
    <rcc rId="0" sId="1" dxf="1">
      <nc r="K76">
        <f>D76/C76*100</f>
      </nc>
      <ndxf>
        <font>
          <b/>
          <sz val="14"/>
        </font>
      </ndxf>
    </rcc>
    <rcc rId="0" sId="1" dxf="1">
      <nc r="K77">
        <f>D77/C77*100</f>
      </nc>
      <ndxf>
        <font>
          <b/>
          <sz val="14"/>
        </font>
      </ndxf>
    </rcc>
    <rcc rId="0" sId="1" dxf="1">
      <nc r="K78">
        <f>D78/C78*100</f>
      </nc>
      <ndxf>
        <font>
          <b/>
          <sz val="14"/>
        </font>
      </ndxf>
    </rcc>
    <rcc rId="0" sId="1" dxf="1">
      <nc r="K79">
        <f>D79/C79*100</f>
      </nc>
      <ndxf>
        <font>
          <b/>
          <sz val="14"/>
        </font>
      </ndxf>
    </rcc>
    <rcc rId="0" sId="1" dxf="1">
      <nc r="K80">
        <f>D80/C80*100</f>
      </nc>
      <ndxf>
        <font>
          <b/>
          <sz val="14"/>
        </font>
      </ndxf>
    </rcc>
    <rcc rId="0" sId="1" dxf="1">
      <nc r="K81">
        <f>D81/C81*100</f>
      </nc>
      <ndxf>
        <font>
          <b/>
          <sz val="14"/>
        </font>
      </ndxf>
    </rcc>
    <rcc rId="0" sId="1" dxf="1">
      <nc r="K82">
        <f>D82/C82*100</f>
      </nc>
      <ndxf>
        <font>
          <b/>
          <sz val="14"/>
        </font>
      </ndxf>
    </rcc>
    <rcc rId="0" sId="1" dxf="1">
      <nc r="K83">
        <f>D83/C83*100</f>
      </nc>
      <ndxf>
        <font>
          <b/>
          <sz val="14"/>
        </font>
      </ndxf>
    </rcc>
    <rcc rId="0" sId="1" dxf="1">
      <nc r="K84">
        <f>D84/C84*100</f>
      </nc>
      <ndxf>
        <font>
          <b/>
          <sz val="14"/>
        </font>
      </ndxf>
    </rcc>
    <rcc rId="0" sId="1" dxf="1">
      <nc r="K85">
        <f>D85/C85*100</f>
      </nc>
      <ndxf>
        <font>
          <b/>
          <sz val="14"/>
        </font>
      </ndxf>
    </rcc>
    <rcc rId="0" sId="1" dxf="1">
      <nc r="K86">
        <f>D86/C86*100</f>
      </nc>
      <ndxf>
        <font>
          <b/>
          <sz val="14"/>
        </font>
      </ndxf>
    </rcc>
    <rcc rId="0" sId="1" dxf="1">
      <nc r="K87">
        <f>D87/C87*100</f>
      </nc>
      <ndxf>
        <font>
          <b/>
          <sz val="14"/>
        </font>
      </ndxf>
    </rcc>
    <rcc rId="0" sId="1" dxf="1">
      <nc r="K88">
        <f>D88/C88*100</f>
      </nc>
      <ndxf>
        <font>
          <b/>
          <sz val="14"/>
        </font>
      </ndxf>
    </rcc>
    <rcc rId="0" sId="1" dxf="1">
      <nc r="K89">
        <f>D89/C89*100</f>
      </nc>
      <ndxf>
        <font>
          <b/>
          <sz val="14"/>
        </font>
      </ndxf>
    </rcc>
    <rcc rId="0" sId="1" dxf="1">
      <nc r="K90">
        <f>D90/C90*100</f>
      </nc>
      <ndxf>
        <font>
          <b/>
          <sz val="14"/>
        </font>
      </ndxf>
    </rcc>
    <rcc rId="0" sId="1" dxf="1">
      <nc r="K91">
        <f>D91/C91*100</f>
      </nc>
      <ndxf>
        <font>
          <b/>
          <sz val="14"/>
        </font>
      </ndxf>
    </rcc>
    <rcc rId="0" sId="1" dxf="1">
      <nc r="K92">
        <f>D92/C92*100</f>
      </nc>
      <ndxf>
        <font>
          <b/>
          <sz val="14"/>
        </font>
      </ndxf>
    </rcc>
    <rcc rId="0" sId="1" dxf="1">
      <nc r="K93">
        <f>D93/C93*100</f>
      </nc>
      <ndxf>
        <font>
          <b/>
          <sz val="14"/>
        </font>
      </ndxf>
    </rcc>
    <rcc rId="0" sId="1" dxf="1">
      <nc r="K94">
        <f>D94/C94*100</f>
      </nc>
      <ndxf>
        <font>
          <b/>
          <sz val="14"/>
        </font>
      </ndxf>
    </rcc>
    <rcc rId="0" sId="1" dxf="1">
      <nc r="K95">
        <f>D95/C95*100</f>
      </nc>
      <ndxf>
        <font>
          <b/>
          <sz val="14"/>
        </font>
      </ndxf>
    </rcc>
    <rcc rId="0" sId="1" dxf="1">
      <nc r="K96">
        <f>D96/C96*100</f>
      </nc>
      <ndxf>
        <font>
          <b/>
          <sz val="14"/>
        </font>
      </ndxf>
    </rcc>
    <rcc rId="0" sId="1" dxf="1">
      <nc r="K97">
        <f>D97/C97*100</f>
      </nc>
      <ndxf>
        <font>
          <b/>
          <sz val="14"/>
        </font>
      </ndxf>
    </rcc>
    <rcc rId="0" sId="1" dxf="1">
      <nc r="K98">
        <f>D98/C98*100</f>
      </nc>
      <ndxf>
        <font>
          <b/>
          <sz val="14"/>
        </font>
      </ndxf>
    </rcc>
    <rcc rId="0" sId="1" dxf="1">
      <nc r="K99">
        <f>D99/C99*100</f>
      </nc>
      <ndxf>
        <font>
          <b/>
          <sz val="14"/>
        </font>
      </ndxf>
    </rcc>
    <rcc rId="0" sId="1" dxf="1">
      <nc r="K100">
        <f>D100/C100*100</f>
      </nc>
      <ndxf>
        <font>
          <b/>
          <sz val="14"/>
        </font>
      </ndxf>
    </rcc>
    <rcc rId="0" sId="1" dxf="1">
      <nc r="K101">
        <f>D101/C101*100</f>
      </nc>
      <ndxf>
        <font>
          <b/>
          <sz val="14"/>
        </font>
      </ndxf>
    </rcc>
    <rcc rId="0" sId="1" dxf="1">
      <nc r="K102">
        <f>D102/C102*100</f>
      </nc>
      <ndxf>
        <font>
          <b/>
          <sz val="14"/>
        </font>
      </ndxf>
    </rcc>
    <rcc rId="0" sId="1" dxf="1">
      <nc r="K103">
        <f>D103/C103*100</f>
      </nc>
      <ndxf>
        <font>
          <b/>
          <sz val="14"/>
        </font>
      </ndxf>
    </rcc>
    <rcc rId="0" sId="1" dxf="1">
      <nc r="K104">
        <f>D104/C104*100</f>
      </nc>
      <ndxf>
        <font>
          <b/>
          <sz val="14"/>
        </font>
      </ndxf>
    </rcc>
    <rcc rId="0" sId="1" dxf="1">
      <nc r="K105">
        <f>D105/C105*100</f>
      </nc>
      <ndxf>
        <font>
          <b/>
          <sz val="14"/>
        </font>
      </ndxf>
    </rcc>
    <rcc rId="0" sId="1" dxf="1">
      <nc r="K106">
        <f>D106/C106*100</f>
      </nc>
      <ndxf>
        <font>
          <b/>
          <sz val="14"/>
        </font>
      </ndxf>
    </rcc>
    <rcc rId="0" sId="1" dxf="1">
      <nc r="K107">
        <f>D107/C107*100</f>
      </nc>
      <ndxf>
        <font>
          <b/>
          <sz val="14"/>
        </font>
      </ndxf>
    </rcc>
    <rcc rId="0" sId="1" dxf="1">
      <nc r="K108">
        <f>D108/C108*100</f>
      </nc>
      <ndxf>
        <font>
          <b/>
          <sz val="14"/>
        </font>
      </ndxf>
    </rcc>
    <rcc rId="0" sId="1" dxf="1">
      <nc r="K109">
        <f>D109/C109*100</f>
      </nc>
      <ndxf>
        <font>
          <b/>
          <sz val="14"/>
        </font>
      </ndxf>
    </rcc>
    <rcc rId="0" sId="1" dxf="1">
      <nc r="K110">
        <f>D110/C110*100</f>
      </nc>
      <ndxf>
        <font>
          <b/>
          <sz val="14"/>
        </font>
      </ndxf>
    </rcc>
    <rcc rId="0" sId="1" dxf="1">
      <nc r="K111">
        <f>D111/C111*100</f>
      </nc>
      <ndxf>
        <font>
          <b/>
          <sz val="14"/>
        </font>
      </ndxf>
    </rcc>
    <rcc rId="0" sId="1" dxf="1">
      <nc r="K112">
        <f>D112/C112*100</f>
      </nc>
      <ndxf>
        <font>
          <b/>
          <sz val="14"/>
        </font>
      </ndxf>
    </rcc>
    <rcc rId="0" sId="1" dxf="1">
      <nc r="K113">
        <f>D113/C113*100</f>
      </nc>
      <ndxf>
        <font>
          <b/>
          <sz val="14"/>
        </font>
      </ndxf>
    </rcc>
    <rcc rId="0" sId="1" dxf="1">
      <nc r="K114">
        <f>D114/C114*100</f>
      </nc>
      <ndxf>
        <font>
          <b/>
          <sz val="14"/>
        </font>
      </ndxf>
    </rcc>
    <rcc rId="0" sId="1" dxf="1">
      <nc r="K115">
        <f>D115/C115*100</f>
      </nc>
      <ndxf>
        <font>
          <b/>
          <sz val="14"/>
        </font>
      </ndxf>
    </rcc>
    <rcc rId="0" sId="1" dxf="1">
      <nc r="K116">
        <f>D116/C116*100</f>
      </nc>
      <ndxf>
        <font>
          <b/>
          <sz val="14"/>
        </font>
      </ndxf>
    </rcc>
    <rcc rId="0" sId="1" dxf="1">
      <nc r="K117">
        <f>D117/C117*100</f>
      </nc>
      <ndxf>
        <font>
          <b/>
          <sz val="14"/>
        </font>
      </ndxf>
    </rcc>
    <rcc rId="0" sId="1" dxf="1">
      <nc r="K118">
        <f>D118/C118*100</f>
      </nc>
      <ndxf>
        <font>
          <b/>
          <sz val="14"/>
        </font>
      </ndxf>
    </rcc>
    <rcc rId="0" sId="1" dxf="1">
      <nc r="K119">
        <f>D119/C119*100</f>
      </nc>
      <ndxf>
        <font>
          <b/>
          <sz val="14"/>
        </font>
      </ndxf>
    </rcc>
    <rcc rId="0" sId="1" dxf="1">
      <nc r="K120">
        <f>D120/C120*100</f>
      </nc>
      <ndxf>
        <font>
          <b/>
          <sz val="14"/>
        </font>
      </ndxf>
    </rcc>
    <rcc rId="0" sId="1" dxf="1">
      <nc r="K121">
        <f>D121/C121*100</f>
      </nc>
      <ndxf>
        <font>
          <b/>
          <sz val="14"/>
        </font>
      </ndxf>
    </rcc>
    <rcc rId="0" sId="1" dxf="1">
      <nc r="K122">
        <f>D122/C122*100</f>
      </nc>
      <ndxf>
        <font>
          <b/>
          <sz val="14"/>
        </font>
      </ndxf>
    </rcc>
    <rcc rId="0" sId="1" dxf="1">
      <nc r="K123">
        <f>D123/C123*100</f>
      </nc>
      <ndxf>
        <font>
          <b/>
          <sz val="14"/>
        </font>
      </ndxf>
    </rcc>
    <rcc rId="0" sId="1" dxf="1">
      <nc r="K124">
        <f>D124/C124*100</f>
      </nc>
      <ndxf>
        <font>
          <b/>
          <sz val="14"/>
        </font>
      </ndxf>
    </rcc>
    <rcc rId="0" sId="1" dxf="1">
      <nc r="K125">
        <f>D125/C125*100</f>
      </nc>
      <ndxf>
        <font>
          <b/>
          <sz val="14"/>
        </font>
      </ndxf>
    </rcc>
    <rcc rId="0" sId="1" dxf="1">
      <nc r="K126">
        <f>D126/C126*100</f>
      </nc>
      <ndxf>
        <font>
          <b/>
          <sz val="14"/>
        </font>
      </ndxf>
    </rcc>
    <rcc rId="0" sId="1" dxf="1">
      <nc r="K127">
        <f>D127/C127*100</f>
      </nc>
      <ndxf>
        <font>
          <b/>
          <sz val="14"/>
        </font>
      </ndxf>
    </rcc>
    <rcc rId="0" sId="1" dxf="1">
      <nc r="K128">
        <f>D128/C128*100</f>
      </nc>
      <ndxf>
        <font>
          <b/>
          <sz val="14"/>
        </font>
      </ndxf>
    </rcc>
    <rcc rId="0" sId="1" dxf="1">
      <nc r="K129">
        <f>D129/C129*100</f>
      </nc>
      <ndxf>
        <font>
          <b/>
          <sz val="14"/>
        </font>
      </ndxf>
    </rcc>
    <rcc rId="0" sId="1" dxf="1">
      <nc r="K130">
        <f>D130/C130*100</f>
      </nc>
      <ndxf>
        <font>
          <b/>
          <sz val="14"/>
        </font>
      </ndxf>
    </rcc>
    <rcc rId="0" sId="1" dxf="1">
      <nc r="K131">
        <f>D131/C131*100</f>
      </nc>
      <ndxf>
        <font>
          <b/>
          <sz val="14"/>
        </font>
      </ndxf>
    </rcc>
    <rcc rId="0" sId="1" dxf="1">
      <nc r="K132">
        <f>D132/C132*100</f>
      </nc>
      <ndxf>
        <font>
          <b/>
          <sz val="14"/>
        </font>
      </ndxf>
    </rcc>
    <rcc rId="0" sId="1" dxf="1">
      <nc r="K133">
        <f>D133/C133*100</f>
      </nc>
      <ndxf>
        <font>
          <b/>
          <sz val="14"/>
        </font>
      </ndxf>
    </rcc>
    <rcc rId="0" sId="1" dxf="1">
      <nc r="K134">
        <f>D134/C134*100</f>
      </nc>
      <ndxf>
        <font>
          <b/>
          <sz val="14"/>
        </font>
      </ndxf>
    </rcc>
    <rcc rId="0" sId="1" dxf="1">
      <nc r="K135">
        <f>D135/C135*100</f>
      </nc>
      <ndxf>
        <font>
          <b/>
          <sz val="14"/>
        </font>
      </ndxf>
    </rcc>
    <rcc rId="0" sId="1" dxf="1">
      <nc r="K136">
        <f>D136/C136*100</f>
      </nc>
      <ndxf>
        <font>
          <b/>
          <sz val="14"/>
        </font>
      </ndxf>
    </rcc>
    <rcc rId="0" sId="1" dxf="1">
      <nc r="K137">
        <f>D137/C137*100</f>
      </nc>
      <ndxf>
        <font>
          <b/>
          <sz val="14"/>
        </font>
      </ndxf>
    </rcc>
    <rcc rId="0" sId="1" dxf="1">
      <nc r="K138">
        <f>D138/C138*100</f>
      </nc>
      <ndxf>
        <font>
          <b/>
          <sz val="14"/>
        </font>
      </ndxf>
    </rcc>
    <rcc rId="0" sId="1" dxf="1">
      <nc r="K139">
        <f>D139/C139*100</f>
      </nc>
      <ndxf>
        <font>
          <b/>
          <sz val="14"/>
        </font>
      </ndxf>
    </rcc>
    <rcc rId="0" sId="1" dxf="1">
      <nc r="K140">
        <f>D140/C140*100</f>
      </nc>
      <ndxf>
        <font>
          <b/>
          <sz val="14"/>
        </font>
      </ndxf>
    </rcc>
    <rcc rId="0" sId="1" dxf="1">
      <nc r="K141">
        <f>D141/C141*100</f>
      </nc>
      <ndxf>
        <font>
          <b/>
          <sz val="14"/>
        </font>
      </ndxf>
    </rcc>
    <rcc rId="0" sId="1" dxf="1">
      <nc r="K142">
        <f>D142/C142*100</f>
      </nc>
      <ndxf>
        <font>
          <b/>
          <sz val="14"/>
        </font>
      </ndxf>
    </rcc>
    <rcc rId="0" sId="1" dxf="1">
      <nc r="K143">
        <f>D143/C143*100</f>
      </nc>
      <ndxf>
        <font>
          <b/>
          <sz val="14"/>
        </font>
      </ndxf>
    </rcc>
    <rcc rId="0" sId="1" dxf="1">
      <nc r="K144">
        <f>D144/C144*100</f>
      </nc>
      <ndxf>
        <font>
          <b/>
          <sz val="14"/>
        </font>
      </ndxf>
    </rcc>
    <rcc rId="0" sId="1" dxf="1">
      <nc r="K145">
        <f>D145/C145*100</f>
      </nc>
      <ndxf>
        <font>
          <b/>
          <sz val="14"/>
        </font>
      </ndxf>
    </rcc>
    <rcc rId="0" sId="1" dxf="1">
      <nc r="K146">
        <f>D146/C146*100</f>
      </nc>
      <ndxf>
        <font>
          <b/>
          <sz val="14"/>
        </font>
      </ndxf>
    </rcc>
    <rcc rId="0" sId="1" dxf="1">
      <nc r="K147">
        <f>D147/C147*100</f>
      </nc>
      <ndxf>
        <font>
          <b/>
          <sz val="14"/>
        </font>
      </ndxf>
    </rcc>
    <rcc rId="0" sId="1" dxf="1">
      <nc r="K148">
        <f>D148/C148*100</f>
      </nc>
      <ndxf>
        <font>
          <b/>
          <sz val="14"/>
        </font>
      </ndxf>
    </rcc>
    <rcc rId="0" sId="1" dxf="1">
      <nc r="K149">
        <f>D149/C149*100</f>
      </nc>
      <ndxf>
        <font>
          <b/>
          <sz val="14"/>
        </font>
      </ndxf>
    </rcc>
    <rcc rId="0" sId="1" dxf="1">
      <nc r="K150">
        <f>D150/C150*100</f>
      </nc>
      <ndxf>
        <font>
          <b/>
          <sz val="14"/>
        </font>
      </ndxf>
    </rcc>
    <rcc rId="0" sId="1" dxf="1">
      <nc r="K151">
        <f>D151/C151*100</f>
      </nc>
      <ndxf>
        <font>
          <b/>
          <sz val="14"/>
        </font>
      </ndxf>
    </rcc>
    <rcc rId="0" sId="1" dxf="1">
      <nc r="K152">
        <f>D152/C152*100</f>
      </nc>
      <ndxf>
        <font>
          <b/>
          <sz val="14"/>
        </font>
      </ndxf>
    </rcc>
    <rcc rId="0" sId="1" dxf="1">
      <nc r="K153">
        <f>D153/C153*100</f>
      </nc>
      <ndxf>
        <font>
          <b/>
          <sz val="14"/>
        </font>
      </ndxf>
    </rcc>
    <rcc rId="0" sId="1" dxf="1">
      <nc r="K154">
        <f>D154/C154*100</f>
      </nc>
      <ndxf>
        <font>
          <b/>
          <sz val="14"/>
        </font>
      </ndxf>
    </rcc>
    <rcc rId="0" sId="1" dxf="1">
      <nc r="K155">
        <f>D155/C155*100</f>
      </nc>
      <ndxf>
        <font>
          <b/>
          <sz val="14"/>
        </font>
      </ndxf>
    </rcc>
    <rcc rId="0" sId="1" dxf="1">
      <nc r="K156">
        <f>D156/C156*100</f>
      </nc>
      <ndxf>
        <font>
          <b/>
          <sz val="14"/>
        </font>
      </ndxf>
    </rcc>
    <rcc rId="0" sId="1" dxf="1">
      <nc r="K157">
        <f>D157/C157*100</f>
      </nc>
      <ndxf>
        <font>
          <b/>
          <sz val="14"/>
        </font>
      </ndxf>
    </rcc>
    <rcc rId="0" sId="1" dxf="1">
      <nc r="K158">
        <f>D158/C158*100</f>
      </nc>
      <ndxf>
        <font>
          <b/>
          <sz val="14"/>
        </font>
      </ndxf>
    </rcc>
    <rcc rId="0" sId="1" dxf="1">
      <nc r="K159">
        <f>D159/C159*100</f>
      </nc>
      <ndxf>
        <font>
          <b/>
          <sz val="14"/>
        </font>
      </ndxf>
    </rcc>
    <rcc rId="0" sId="1" dxf="1">
      <nc r="K160">
        <f>D160/C160*100</f>
      </nc>
      <ndxf>
        <font>
          <b/>
          <sz val="14"/>
        </font>
      </ndxf>
    </rcc>
    <rcc rId="0" sId="1" dxf="1">
      <nc r="K161">
        <f>D161/C161*100</f>
      </nc>
      <ndxf>
        <font>
          <b/>
          <sz val="14"/>
        </font>
      </ndxf>
    </rcc>
    <rcc rId="0" sId="1" dxf="1">
      <nc r="K162">
        <f>D162/C162*100</f>
      </nc>
      <ndxf>
        <font>
          <b/>
          <sz val="14"/>
        </font>
      </ndxf>
    </rcc>
    <rcc rId="0" sId="1" dxf="1">
      <nc r="K163">
        <f>D163/C163*100</f>
      </nc>
      <ndxf>
        <font>
          <b/>
          <sz val="14"/>
        </font>
      </ndxf>
    </rcc>
    <rcc rId="0" sId="1" dxf="1">
      <nc r="K164">
        <f>D164/C164*100</f>
      </nc>
      <ndxf>
        <font>
          <b/>
          <sz val="14"/>
        </font>
      </ndxf>
    </rcc>
    <rcc rId="0" sId="1" dxf="1">
      <nc r="K165">
        <f>D165/C165*100</f>
      </nc>
      <ndxf>
        <font>
          <b/>
          <sz val="14"/>
        </font>
      </ndxf>
    </rcc>
    <rcc rId="0" sId="1" dxf="1">
      <nc r="K166">
        <f>D166/C166*100</f>
      </nc>
      <ndxf>
        <font>
          <b/>
          <sz val="14"/>
        </font>
      </ndxf>
    </rcc>
    <rcc rId="0" sId="1" dxf="1">
      <nc r="K167">
        <f>D167/C167*100</f>
      </nc>
      <ndxf>
        <font>
          <b/>
          <sz val="14"/>
        </font>
      </ndxf>
    </rcc>
    <rcc rId="0" sId="1" dxf="1">
      <nc r="K168">
        <f>D168/C168*100</f>
      </nc>
      <ndxf>
        <font>
          <b/>
          <sz val="14"/>
        </font>
      </ndxf>
    </rcc>
    <rcc rId="0" sId="1" dxf="1">
      <nc r="K169">
        <f>D169/C169*100</f>
      </nc>
      <ndxf>
        <font>
          <b/>
          <sz val="14"/>
        </font>
      </ndxf>
    </rcc>
    <rcc rId="0" sId="1" dxf="1">
      <nc r="K170">
        <f>D170/C170*100</f>
      </nc>
      <ndxf>
        <font>
          <b/>
          <sz val="14"/>
        </font>
      </ndxf>
    </rcc>
    <rcc rId="0" sId="1" dxf="1">
      <nc r="K171">
        <f>D171/C171*100</f>
      </nc>
      <ndxf>
        <font>
          <b/>
          <sz val="14"/>
        </font>
      </ndxf>
    </rcc>
    <rcc rId="0" sId="1" dxf="1">
      <nc r="K172">
        <f>D172/C172*100</f>
      </nc>
      <ndxf>
        <font>
          <b/>
          <sz val="14"/>
        </font>
      </ndxf>
    </rcc>
    <rcc rId="0" sId="1" dxf="1">
      <nc r="K173">
        <f>D173/C173*100</f>
      </nc>
      <ndxf>
        <font>
          <b/>
          <sz val="14"/>
        </font>
      </ndxf>
    </rcc>
    <rcc rId="0" sId="1" dxf="1">
      <nc r="K174">
        <f>D174/C174*100</f>
      </nc>
      <ndxf>
        <font>
          <b/>
          <sz val="14"/>
        </font>
      </ndxf>
    </rcc>
    <rcc rId="0" sId="1" dxf="1">
      <nc r="K175">
        <f>D175/C175*100</f>
      </nc>
      <ndxf>
        <font>
          <b/>
          <sz val="14"/>
        </font>
      </ndxf>
    </rcc>
    <rcc rId="0" sId="1" dxf="1">
      <nc r="K176">
        <f>D176/C176*100</f>
      </nc>
      <ndxf>
        <font>
          <b/>
          <sz val="14"/>
        </font>
      </ndxf>
    </rcc>
    <rcc rId="0" sId="1" dxf="1">
      <nc r="K177">
        <f>D177/C177*100</f>
      </nc>
      <ndxf>
        <font>
          <b/>
          <sz val="14"/>
        </font>
      </ndxf>
    </rcc>
    <rcc rId="0" sId="1" dxf="1">
      <nc r="K178">
        <f>D178/C178*100</f>
      </nc>
      <ndxf>
        <font>
          <b/>
          <sz val="14"/>
        </font>
      </ndxf>
    </rcc>
    <rcc rId="0" sId="1" dxf="1">
      <nc r="K179">
        <f>D179/C179*100</f>
      </nc>
      <ndxf>
        <font>
          <b/>
          <sz val="14"/>
        </font>
      </ndxf>
    </rcc>
    <rcc rId="0" sId="1" dxf="1">
      <nc r="K180">
        <f>D180/C180*100</f>
      </nc>
      <ndxf>
        <font>
          <b/>
          <sz val="14"/>
        </font>
      </ndxf>
    </rcc>
    <rcc rId="0" sId="1" dxf="1">
      <nc r="K181">
        <f>D181/C181*100</f>
      </nc>
      <ndxf>
        <font>
          <b/>
          <sz val="14"/>
        </font>
      </ndxf>
    </rcc>
    <rcc rId="0" sId="1" dxf="1">
      <nc r="K182">
        <f>D182/C182*100</f>
      </nc>
      <ndxf>
        <font>
          <b/>
          <sz val="14"/>
        </font>
      </ndxf>
    </rcc>
    <rcc rId="0" sId="1" dxf="1">
      <nc r="K183">
        <f>D183/C183*100</f>
      </nc>
      <ndxf>
        <font>
          <b/>
          <sz val="14"/>
        </font>
      </ndxf>
    </rcc>
    <rcc rId="0" sId="1" dxf="1">
      <nc r="K184">
        <f>D184/C184*100</f>
      </nc>
      <ndxf>
        <font>
          <b/>
          <sz val="14"/>
        </font>
      </ndxf>
    </rcc>
    <rcc rId="0" sId="1" dxf="1">
      <nc r="K185">
        <f>D185/C185*100</f>
      </nc>
      <ndxf>
        <font>
          <b/>
          <sz val="14"/>
        </font>
      </ndxf>
    </rcc>
    <rcc rId="0" sId="1" dxf="1">
      <nc r="K186">
        <f>D186/C186*100</f>
      </nc>
      <ndxf>
        <font>
          <b/>
          <sz val="14"/>
        </font>
      </ndxf>
    </rcc>
    <rcc rId="0" sId="1" dxf="1">
      <nc r="K187">
        <f>D187/C187*100</f>
      </nc>
      <ndxf>
        <font>
          <b/>
          <sz val="14"/>
        </font>
      </ndxf>
    </rcc>
    <rcc rId="0" sId="1" dxf="1">
      <nc r="K188">
        <f>D188/C188*100</f>
      </nc>
      <ndxf>
        <font>
          <b/>
          <sz val="14"/>
        </font>
      </ndxf>
    </rcc>
    <rcc rId="0" sId="1" dxf="1">
      <nc r="K189">
        <f>D189/C189*100</f>
      </nc>
      <ndxf>
        <font>
          <b/>
          <sz val="14"/>
        </font>
      </ndxf>
    </rcc>
    <rcc rId="0" sId="1" dxf="1">
      <nc r="K190">
        <f>D190/C190*100</f>
      </nc>
      <ndxf>
        <font>
          <b/>
          <sz val="14"/>
        </font>
      </ndxf>
    </rcc>
    <rcc rId="0" sId="1" dxf="1">
      <nc r="K191">
        <f>D191/C191*100</f>
      </nc>
      <ndxf>
        <font>
          <b/>
          <sz val="14"/>
        </font>
      </ndxf>
    </rcc>
    <rcc rId="0" sId="1" dxf="1">
      <nc r="K192">
        <f>D192/C192*100</f>
      </nc>
      <ndxf>
        <font>
          <b/>
          <sz val="14"/>
        </font>
      </ndxf>
    </rcc>
    <rcc rId="0" sId="1" dxf="1">
      <nc r="K193">
        <f>D193/C193*100</f>
      </nc>
      <ndxf>
        <font>
          <b/>
          <sz val="14"/>
        </font>
      </ndxf>
    </rcc>
    <rcc rId="0" sId="1" dxf="1">
      <nc r="K194">
        <f>D194/C194*100</f>
      </nc>
      <ndxf>
        <font>
          <b/>
          <sz val="14"/>
        </font>
      </ndxf>
    </rcc>
    <rcc rId="0" sId="1" dxf="1">
      <nc r="K195">
        <f>D195/C195*100</f>
      </nc>
      <ndxf>
        <font>
          <b/>
          <sz val="14"/>
        </font>
      </ndxf>
    </rcc>
    <rcc rId="0" sId="1" dxf="1">
      <nc r="K196">
        <f>D196/C196*100</f>
      </nc>
      <ndxf>
        <font>
          <b/>
          <sz val="14"/>
        </font>
      </ndxf>
    </rcc>
    <rcc rId="0" sId="1" dxf="1">
      <nc r="K197">
        <f>D197/C197*100</f>
      </nc>
      <ndxf>
        <font>
          <b/>
          <sz val="14"/>
        </font>
      </ndxf>
    </rcc>
    <rcc rId="0" sId="1" dxf="1">
      <nc r="K198">
        <f>D198/C198*100</f>
      </nc>
      <ndxf>
        <font>
          <b/>
          <sz val="14"/>
        </font>
      </ndxf>
    </rcc>
    <rcc rId="0" sId="1" dxf="1">
      <nc r="K199">
        <f>D199/C199*100</f>
      </nc>
      <ndxf>
        <font>
          <b/>
          <sz val="14"/>
        </font>
      </ndxf>
    </rcc>
    <rcc rId="0" sId="1" dxf="1">
      <nc r="K200">
        <f>D200/C200*100</f>
      </nc>
      <ndxf>
        <font>
          <b/>
          <sz val="14"/>
        </font>
      </ndxf>
    </rcc>
    <rcc rId="0" sId="1" dxf="1">
      <nc r="K201">
        <f>D201/C201*100</f>
      </nc>
      <ndxf>
        <font>
          <b/>
          <sz val="14"/>
        </font>
      </ndxf>
    </rcc>
    <rcc rId="0" sId="1" dxf="1">
      <nc r="K202">
        <f>D202/C202*100</f>
      </nc>
      <ndxf>
        <font>
          <b/>
          <sz val="14"/>
        </font>
      </ndxf>
    </rcc>
    <rcc rId="0" sId="1" dxf="1">
      <nc r="K203">
        <f>D203/C203*100</f>
      </nc>
      <ndxf>
        <font>
          <b/>
          <sz val="14"/>
        </font>
      </ndxf>
    </rcc>
    <rcc rId="0" sId="1" dxf="1">
      <nc r="K204">
        <f>D204/C204*100</f>
      </nc>
      <ndxf>
        <font>
          <b/>
          <sz val="14"/>
        </font>
      </ndxf>
    </rcc>
    <rcc rId="0" sId="1" dxf="1">
      <nc r="K205">
        <f>D205/C205*100</f>
      </nc>
      <ndxf>
        <font>
          <b/>
          <sz val="14"/>
        </font>
      </ndxf>
    </rcc>
    <rcc rId="0" sId="1" dxf="1">
      <nc r="K206">
        <f>D206/C206*100</f>
      </nc>
      <ndxf>
        <font>
          <b/>
          <sz val="14"/>
        </font>
      </ndxf>
    </rcc>
    <rcc rId="0" sId="1" dxf="1">
      <nc r="K207">
        <f>D207/C207*100</f>
      </nc>
      <ndxf>
        <font>
          <b/>
          <sz val="14"/>
        </font>
      </ndxf>
    </rcc>
    <rcc rId="0" sId="1" dxf="1">
      <nc r="K208">
        <f>D208/C208*100</f>
      </nc>
      <ndxf>
        <font>
          <b/>
          <sz val="14"/>
        </font>
      </ndxf>
    </rcc>
    <rcc rId="0" sId="1" dxf="1">
      <nc r="K209">
        <f>D209/C209*100</f>
      </nc>
      <ndxf>
        <font>
          <b/>
          <sz val="14"/>
        </font>
      </ndxf>
    </rcc>
    <rcc rId="0" sId="1" dxf="1">
      <nc r="K210">
        <f>D210/C210*100</f>
      </nc>
      <ndxf>
        <font>
          <b/>
          <sz val="14"/>
        </font>
      </ndxf>
    </rcc>
    <rcc rId="0" sId="1" dxf="1">
      <nc r="K211">
        <f>D211/C211*100</f>
      </nc>
      <ndxf>
        <font>
          <b/>
          <sz val="14"/>
        </font>
      </ndxf>
    </rcc>
    <rcc rId="0" sId="1" dxf="1">
      <nc r="K212">
        <f>D212/C212*100</f>
      </nc>
      <ndxf>
        <font>
          <b/>
          <sz val="14"/>
        </font>
      </ndxf>
    </rcc>
    <rcc rId="0" sId="1" dxf="1">
      <nc r="K213">
        <f>D213/C213*100</f>
      </nc>
      <ndxf>
        <font>
          <b/>
          <sz val="14"/>
        </font>
      </ndxf>
    </rcc>
    <rcc rId="0" sId="1" dxf="1">
      <nc r="K214">
        <f>D214/C214*100</f>
      </nc>
      <ndxf>
        <font>
          <b/>
          <sz val="14"/>
        </font>
      </ndxf>
    </rcc>
    <rcc rId="0" sId="1" dxf="1">
      <nc r="K215">
        <f>D215/C215*100</f>
      </nc>
      <ndxf>
        <font>
          <b/>
          <sz val="14"/>
        </font>
      </ndxf>
    </rcc>
    <rcc rId="0" sId="1" dxf="1">
      <nc r="K216">
        <f>D216/C216*100</f>
      </nc>
      <ndxf>
        <font>
          <b/>
          <sz val="14"/>
        </font>
      </ndxf>
    </rcc>
    <rcc rId="0" sId="1" dxf="1">
      <nc r="K217">
        <f>D217/C217*100</f>
      </nc>
      <ndxf>
        <font>
          <b/>
          <sz val="14"/>
        </font>
      </ndxf>
    </rcc>
    <rcc rId="0" sId="1" dxf="1">
      <nc r="K218">
        <f>D218/C218*100</f>
      </nc>
      <ndxf>
        <font>
          <b/>
          <sz val="14"/>
        </font>
      </ndxf>
    </rcc>
    <rcc rId="0" sId="1" dxf="1">
      <nc r="K219">
        <f>D219/C219*100</f>
      </nc>
      <ndxf>
        <font>
          <b/>
          <sz val="14"/>
        </font>
      </ndxf>
    </rcc>
    <rcc rId="0" sId="1" dxf="1">
      <nc r="K220">
        <f>D220/C220*100</f>
      </nc>
      <ndxf>
        <font>
          <b/>
          <sz val="14"/>
        </font>
      </ndxf>
    </rcc>
    <rcc rId="0" sId="1" dxf="1">
      <nc r="K221">
        <f>D221/C221*100</f>
      </nc>
      <ndxf>
        <font>
          <b/>
          <sz val="14"/>
        </font>
      </ndxf>
    </rcc>
    <rcc rId="0" sId="1" dxf="1">
      <nc r="K222">
        <f>D222/C222*100</f>
      </nc>
      <ndxf>
        <font>
          <b/>
          <sz val="14"/>
        </font>
      </ndxf>
    </rcc>
    <rcc rId="0" sId="1" dxf="1">
      <nc r="K223">
        <f>D223/C223*100</f>
      </nc>
      <ndxf>
        <font>
          <b/>
          <sz val="14"/>
        </font>
      </ndxf>
    </rcc>
    <rcc rId="0" sId="1" dxf="1">
      <nc r="K224">
        <f>D224/C224*100</f>
      </nc>
      <ndxf>
        <font>
          <b/>
          <sz val="14"/>
        </font>
      </ndxf>
    </rcc>
    <rcc rId="0" sId="1" dxf="1">
      <nc r="K225">
        <f>D225/C225*100</f>
      </nc>
      <ndxf>
        <font>
          <b/>
          <sz val="14"/>
        </font>
      </ndxf>
    </rcc>
    <rcc rId="0" sId="1" dxf="1">
      <nc r="K226">
        <f>D226/C226*100</f>
      </nc>
      <ndxf>
        <font>
          <b/>
          <sz val="14"/>
        </font>
      </ndxf>
    </rcc>
    <rcc rId="0" sId="1" dxf="1">
      <nc r="K227">
        <f>D227/C227*100</f>
      </nc>
      <ndxf>
        <font>
          <b/>
          <sz val="14"/>
        </font>
      </ndxf>
    </rcc>
    <rcc rId="0" sId="1" dxf="1">
      <nc r="K228">
        <f>D228/C228*100</f>
      </nc>
      <ndxf>
        <font>
          <b/>
          <sz val="14"/>
        </font>
      </ndxf>
    </rcc>
    <rcc rId="0" sId="1" dxf="1">
      <nc r="K229">
        <f>D229/C229*100</f>
      </nc>
      <ndxf>
        <font>
          <b/>
          <sz val="14"/>
        </font>
      </ndxf>
    </rcc>
    <rcc rId="0" sId="1" dxf="1">
      <nc r="K230">
        <f>D230/C230*100</f>
      </nc>
      <ndxf>
        <font>
          <b/>
          <sz val="14"/>
        </font>
      </ndxf>
    </rcc>
    <rcc rId="0" sId="1" dxf="1">
      <nc r="K231">
        <f>D231/C231*100</f>
      </nc>
      <ndxf>
        <font>
          <b/>
          <sz val="14"/>
        </font>
      </ndxf>
    </rcc>
    <rcc rId="0" sId="1" dxf="1">
      <nc r="K232">
        <f>D232/C232*100</f>
      </nc>
      <ndxf>
        <font>
          <b/>
          <sz val="14"/>
        </font>
      </ndxf>
    </rcc>
    <rcc rId="0" sId="1" dxf="1">
      <nc r="K233">
        <f>D233/C233*100</f>
      </nc>
      <ndxf>
        <font>
          <b/>
          <sz val="14"/>
        </font>
      </ndxf>
    </rcc>
    <rcc rId="0" sId="1" dxf="1">
      <nc r="K234">
        <f>D234/C234*100</f>
      </nc>
      <ndxf>
        <font>
          <b/>
          <sz val="14"/>
        </font>
      </ndxf>
    </rcc>
    <rcc rId="0" sId="1" dxf="1">
      <nc r="K235">
        <f>D235/C235*100</f>
      </nc>
      <ndxf>
        <font>
          <b/>
          <sz val="14"/>
        </font>
      </ndxf>
    </rcc>
    <rcc rId="0" sId="1" dxf="1">
      <nc r="K236">
        <f>D236/C236*100</f>
      </nc>
      <ndxf>
        <font>
          <b/>
          <sz val="14"/>
        </font>
      </ndxf>
    </rcc>
    <rcc rId="0" sId="1" dxf="1">
      <nc r="K237">
        <f>D237/C237*100</f>
      </nc>
      <ndxf>
        <font>
          <b/>
          <sz val="14"/>
        </font>
      </ndxf>
    </rcc>
    <rcc rId="0" sId="1" dxf="1">
      <nc r="K238">
        <f>D238/C238*100</f>
      </nc>
      <ndxf>
        <font>
          <b/>
          <sz val="14"/>
        </font>
      </ndxf>
    </rcc>
    <rcc rId="0" sId="1" dxf="1">
      <nc r="K239">
        <f>D239/C239*100</f>
      </nc>
      <ndxf>
        <font>
          <b/>
          <sz val="14"/>
        </font>
      </ndxf>
    </rcc>
    <rcc rId="0" sId="1" dxf="1">
      <nc r="K240">
        <f>D240/C240*100</f>
      </nc>
      <ndxf>
        <font>
          <b/>
          <sz val="14"/>
        </font>
      </ndxf>
    </rcc>
    <rcc rId="0" sId="1" dxf="1">
      <nc r="K241">
        <f>D241/C241*100</f>
      </nc>
      <ndxf>
        <font>
          <b/>
          <sz val="14"/>
        </font>
      </ndxf>
    </rcc>
    <rcc rId="0" sId="1" dxf="1">
      <nc r="K242">
        <f>D242/C242*100</f>
      </nc>
      <ndxf>
        <font>
          <b/>
          <sz val="14"/>
        </font>
      </ndxf>
    </rcc>
    <rcc rId="0" sId="1" dxf="1">
      <nc r="K243">
        <f>D243/C243*100</f>
      </nc>
      <ndxf>
        <font>
          <b/>
          <sz val="14"/>
        </font>
      </ndxf>
    </rcc>
    <rcc rId="0" sId="1" dxf="1">
      <nc r="K244">
        <f>D244/C244*100</f>
      </nc>
      <ndxf>
        <font>
          <b/>
          <sz val="14"/>
        </font>
      </ndxf>
    </rcc>
    <rcc rId="0" sId="1" dxf="1">
      <nc r="K245">
        <f>D245/C245*100</f>
      </nc>
      <ndxf>
        <font>
          <b/>
          <sz val="14"/>
        </font>
      </ndxf>
    </rcc>
    <rcc rId="0" sId="1" dxf="1">
      <nc r="K246">
        <f>D246/C246*100</f>
      </nc>
      <ndxf>
        <font>
          <b/>
          <sz val="14"/>
        </font>
      </ndxf>
    </rcc>
    <rcc rId="0" sId="1" dxf="1">
      <nc r="K247">
        <f>D247/C247*100</f>
      </nc>
      <ndxf>
        <font>
          <b/>
          <sz val="14"/>
        </font>
      </ndxf>
    </rcc>
    <rcc rId="0" sId="1" dxf="1">
      <nc r="K248">
        <f>D248/C248*100</f>
      </nc>
      <ndxf>
        <font>
          <b/>
          <sz val="14"/>
        </font>
      </ndxf>
    </rcc>
    <rcc rId="0" sId="1" dxf="1">
      <nc r="K249">
        <f>D249/C249*100</f>
      </nc>
      <ndxf>
        <font>
          <b/>
          <sz val="14"/>
        </font>
      </ndxf>
    </rcc>
    <rcc rId="0" sId="1" dxf="1">
      <nc r="K250">
        <f>D250/C250*100</f>
      </nc>
      <ndxf>
        <font>
          <b/>
          <sz val="14"/>
        </font>
      </ndxf>
    </rcc>
    <rcc rId="0" sId="1" dxf="1">
      <nc r="K251">
        <f>D251/C251*100</f>
      </nc>
      <ndxf>
        <font>
          <b/>
          <sz val="14"/>
        </font>
      </ndxf>
    </rcc>
    <rcc rId="0" sId="1" dxf="1">
      <nc r="K252">
        <f>D252/C252*100</f>
      </nc>
      <ndxf>
        <font>
          <b/>
          <sz val="14"/>
        </font>
      </ndxf>
    </rcc>
    <rcc rId="0" sId="1" dxf="1">
      <nc r="K253">
        <f>D253/C253*100</f>
      </nc>
      <ndxf>
        <font>
          <b/>
          <sz val="14"/>
        </font>
      </ndxf>
    </rcc>
    <rcc rId="0" sId="1" dxf="1">
      <nc r="K254">
        <f>D254/C254*100</f>
      </nc>
      <ndxf>
        <font>
          <b/>
          <sz val="14"/>
        </font>
      </ndxf>
    </rcc>
    <rcc rId="0" sId="1" dxf="1">
      <nc r="K255">
        <f>D255/C255*100</f>
      </nc>
      <ndxf>
        <font>
          <b/>
          <sz val="14"/>
        </font>
      </ndxf>
    </rcc>
    <rcc rId="0" sId="1" dxf="1">
      <nc r="K256">
        <f>D256/C256*100</f>
      </nc>
      <ndxf>
        <font>
          <b/>
          <sz val="14"/>
        </font>
      </ndxf>
    </rcc>
    <rcc rId="0" sId="1" dxf="1">
      <nc r="K257">
        <f>D257/C257*100</f>
      </nc>
      <ndxf>
        <font>
          <b/>
          <sz val="14"/>
        </font>
      </ndxf>
    </rcc>
    <rcc rId="0" sId="1" dxf="1">
      <nc r="K258">
        <f>D258/C258*100</f>
      </nc>
      <ndxf>
        <font>
          <b/>
          <sz val="14"/>
        </font>
      </ndxf>
    </rcc>
    <rcc rId="0" sId="1" dxf="1">
      <nc r="K259">
        <f>D259/C259*100</f>
      </nc>
      <ndxf>
        <font>
          <b/>
          <sz val="14"/>
        </font>
      </ndxf>
    </rcc>
    <rcc rId="0" sId="1" dxf="1">
      <nc r="K260">
        <f>D260/C260*100</f>
      </nc>
      <ndxf>
        <font>
          <b/>
          <sz val="14"/>
        </font>
      </ndxf>
    </rcc>
    <rcc rId="0" sId="1" dxf="1">
      <nc r="K261">
        <f>D261/C261*100</f>
      </nc>
      <ndxf>
        <font>
          <b/>
          <sz val="14"/>
        </font>
      </ndxf>
    </rcc>
    <rcc rId="0" sId="1" dxf="1">
      <nc r="K262">
        <f>D262/C262*100</f>
      </nc>
      <ndxf>
        <font>
          <b/>
          <sz val="14"/>
        </font>
      </ndxf>
    </rcc>
    <rcc rId="0" sId="1" dxf="1">
      <nc r="K263">
        <f>D263/C263*100</f>
      </nc>
      <ndxf>
        <font>
          <b/>
          <sz val="14"/>
        </font>
      </ndxf>
    </rcc>
    <rcc rId="0" sId="1" dxf="1">
      <nc r="K264">
        <f>D264/C264*100</f>
      </nc>
      <ndxf>
        <font>
          <b/>
          <sz val="14"/>
        </font>
      </ndxf>
    </rcc>
    <rcc rId="0" sId="1" dxf="1">
      <nc r="K265">
        <f>D265/C265*100</f>
      </nc>
      <ndxf>
        <font>
          <b/>
          <sz val="14"/>
        </font>
      </ndxf>
    </rcc>
    <rcc rId="0" sId="1" dxf="1">
      <nc r="K266">
        <f>D266/C266*100</f>
      </nc>
      <ndxf>
        <font>
          <b/>
          <sz val="14"/>
        </font>
      </ndxf>
    </rcc>
    <rcc rId="0" sId="1" dxf="1">
      <nc r="K267">
        <f>D267/C267*100</f>
      </nc>
      <ndxf>
        <font>
          <b/>
          <sz val="14"/>
        </font>
      </ndxf>
    </rcc>
    <rcc rId="0" sId="1" dxf="1">
      <nc r="K268">
        <f>D268/C268*100</f>
      </nc>
      <ndxf>
        <font>
          <b/>
          <sz val="14"/>
        </font>
      </ndxf>
    </rcc>
    <rcc rId="0" sId="1" dxf="1">
      <nc r="K269">
        <f>D269/C269*100</f>
      </nc>
      <ndxf>
        <font>
          <b/>
          <sz val="14"/>
        </font>
      </ndxf>
    </rcc>
    <rcc rId="0" sId="1" dxf="1">
      <nc r="K270">
        <f>D270/C270*100</f>
      </nc>
      <ndxf>
        <font>
          <b/>
          <sz val="14"/>
        </font>
      </ndxf>
    </rcc>
    <rcc rId="0" sId="1" dxf="1">
      <nc r="K271">
        <f>D271/C271*100</f>
      </nc>
      <ndxf>
        <font>
          <b/>
          <sz val="14"/>
        </font>
      </ndxf>
    </rcc>
    <rcc rId="0" sId="1" dxf="1">
      <nc r="K272">
        <f>D272/C272*100</f>
      </nc>
      <ndxf>
        <font>
          <b/>
          <sz val="14"/>
        </font>
      </ndxf>
    </rcc>
    <rcc rId="0" sId="1" dxf="1">
      <nc r="K273">
        <f>D273/C273*100</f>
      </nc>
      <ndxf>
        <font>
          <b/>
          <sz val="14"/>
        </font>
      </ndxf>
    </rcc>
    <rcc rId="0" sId="1" dxf="1">
      <nc r="K274">
        <f>D274/C274*100</f>
      </nc>
      <ndxf>
        <font>
          <b/>
          <sz val="14"/>
        </font>
      </ndxf>
    </rcc>
    <rcc rId="0" sId="1" dxf="1">
      <nc r="K275">
        <f>D275/C275*100</f>
      </nc>
      <ndxf>
        <font>
          <b/>
          <sz val="14"/>
        </font>
      </ndxf>
    </rcc>
    <rcc rId="0" sId="1" dxf="1">
      <nc r="K276">
        <f>D276/C276*100</f>
      </nc>
      <ndxf>
        <font>
          <b/>
          <sz val="14"/>
        </font>
      </ndxf>
    </rcc>
    <rcc rId="0" sId="1" dxf="1">
      <nc r="K277">
        <f>D277/C277*100</f>
      </nc>
      <ndxf>
        <font>
          <b/>
          <sz val="14"/>
        </font>
      </ndxf>
    </rcc>
    <rcc rId="0" sId="1" dxf="1">
      <nc r="K278">
        <f>D278/C278*100</f>
      </nc>
      <ndxf>
        <font>
          <b/>
          <sz val="14"/>
        </font>
      </ndxf>
    </rcc>
    <rcc rId="0" sId="1" dxf="1">
      <nc r="K279">
        <f>D279/C279*100</f>
      </nc>
      <ndxf>
        <font>
          <b/>
          <sz val="14"/>
        </font>
      </ndxf>
    </rcc>
    <rcc rId="0" sId="1" dxf="1">
      <nc r="K280">
        <f>D280/C280*100</f>
      </nc>
      <ndxf>
        <font>
          <b/>
          <sz val="14"/>
        </font>
      </ndxf>
    </rcc>
    <rcc rId="0" sId="1" dxf="1">
      <nc r="K281">
        <f>D281/C281*100</f>
      </nc>
      <ndxf>
        <font>
          <b/>
          <sz val="14"/>
        </font>
      </ndxf>
    </rcc>
    <rcc rId="0" sId="1" dxf="1">
      <nc r="K282">
        <f>D282/C282*100</f>
      </nc>
      <ndxf>
        <font>
          <b/>
          <sz val="14"/>
        </font>
      </ndxf>
    </rcc>
    <rcc rId="0" sId="1" dxf="1">
      <nc r="K283">
        <f>D283/C283*100</f>
      </nc>
      <ndxf>
        <font>
          <b/>
          <sz val="14"/>
        </font>
      </ndxf>
    </rcc>
    <rcc rId="0" sId="1" dxf="1">
      <nc r="K284">
        <f>D284/C284*100</f>
      </nc>
      <ndxf>
        <font>
          <b/>
          <sz val="14"/>
        </font>
      </ndxf>
    </rcc>
    <rcc rId="0" sId="1" dxf="1">
      <nc r="K285">
        <f>D285/C285*100</f>
      </nc>
      <ndxf>
        <font>
          <b/>
          <sz val="14"/>
        </font>
      </ndxf>
    </rcc>
    <rcc rId="0" sId="1" dxf="1">
      <nc r="K286">
        <f>D286/C286*100</f>
      </nc>
      <ndxf>
        <font>
          <b/>
          <sz val="14"/>
        </font>
      </ndxf>
    </rcc>
    <rcc rId="0" sId="1" dxf="1">
      <nc r="K287">
        <f>D287/C287*100</f>
      </nc>
      <ndxf>
        <font>
          <b/>
          <sz val="14"/>
        </font>
      </ndxf>
    </rcc>
    <rcc rId="0" sId="1" dxf="1">
      <nc r="K288">
        <f>D288/C288*100</f>
      </nc>
      <ndxf>
        <font>
          <b/>
          <sz val="14"/>
        </font>
      </ndxf>
    </rcc>
    <rcc rId="0" sId="1" dxf="1">
      <nc r="K289">
        <f>D289/C289*100</f>
      </nc>
      <ndxf>
        <font>
          <b/>
          <sz val="14"/>
        </font>
      </ndxf>
    </rcc>
    <rcc rId="0" sId="1" dxf="1">
      <nc r="K290">
        <f>D290/C290*100</f>
      </nc>
      <ndxf>
        <font>
          <b/>
          <sz val="14"/>
        </font>
      </ndxf>
    </rcc>
    <rcc rId="0" sId="1" dxf="1">
      <nc r="K291">
        <f>D291/C291*100</f>
      </nc>
      <ndxf>
        <font>
          <b/>
          <sz val="14"/>
        </font>
      </ndxf>
    </rcc>
    <rcc rId="0" sId="1" dxf="1">
      <nc r="K292">
        <f>D292/C292*100</f>
      </nc>
      <ndxf>
        <font>
          <b/>
          <sz val="14"/>
        </font>
      </ndxf>
    </rcc>
    <rcc rId="0" sId="1" dxf="1">
      <nc r="K293">
        <f>D293/C293*100</f>
      </nc>
      <ndxf>
        <font>
          <b/>
          <sz val="14"/>
        </font>
      </ndxf>
    </rcc>
    <rcc rId="0" sId="1" dxf="1">
      <nc r="K294">
        <f>D294/C294*100</f>
      </nc>
      <ndxf>
        <font>
          <b/>
          <sz val="14"/>
        </font>
      </ndxf>
    </rcc>
    <rcc rId="0" sId="1" dxf="1">
      <nc r="K295">
        <f>D295/C295*100</f>
      </nc>
      <ndxf>
        <font>
          <b/>
          <sz val="14"/>
        </font>
      </ndxf>
    </rcc>
    <rcc rId="0" sId="1" dxf="1">
      <nc r="K296">
        <f>D296/C296*100</f>
      </nc>
      <ndxf>
        <font>
          <b/>
          <sz val="14"/>
        </font>
      </ndxf>
    </rcc>
    <rcc rId="0" sId="1" dxf="1">
      <nc r="K297">
        <f>D297/C297*100</f>
      </nc>
      <ndxf>
        <font>
          <b/>
          <sz val="14"/>
        </font>
      </ndxf>
    </rcc>
    <rcc rId="0" sId="1" dxf="1">
      <nc r="K298">
        <f>D298/C298*100</f>
      </nc>
      <ndxf>
        <font>
          <b/>
          <sz val="14"/>
        </font>
      </ndxf>
    </rcc>
  </rrc>
  <rrc rId="3649" sId="1" ref="K1:K1048576" action="deleteCol">
    <undo index="0" exp="area" ref3D="1" dr="$A$5:$XFD$5" dn="Заголовки_для_печати" sId="1"/>
    <undo index="0" exp="area" ref3D="1" dr="$A$5:$XFD$5" dn="Z_E147D13D_D04D_431E_888C_5A9AE670FC44_.wvu.PrintTitles" sId="1"/>
    <undo index="2" exp="area" ref3D="1" dr="$A$234:$XFD$239" dn="Z_CFD58EC5_F475_4F0C_8822_861C497EA100_.wvu.Rows" sId="1"/>
    <undo index="1" exp="area" ref3D="1" dr="$A$229:$XFD$232" dn="Z_CFD58EC5_F475_4F0C_8822_861C497EA100_.wvu.Rows" sId="1"/>
    <undo index="0" exp="area" ref3D="1" dr="$A$5:$XFD$5" dn="Z_CFD58EC5_F475_4F0C_8822_861C497EA100_.wvu.PrintTitles" sId="1"/>
    <undo index="2" exp="area" ref3D="1" dr="$A$98:$XFD$110" dn="Z_CFB0A04F_563D_4D2B_BCD3_ACFCDC70E584_.wvu.Rows" sId="1"/>
    <undo index="1" exp="area" ref3D="1" dr="$A$6:$XFD$96" dn="Z_CFB0A04F_563D_4D2B_BCD3_ACFCDC70E584_.wvu.Rows" sId="1"/>
    <undo index="0" exp="area" ref3D="1" dr="$A$5:$XFD$5" dn="Z_A600D8D5_C13F_49F2_9D2C_FC8EA32AC551_.wvu.PrintTitles" sId="1"/>
    <undo index="0" exp="area" ref3D="1" dr="$A$5:$XFD$5" dn="Z_966D3932_E429_4C59_AC55_697D9EEA620A_.wvu.PrintTitles" sId="1"/>
    <undo index="0" exp="area" ref3D="1" dr="$A$5:$XFD$5" dn="Z_95A7493F_2B11_406A_BB91_458FD9DC3BAE_.wvu.PrintTitles" sId="1"/>
    <undo index="0" exp="area" ref3D="1" dr="$A$5:$XFD$5" dn="Z_8FB1E024_9866_4CAD_B900_0CCFEA27B234_.wvu.PrintTitles" sId="1"/>
    <undo index="0" exp="area" ref3D="1" dr="$A$5:$XFD$5" dn="Z_5EEB5DC5_097B_47D6_81BA_F19E1000B57E_.wvu.PrintTitles" sId="1"/>
    <undo index="0" exp="area" ref3D="1" dr="$A$5:$XFD$5" dn="Z_452C56A1_7A56_4ADE_A5CF_E260228787E3_.wvu.PrintTitles" sId="1"/>
    <undo index="0" exp="area" ref3D="1" dr="$A$5:$XFD$5" dn="Z_3B5575E9_696E_4E1F_8BBE_8483CF318052_.wvu.PrintTitles" sId="1"/>
    <undo index="0" exp="area" ref3D="1" dr="$A$5:$XFD$5" dn="Z_221AFC77_C97B_4D44_8163_7AA758A08BF9_.wvu.PrintTitles" sId="1"/>
    <rfmt sheetId="1" xfDxf="1" sqref="K1:K1048576" start="0" length="0">
      <dxf>
        <font>
          <sz val="11"/>
        </font>
      </dxf>
    </rfmt>
    <rfmt sheetId="1" sqref="K1" start="0" length="0">
      <dxf>
        <fill>
          <patternFill patternType="solid">
            <bgColor theme="0"/>
          </patternFill>
        </fill>
      </dxf>
    </rfmt>
    <rfmt sheetId="1" sqref="K2" start="0" length="0">
      <dxf>
        <fill>
          <patternFill patternType="solid">
            <bgColor theme="0"/>
          </patternFill>
        </fill>
      </dxf>
    </rfmt>
    <rfmt sheetId="1" sqref="K3" start="0" length="0">
      <dxf>
        <fill>
          <patternFill patternType="solid">
            <bgColor theme="0"/>
          </patternFill>
        </fill>
      </dxf>
    </rfmt>
    <rfmt sheetId="1" sqref="K4" start="0" length="0">
      <dxf>
        <font>
          <b/>
          <sz val="11"/>
        </font>
        <fill>
          <patternFill patternType="solid">
            <bgColor theme="0"/>
          </patternFill>
        </fill>
      </dxf>
    </rfmt>
    <rfmt sheetId="1" sqref="K5" start="0" length="0">
      <dxf>
        <font>
          <sz val="10"/>
          <color auto="1"/>
          <name val="Arial Cyr"/>
          <scheme val="none"/>
        </font>
        <fill>
          <patternFill patternType="solid">
            <bgColor theme="0"/>
          </patternFill>
        </fill>
      </dxf>
    </rfmt>
    <rfmt sheetId="1" sqref="K6" start="0" length="0">
      <dxf>
        <fill>
          <patternFill patternType="solid">
            <bgColor theme="0"/>
          </patternFill>
        </fill>
      </dxf>
    </rfmt>
    <rcc rId="0" sId="1" dxf="1">
      <nc r="K7">
        <f>H7/G7*100</f>
      </nc>
      <ndxf>
        <font>
          <b/>
          <sz val="14"/>
        </font>
      </ndxf>
    </rcc>
    <rcc rId="0" sId="1" dxf="1">
      <nc r="K8">
        <f>H8/G8*100</f>
      </nc>
      <ndxf>
        <font>
          <b/>
          <sz val="14"/>
        </font>
      </ndxf>
    </rcc>
    <rcc rId="0" sId="1" dxf="1">
      <nc r="K9">
        <f>H9/G9*100</f>
      </nc>
      <ndxf>
        <font>
          <b/>
          <sz val="14"/>
        </font>
      </ndxf>
    </rcc>
    <rcc rId="0" sId="1" dxf="1">
      <nc r="K10">
        <f>H10/G10*100</f>
      </nc>
      <ndxf>
        <font>
          <b/>
          <sz val="14"/>
        </font>
      </ndxf>
    </rcc>
    <rcc rId="0" sId="1" dxf="1">
      <nc r="K11">
        <f>H11/G11*100</f>
      </nc>
      <ndxf>
        <font>
          <b/>
          <sz val="14"/>
        </font>
      </ndxf>
    </rcc>
    <rcc rId="0" sId="1" dxf="1">
      <nc r="K12">
        <f>H12/G12*100</f>
      </nc>
      <ndxf>
        <font>
          <b/>
          <sz val="14"/>
        </font>
      </ndxf>
    </rcc>
    <rcc rId="0" sId="1" dxf="1">
      <nc r="K13">
        <f>H13/G13*100</f>
      </nc>
      <ndxf>
        <font>
          <b/>
          <sz val="14"/>
        </font>
      </ndxf>
    </rcc>
    <rcc rId="0" sId="1" dxf="1">
      <nc r="K14">
        <f>H14/G14*100</f>
      </nc>
      <ndxf>
        <font>
          <b/>
          <sz val="14"/>
        </font>
      </ndxf>
    </rcc>
    <rcc rId="0" sId="1" dxf="1">
      <nc r="K15">
        <f>H15/G15*100</f>
      </nc>
      <ndxf>
        <font>
          <b/>
          <sz val="14"/>
        </font>
      </ndxf>
    </rcc>
    <rcc rId="0" sId="1" dxf="1">
      <nc r="K16">
        <f>H16/G16*100</f>
      </nc>
      <ndxf>
        <font>
          <b/>
          <sz val="14"/>
        </font>
      </ndxf>
    </rcc>
    <rcc rId="0" sId="1" dxf="1">
      <nc r="K17">
        <f>H17/G17*100</f>
      </nc>
      <ndxf>
        <font>
          <b/>
          <sz val="14"/>
        </font>
      </ndxf>
    </rcc>
    <rcc rId="0" sId="1" dxf="1">
      <nc r="K18">
        <f>H18/G18*100</f>
      </nc>
      <ndxf>
        <font>
          <b/>
          <sz val="14"/>
        </font>
      </ndxf>
    </rcc>
    <rcc rId="0" sId="1" dxf="1">
      <nc r="K19">
        <f>H19/G19*100</f>
      </nc>
      <ndxf>
        <font>
          <b/>
          <sz val="14"/>
        </font>
      </ndxf>
    </rcc>
    <rcc rId="0" sId="1" dxf="1">
      <nc r="K20">
        <f>H20/G20*100</f>
      </nc>
      <ndxf>
        <font>
          <b/>
          <sz val="14"/>
        </font>
      </ndxf>
    </rcc>
    <rcc rId="0" sId="1" dxf="1">
      <nc r="K21">
        <f>H21/G21*100</f>
      </nc>
      <ndxf>
        <font>
          <b/>
          <sz val="14"/>
        </font>
      </ndxf>
    </rcc>
    <rcc rId="0" sId="1" dxf="1">
      <nc r="K22">
        <f>H22/G22*100</f>
      </nc>
      <ndxf>
        <font>
          <b/>
          <sz val="14"/>
        </font>
      </ndxf>
    </rcc>
    <rcc rId="0" sId="1" dxf="1">
      <nc r="K23">
        <f>H23/G23*100</f>
      </nc>
      <ndxf>
        <font>
          <b/>
          <sz val="14"/>
        </font>
      </ndxf>
    </rcc>
    <rcc rId="0" sId="1" dxf="1">
      <nc r="K24">
        <f>H24/G24*100</f>
      </nc>
      <ndxf>
        <font>
          <b/>
          <sz val="14"/>
        </font>
      </ndxf>
    </rcc>
    <rcc rId="0" sId="1" dxf="1">
      <nc r="K25">
        <f>H25/G25*100</f>
      </nc>
      <ndxf>
        <font>
          <b/>
          <sz val="14"/>
        </font>
      </ndxf>
    </rcc>
    <rcc rId="0" sId="1" dxf="1">
      <nc r="K26">
        <f>H26/G26*100</f>
      </nc>
      <ndxf>
        <font>
          <b/>
          <sz val="14"/>
        </font>
      </ndxf>
    </rcc>
    <rcc rId="0" sId="1" dxf="1">
      <nc r="K27">
        <f>H27/G27*100</f>
      </nc>
      <ndxf>
        <font>
          <b/>
          <sz val="14"/>
        </font>
      </ndxf>
    </rcc>
    <rcc rId="0" sId="1" dxf="1">
      <nc r="K28">
        <f>H28/G28*100</f>
      </nc>
      <ndxf>
        <font>
          <b/>
          <sz val="14"/>
        </font>
      </ndxf>
    </rcc>
    <rcc rId="0" sId="1" dxf="1">
      <nc r="K29">
        <f>H29/G29*100</f>
      </nc>
      <ndxf>
        <font>
          <b/>
          <sz val="14"/>
        </font>
      </ndxf>
    </rcc>
    <rcc rId="0" sId="1" dxf="1">
      <nc r="K30">
        <f>H30/G30*100</f>
      </nc>
      <ndxf>
        <font>
          <b/>
          <sz val="14"/>
        </font>
      </ndxf>
    </rcc>
    <rcc rId="0" sId="1" dxf="1">
      <nc r="K31">
        <f>H31/G31*100</f>
      </nc>
      <ndxf>
        <font>
          <b/>
          <sz val="14"/>
        </font>
      </ndxf>
    </rcc>
    <rcc rId="0" sId="1" dxf="1">
      <nc r="K32">
        <f>H32/G32*100</f>
      </nc>
      <ndxf>
        <font>
          <b/>
          <sz val="14"/>
        </font>
      </ndxf>
    </rcc>
    <rcc rId="0" sId="1" dxf="1">
      <nc r="K33">
        <f>H33/G33*100</f>
      </nc>
      <ndxf>
        <font>
          <b/>
          <sz val="14"/>
        </font>
      </ndxf>
    </rcc>
    <rcc rId="0" sId="1" dxf="1">
      <nc r="K34">
        <f>H34/G34*100</f>
      </nc>
      <ndxf>
        <font>
          <b/>
          <sz val="14"/>
        </font>
      </ndxf>
    </rcc>
    <rcc rId="0" sId="1" dxf="1">
      <nc r="K35">
        <f>H35/G35*100</f>
      </nc>
      <ndxf>
        <font>
          <b/>
          <sz val="14"/>
        </font>
      </ndxf>
    </rcc>
    <rcc rId="0" sId="1" dxf="1">
      <nc r="K36">
        <f>H36/G36*100</f>
      </nc>
      <ndxf>
        <font>
          <b/>
          <sz val="14"/>
        </font>
      </ndxf>
    </rcc>
    <rcc rId="0" sId="1" dxf="1">
      <nc r="K37">
        <f>H37/G37*100</f>
      </nc>
      <ndxf>
        <font>
          <b/>
          <sz val="14"/>
        </font>
      </ndxf>
    </rcc>
    <rcc rId="0" sId="1" dxf="1">
      <nc r="K38">
        <f>H38/G38*100</f>
      </nc>
      <ndxf>
        <font>
          <b/>
          <sz val="14"/>
        </font>
      </ndxf>
    </rcc>
    <rcc rId="0" sId="1" dxf="1">
      <nc r="K39">
        <f>H39/G39*100</f>
      </nc>
      <ndxf>
        <font>
          <b/>
          <sz val="14"/>
        </font>
      </ndxf>
    </rcc>
    <rcc rId="0" sId="1" dxf="1">
      <nc r="K40">
        <f>H40/G40*100</f>
      </nc>
      <ndxf>
        <font>
          <b/>
          <sz val="14"/>
        </font>
      </ndxf>
    </rcc>
    <rcc rId="0" sId="1" dxf="1">
      <nc r="K41">
        <f>H41/G41*100</f>
      </nc>
      <ndxf>
        <font>
          <b/>
          <sz val="14"/>
        </font>
      </ndxf>
    </rcc>
    <rcc rId="0" sId="1" dxf="1">
      <nc r="K42">
        <f>H42/G42*100</f>
      </nc>
      <ndxf>
        <font>
          <b/>
          <sz val="14"/>
        </font>
      </ndxf>
    </rcc>
    <rcc rId="0" sId="1" dxf="1">
      <nc r="K43">
        <f>H43/G43*100</f>
      </nc>
      <ndxf>
        <font>
          <b/>
          <sz val="14"/>
        </font>
      </ndxf>
    </rcc>
    <rcc rId="0" sId="1" dxf="1">
      <nc r="K44">
        <f>H44/G44*100</f>
      </nc>
      <ndxf>
        <font>
          <b/>
          <sz val="14"/>
        </font>
      </ndxf>
    </rcc>
    <rcc rId="0" sId="1" dxf="1">
      <nc r="K45">
        <f>H45/G45*100</f>
      </nc>
      <ndxf>
        <font>
          <b/>
          <sz val="14"/>
        </font>
      </ndxf>
    </rcc>
    <rcc rId="0" sId="1" dxf="1">
      <nc r="K46">
        <f>H46/G46*100</f>
      </nc>
      <ndxf>
        <font>
          <b/>
          <sz val="14"/>
        </font>
      </ndxf>
    </rcc>
    <rcc rId="0" sId="1" dxf="1">
      <nc r="K47">
        <f>H47/G47*100</f>
      </nc>
      <ndxf>
        <font>
          <b/>
          <sz val="14"/>
        </font>
      </ndxf>
    </rcc>
    <rcc rId="0" sId="1" dxf="1">
      <nc r="K48">
        <f>H48/G48*100</f>
      </nc>
      <ndxf>
        <font>
          <b/>
          <sz val="14"/>
        </font>
      </ndxf>
    </rcc>
    <rcc rId="0" sId="1" dxf="1">
      <nc r="K49">
        <f>H49/G49*100</f>
      </nc>
      <ndxf>
        <font>
          <b/>
          <sz val="14"/>
        </font>
      </ndxf>
    </rcc>
    <rcc rId="0" sId="1" dxf="1">
      <nc r="K50">
        <f>H50/G50*100</f>
      </nc>
      <ndxf>
        <font>
          <b/>
          <sz val="14"/>
        </font>
      </ndxf>
    </rcc>
    <rcc rId="0" sId="1" dxf="1">
      <nc r="K51">
        <f>H51/G51*100</f>
      </nc>
      <ndxf>
        <font>
          <b/>
          <sz val="14"/>
        </font>
      </ndxf>
    </rcc>
    <rcc rId="0" sId="1" dxf="1">
      <nc r="K52">
        <f>H52/G52*100</f>
      </nc>
      <ndxf>
        <font>
          <b/>
          <sz val="14"/>
        </font>
      </ndxf>
    </rcc>
    <rcc rId="0" sId="1" dxf="1">
      <nc r="K53">
        <f>H53/G53*100</f>
      </nc>
      <ndxf>
        <font>
          <b/>
          <sz val="14"/>
        </font>
      </ndxf>
    </rcc>
    <rcc rId="0" sId="1" dxf="1">
      <nc r="K54">
        <f>H54/G54*100</f>
      </nc>
      <ndxf>
        <font>
          <b/>
          <sz val="14"/>
        </font>
      </ndxf>
    </rcc>
    <rcc rId="0" sId="1" dxf="1">
      <nc r="K55">
        <f>H55/G55*100</f>
      </nc>
      <ndxf>
        <font>
          <b/>
          <sz val="14"/>
        </font>
      </ndxf>
    </rcc>
    <rcc rId="0" sId="1" dxf="1">
      <nc r="K56">
        <f>H56/G56*100</f>
      </nc>
      <ndxf>
        <font>
          <b/>
          <sz val="14"/>
        </font>
      </ndxf>
    </rcc>
    <rcc rId="0" sId="1" dxf="1">
      <nc r="K57">
        <f>H57/G57*100</f>
      </nc>
      <ndxf>
        <font>
          <b/>
          <sz val="14"/>
        </font>
      </ndxf>
    </rcc>
    <rcc rId="0" sId="1" dxf="1">
      <nc r="K58">
        <f>H58/G58*100</f>
      </nc>
      <ndxf>
        <font>
          <b/>
          <sz val="14"/>
        </font>
      </ndxf>
    </rcc>
    <rcc rId="0" sId="1" dxf="1">
      <nc r="K59">
        <f>H59/G59*100</f>
      </nc>
      <ndxf>
        <font>
          <b/>
          <sz val="14"/>
        </font>
      </ndxf>
    </rcc>
    <rcc rId="0" sId="1" dxf="1">
      <nc r="K60">
        <f>H60/G60*100</f>
      </nc>
      <ndxf>
        <font>
          <b/>
          <sz val="14"/>
        </font>
      </ndxf>
    </rcc>
    <rcc rId="0" sId="1" dxf="1">
      <nc r="K61">
        <f>H61/G61*100</f>
      </nc>
      <ndxf>
        <font>
          <b/>
          <sz val="14"/>
        </font>
      </ndxf>
    </rcc>
    <rcc rId="0" sId="1" dxf="1">
      <nc r="K62">
        <f>H62/G62*100</f>
      </nc>
      <ndxf>
        <font>
          <b/>
          <sz val="14"/>
        </font>
      </ndxf>
    </rcc>
    <rcc rId="0" sId="1" dxf="1">
      <nc r="K63">
        <f>H63/G63*100</f>
      </nc>
      <ndxf>
        <font>
          <b/>
          <sz val="14"/>
        </font>
      </ndxf>
    </rcc>
    <rcc rId="0" sId="1" dxf="1">
      <nc r="K64">
        <f>H64/G64*100</f>
      </nc>
      <ndxf>
        <font>
          <b/>
          <sz val="14"/>
        </font>
      </ndxf>
    </rcc>
    <rcc rId="0" sId="1" dxf="1">
      <nc r="K65">
        <f>H65/G65*100</f>
      </nc>
      <ndxf>
        <font>
          <b/>
          <sz val="14"/>
        </font>
      </ndxf>
    </rcc>
    <rcc rId="0" sId="1" dxf="1">
      <nc r="K66">
        <f>H66/G66*100</f>
      </nc>
      <ndxf>
        <font>
          <b/>
          <sz val="14"/>
        </font>
      </ndxf>
    </rcc>
    <rcc rId="0" sId="1" dxf="1">
      <nc r="K67">
        <f>H67/G67*100</f>
      </nc>
      <ndxf>
        <font>
          <b/>
          <sz val="14"/>
        </font>
      </ndxf>
    </rcc>
    <rcc rId="0" sId="1" dxf="1">
      <nc r="K68">
        <f>H68/G68*100</f>
      </nc>
      <ndxf>
        <font>
          <b/>
          <sz val="14"/>
        </font>
      </ndxf>
    </rcc>
    <rcc rId="0" sId="1" dxf="1">
      <nc r="K69">
        <f>H69/G69*100</f>
      </nc>
      <ndxf>
        <font>
          <b/>
          <sz val="14"/>
        </font>
      </ndxf>
    </rcc>
    <rcc rId="0" sId="1" dxf="1">
      <nc r="K70">
        <f>H70/G70*100</f>
      </nc>
      <ndxf>
        <font>
          <b/>
          <sz val="14"/>
        </font>
      </ndxf>
    </rcc>
    <rcc rId="0" sId="1" dxf="1">
      <nc r="K71">
        <f>H71/G71*100</f>
      </nc>
      <ndxf>
        <font>
          <b/>
          <sz val="14"/>
        </font>
      </ndxf>
    </rcc>
    <rcc rId="0" sId="1" dxf="1">
      <nc r="K72">
        <f>H72/G72*100</f>
      </nc>
      <ndxf>
        <font>
          <b/>
          <sz val="14"/>
        </font>
      </ndxf>
    </rcc>
    <rcc rId="0" sId="1" dxf="1">
      <nc r="K73">
        <f>H73/G73*100</f>
      </nc>
      <ndxf>
        <font>
          <b/>
          <sz val="14"/>
        </font>
      </ndxf>
    </rcc>
    <rcc rId="0" sId="1" dxf="1">
      <nc r="K74">
        <f>H74/G74*100</f>
      </nc>
      <ndxf>
        <font>
          <b/>
          <sz val="14"/>
        </font>
      </ndxf>
    </rcc>
    <rcc rId="0" sId="1" dxf="1">
      <nc r="K75">
        <f>H75/G75*100</f>
      </nc>
      <ndxf>
        <font>
          <b/>
          <sz val="14"/>
        </font>
      </ndxf>
    </rcc>
    <rcc rId="0" sId="1" dxf="1">
      <nc r="K76">
        <f>H76/G76*100</f>
      </nc>
      <ndxf>
        <font>
          <b/>
          <sz val="14"/>
        </font>
      </ndxf>
    </rcc>
    <rcc rId="0" sId="1" dxf="1">
      <nc r="K77">
        <f>H77/G77*100</f>
      </nc>
      <ndxf>
        <font>
          <b/>
          <sz val="14"/>
        </font>
      </ndxf>
    </rcc>
    <rcc rId="0" sId="1" dxf="1">
      <nc r="K78">
        <f>H78/G78*100</f>
      </nc>
      <ndxf>
        <font>
          <b/>
          <sz val="14"/>
        </font>
      </ndxf>
    </rcc>
    <rcc rId="0" sId="1" dxf="1">
      <nc r="K79">
        <f>H79/G79*100</f>
      </nc>
      <ndxf>
        <font>
          <b/>
          <sz val="14"/>
        </font>
      </ndxf>
    </rcc>
    <rcc rId="0" sId="1" dxf="1">
      <nc r="K80">
        <f>H80/G80*100</f>
      </nc>
      <ndxf>
        <font>
          <b/>
          <sz val="14"/>
        </font>
      </ndxf>
    </rcc>
    <rcc rId="0" sId="1" dxf="1">
      <nc r="K81">
        <f>H81/G81*100</f>
      </nc>
      <ndxf>
        <font>
          <b/>
          <sz val="14"/>
        </font>
      </ndxf>
    </rcc>
    <rcc rId="0" sId="1" dxf="1">
      <nc r="K82">
        <f>H82/G82*100</f>
      </nc>
      <ndxf>
        <font>
          <b/>
          <sz val="14"/>
        </font>
      </ndxf>
    </rcc>
    <rcc rId="0" sId="1" dxf="1">
      <nc r="K83">
        <f>H83/G83*100</f>
      </nc>
      <ndxf>
        <font>
          <b/>
          <sz val="14"/>
        </font>
      </ndxf>
    </rcc>
    <rcc rId="0" sId="1" dxf="1">
      <nc r="K84">
        <f>H84/G84*100</f>
      </nc>
      <ndxf>
        <font>
          <b/>
          <sz val="14"/>
        </font>
      </ndxf>
    </rcc>
    <rcc rId="0" sId="1" dxf="1">
      <nc r="K85">
        <f>H85/G85*100</f>
      </nc>
      <ndxf>
        <font>
          <b/>
          <sz val="14"/>
        </font>
      </ndxf>
    </rcc>
    <rcc rId="0" sId="1" dxf="1">
      <nc r="K86">
        <f>H86/G86*100</f>
      </nc>
      <ndxf>
        <font>
          <b/>
          <sz val="14"/>
        </font>
      </ndxf>
    </rcc>
    <rcc rId="0" sId="1" dxf="1">
      <nc r="K87">
        <f>H87/G87*100</f>
      </nc>
      <ndxf>
        <font>
          <b/>
          <sz val="14"/>
        </font>
      </ndxf>
    </rcc>
    <rcc rId="0" sId="1" dxf="1">
      <nc r="K88">
        <f>H88/G88*100</f>
      </nc>
      <ndxf>
        <font>
          <b/>
          <sz val="14"/>
        </font>
      </ndxf>
    </rcc>
    <rcc rId="0" sId="1" dxf="1">
      <nc r="K89">
        <f>H89/G89*100</f>
      </nc>
      <ndxf>
        <font>
          <b/>
          <sz val="14"/>
        </font>
      </ndxf>
    </rcc>
    <rcc rId="0" sId="1" dxf="1">
      <nc r="K90">
        <f>H90/G90*100</f>
      </nc>
      <ndxf>
        <font>
          <b/>
          <sz val="14"/>
        </font>
      </ndxf>
    </rcc>
    <rcc rId="0" sId="1" dxf="1">
      <nc r="K91">
        <f>H91/G91*100</f>
      </nc>
      <ndxf>
        <font>
          <b/>
          <sz val="14"/>
        </font>
      </ndxf>
    </rcc>
    <rcc rId="0" sId="1" dxf="1">
      <nc r="K92">
        <f>H92/G92*100</f>
      </nc>
      <ndxf>
        <font>
          <b/>
          <sz val="14"/>
        </font>
      </ndxf>
    </rcc>
    <rcc rId="0" sId="1" dxf="1">
      <nc r="K93">
        <f>H93/G93*100</f>
      </nc>
      <ndxf>
        <font>
          <b/>
          <sz val="14"/>
        </font>
      </ndxf>
    </rcc>
    <rcc rId="0" sId="1" dxf="1">
      <nc r="K94">
        <f>H94/G94*100</f>
      </nc>
      <ndxf>
        <font>
          <b/>
          <sz val="14"/>
        </font>
      </ndxf>
    </rcc>
    <rcc rId="0" sId="1" dxf="1">
      <nc r="K95">
        <f>H95/G95*100</f>
      </nc>
      <ndxf>
        <font>
          <b/>
          <sz val="14"/>
        </font>
      </ndxf>
    </rcc>
    <rcc rId="0" sId="1" dxf="1">
      <nc r="K96">
        <f>H96/G96*100</f>
      </nc>
      <ndxf>
        <font>
          <b/>
          <sz val="14"/>
        </font>
      </ndxf>
    </rcc>
    <rcc rId="0" sId="1" dxf="1">
      <nc r="K97">
        <f>H97/G97*100</f>
      </nc>
      <ndxf>
        <font>
          <b/>
          <sz val="14"/>
        </font>
      </ndxf>
    </rcc>
    <rcc rId="0" sId="1" dxf="1">
      <nc r="K98">
        <f>H98/G98*100</f>
      </nc>
      <ndxf>
        <font>
          <b/>
          <sz val="14"/>
        </font>
      </ndxf>
    </rcc>
    <rcc rId="0" sId="1" dxf="1">
      <nc r="K99">
        <f>H99/G99*100</f>
      </nc>
      <ndxf>
        <font>
          <b/>
          <sz val="14"/>
        </font>
      </ndxf>
    </rcc>
    <rcc rId="0" sId="1" dxf="1">
      <nc r="K100">
        <f>H100/G100*100</f>
      </nc>
      <ndxf>
        <font>
          <b/>
          <sz val="14"/>
        </font>
      </ndxf>
    </rcc>
    <rcc rId="0" sId="1" dxf="1">
      <nc r="K101">
        <f>H101/G101*100</f>
      </nc>
      <ndxf>
        <font>
          <b/>
          <sz val="14"/>
        </font>
      </ndxf>
    </rcc>
    <rcc rId="0" sId="1" dxf="1">
      <nc r="K102">
        <f>H102/G102*100</f>
      </nc>
      <ndxf>
        <font>
          <b/>
          <sz val="14"/>
        </font>
      </ndxf>
    </rcc>
    <rcc rId="0" sId="1" dxf="1">
      <nc r="K103">
        <f>H103/G103*100</f>
      </nc>
      <ndxf>
        <font>
          <b/>
          <sz val="14"/>
        </font>
      </ndxf>
    </rcc>
    <rcc rId="0" sId="1" dxf="1">
      <nc r="K104">
        <f>H104/G104*100</f>
      </nc>
      <ndxf>
        <font>
          <b/>
          <sz val="14"/>
        </font>
      </ndxf>
    </rcc>
    <rcc rId="0" sId="1" dxf="1">
      <nc r="K105">
        <f>H105/G105*100</f>
      </nc>
      <ndxf>
        <font>
          <b/>
          <sz val="14"/>
        </font>
      </ndxf>
    </rcc>
    <rcc rId="0" sId="1" dxf="1">
      <nc r="K106">
        <f>H106/G106*100</f>
      </nc>
      <ndxf>
        <font>
          <b/>
          <sz val="14"/>
        </font>
      </ndxf>
    </rcc>
    <rcc rId="0" sId="1" dxf="1">
      <nc r="K107">
        <f>H107/G107*100</f>
      </nc>
      <ndxf>
        <font>
          <b/>
          <sz val="14"/>
        </font>
      </ndxf>
    </rcc>
    <rcc rId="0" sId="1" dxf="1">
      <nc r="K108">
        <f>H108/G108*100</f>
      </nc>
      <ndxf>
        <font>
          <b/>
          <sz val="14"/>
        </font>
      </ndxf>
    </rcc>
    <rcc rId="0" sId="1" dxf="1">
      <nc r="K109">
        <f>H109/G109*100</f>
      </nc>
      <ndxf>
        <font>
          <b/>
          <sz val="14"/>
        </font>
      </ndxf>
    </rcc>
    <rcc rId="0" sId="1" dxf="1">
      <nc r="K110">
        <f>H110/G110*100</f>
      </nc>
      <ndxf>
        <font>
          <b/>
          <sz val="14"/>
        </font>
      </ndxf>
    </rcc>
    <rcc rId="0" sId="1" dxf="1">
      <nc r="K111">
        <f>H111/G111*100</f>
      </nc>
      <ndxf>
        <font>
          <b/>
          <sz val="14"/>
        </font>
      </ndxf>
    </rcc>
    <rcc rId="0" sId="1" dxf="1">
      <nc r="K112">
        <f>H112/G112*100</f>
      </nc>
      <ndxf>
        <font>
          <b/>
          <sz val="14"/>
        </font>
      </ndxf>
    </rcc>
    <rcc rId="0" sId="1" dxf="1">
      <nc r="K113">
        <f>H113/G113*100</f>
      </nc>
      <ndxf>
        <font>
          <b/>
          <sz val="14"/>
        </font>
      </ndxf>
    </rcc>
    <rcc rId="0" sId="1" dxf="1">
      <nc r="K114">
        <f>H114/G114*100</f>
      </nc>
      <ndxf>
        <font>
          <b/>
          <sz val="14"/>
        </font>
      </ndxf>
    </rcc>
    <rcc rId="0" sId="1" dxf="1">
      <nc r="K115">
        <f>H115/G115*100</f>
      </nc>
      <ndxf>
        <font>
          <b/>
          <sz val="14"/>
        </font>
      </ndxf>
    </rcc>
    <rcc rId="0" sId="1" dxf="1">
      <nc r="K116">
        <f>H116/G116*100</f>
      </nc>
      <ndxf>
        <font>
          <b/>
          <sz val="14"/>
        </font>
      </ndxf>
    </rcc>
    <rcc rId="0" sId="1" dxf="1">
      <nc r="K117">
        <f>H117/G117*100</f>
      </nc>
      <ndxf>
        <font>
          <b/>
          <sz val="14"/>
        </font>
      </ndxf>
    </rcc>
    <rcc rId="0" sId="1" dxf="1">
      <nc r="K118">
        <f>H118/G118*100</f>
      </nc>
      <ndxf>
        <font>
          <b/>
          <sz val="14"/>
        </font>
      </ndxf>
    </rcc>
    <rcc rId="0" sId="1" dxf="1">
      <nc r="K119">
        <f>H119/G119*100</f>
      </nc>
      <ndxf>
        <font>
          <b/>
          <sz val="14"/>
        </font>
      </ndxf>
    </rcc>
    <rcc rId="0" sId="1" dxf="1">
      <nc r="K120">
        <f>H120/G120*100</f>
      </nc>
      <ndxf>
        <font>
          <b/>
          <sz val="14"/>
        </font>
      </ndxf>
    </rcc>
    <rcc rId="0" sId="1" dxf="1">
      <nc r="K121">
        <f>H121/G121*100</f>
      </nc>
      <ndxf>
        <font>
          <b/>
          <sz val="14"/>
        </font>
      </ndxf>
    </rcc>
    <rcc rId="0" sId="1" dxf="1">
      <nc r="K122">
        <f>H122/G122*100</f>
      </nc>
      <ndxf>
        <font>
          <b/>
          <sz val="14"/>
        </font>
      </ndxf>
    </rcc>
    <rcc rId="0" sId="1" dxf="1">
      <nc r="K123">
        <f>H123/G123*100</f>
      </nc>
      <ndxf>
        <font>
          <b/>
          <sz val="14"/>
        </font>
      </ndxf>
    </rcc>
    <rcc rId="0" sId="1" dxf="1">
      <nc r="K124">
        <f>H124/G124*100</f>
      </nc>
      <ndxf>
        <font>
          <b/>
          <sz val="14"/>
        </font>
      </ndxf>
    </rcc>
    <rcc rId="0" sId="1" dxf="1">
      <nc r="K125">
        <f>H125/G125*100</f>
      </nc>
      <ndxf>
        <font>
          <b/>
          <sz val="14"/>
        </font>
      </ndxf>
    </rcc>
    <rcc rId="0" sId="1" dxf="1">
      <nc r="K126">
        <f>H126/G126*100</f>
      </nc>
      <ndxf>
        <font>
          <b/>
          <sz val="14"/>
        </font>
      </ndxf>
    </rcc>
    <rcc rId="0" sId="1" dxf="1">
      <nc r="K127">
        <f>H127/G127*100</f>
      </nc>
      <ndxf>
        <font>
          <b/>
          <sz val="14"/>
        </font>
      </ndxf>
    </rcc>
    <rcc rId="0" sId="1" dxf="1">
      <nc r="K128">
        <f>H128/G128*100</f>
      </nc>
      <ndxf>
        <font>
          <b/>
          <sz val="14"/>
        </font>
      </ndxf>
    </rcc>
    <rcc rId="0" sId="1" dxf="1">
      <nc r="K129">
        <f>H129/G129*100</f>
      </nc>
      <ndxf>
        <font>
          <b/>
          <sz val="14"/>
        </font>
      </ndxf>
    </rcc>
    <rcc rId="0" sId="1" dxf="1">
      <nc r="K130">
        <f>H130/G130*100</f>
      </nc>
      <ndxf>
        <font>
          <b/>
          <sz val="14"/>
        </font>
      </ndxf>
    </rcc>
    <rcc rId="0" sId="1" dxf="1">
      <nc r="K131">
        <f>H131/G131*100</f>
      </nc>
      <ndxf>
        <font>
          <b/>
          <sz val="14"/>
        </font>
      </ndxf>
    </rcc>
    <rcc rId="0" sId="1" dxf="1">
      <nc r="K132">
        <f>H132/G132*100</f>
      </nc>
      <ndxf>
        <font>
          <b/>
          <sz val="14"/>
        </font>
      </ndxf>
    </rcc>
    <rcc rId="0" sId="1" dxf="1">
      <nc r="K133">
        <f>H133/G133*100</f>
      </nc>
      <ndxf>
        <font>
          <b/>
          <sz val="14"/>
        </font>
      </ndxf>
    </rcc>
    <rcc rId="0" sId="1" dxf="1">
      <nc r="K134">
        <f>H134/G134*100</f>
      </nc>
      <ndxf>
        <font>
          <b/>
          <sz val="14"/>
        </font>
      </ndxf>
    </rcc>
    <rcc rId="0" sId="1" dxf="1">
      <nc r="K135">
        <f>H135/G135*100</f>
      </nc>
      <ndxf>
        <font>
          <b/>
          <sz val="14"/>
        </font>
      </ndxf>
    </rcc>
    <rcc rId="0" sId="1" dxf="1">
      <nc r="K136">
        <f>H136/G136*100</f>
      </nc>
      <ndxf>
        <font>
          <b/>
          <sz val="14"/>
        </font>
      </ndxf>
    </rcc>
    <rcc rId="0" sId="1" dxf="1">
      <nc r="K137">
        <f>H137/G137*100</f>
      </nc>
      <ndxf>
        <font>
          <b/>
          <sz val="14"/>
        </font>
      </ndxf>
    </rcc>
    <rcc rId="0" sId="1" dxf="1">
      <nc r="K138">
        <f>H138/G138*100</f>
      </nc>
      <ndxf>
        <font>
          <b/>
          <sz val="14"/>
        </font>
      </ndxf>
    </rcc>
    <rcc rId="0" sId="1" dxf="1">
      <nc r="K139">
        <f>H139/G139*100</f>
      </nc>
      <ndxf>
        <font>
          <b/>
          <sz val="14"/>
        </font>
      </ndxf>
    </rcc>
    <rcc rId="0" sId="1" dxf="1">
      <nc r="K140">
        <f>H140/G140*100</f>
      </nc>
      <ndxf>
        <font>
          <b/>
          <sz val="14"/>
        </font>
      </ndxf>
    </rcc>
    <rcc rId="0" sId="1" dxf="1">
      <nc r="K141">
        <f>H141/G141*100</f>
      </nc>
      <ndxf>
        <font>
          <b/>
          <sz val="14"/>
        </font>
      </ndxf>
    </rcc>
    <rcc rId="0" sId="1" dxf="1">
      <nc r="K142">
        <f>H142/G142*100</f>
      </nc>
      <ndxf>
        <font>
          <b/>
          <sz val="14"/>
        </font>
      </ndxf>
    </rcc>
    <rcc rId="0" sId="1" dxf="1">
      <nc r="K143">
        <f>H143/G143*100</f>
      </nc>
      <ndxf>
        <font>
          <b/>
          <sz val="14"/>
        </font>
      </ndxf>
    </rcc>
    <rcc rId="0" sId="1" dxf="1">
      <nc r="K144">
        <f>H144/G144*100</f>
      </nc>
      <ndxf>
        <font>
          <b/>
          <sz val="14"/>
        </font>
      </ndxf>
    </rcc>
    <rcc rId="0" sId="1" dxf="1">
      <nc r="K145">
        <f>H145/G145*100</f>
      </nc>
      <ndxf>
        <font>
          <b/>
          <sz val="14"/>
        </font>
      </ndxf>
    </rcc>
    <rcc rId="0" sId="1" dxf="1">
      <nc r="K146">
        <f>H146/G146*100</f>
      </nc>
      <ndxf>
        <font>
          <b/>
          <sz val="14"/>
        </font>
      </ndxf>
    </rcc>
    <rcc rId="0" sId="1" dxf="1">
      <nc r="K147">
        <f>H147/G147*100</f>
      </nc>
      <ndxf>
        <font>
          <b/>
          <sz val="14"/>
        </font>
      </ndxf>
    </rcc>
    <rcc rId="0" sId="1" dxf="1">
      <nc r="K148">
        <f>H148/G148*100</f>
      </nc>
      <ndxf>
        <font>
          <b/>
          <sz val="14"/>
        </font>
      </ndxf>
    </rcc>
    <rcc rId="0" sId="1" dxf="1">
      <nc r="K149">
        <f>H149/G149*100</f>
      </nc>
      <ndxf>
        <font>
          <b/>
          <sz val="14"/>
        </font>
      </ndxf>
    </rcc>
    <rcc rId="0" sId="1" dxf="1">
      <nc r="K150">
        <f>H150/G150*100</f>
      </nc>
      <ndxf>
        <font>
          <b/>
          <sz val="14"/>
        </font>
      </ndxf>
    </rcc>
    <rcc rId="0" sId="1" dxf="1">
      <nc r="K151">
        <f>H151/G151*100</f>
      </nc>
      <ndxf>
        <font>
          <b/>
          <sz val="14"/>
        </font>
      </ndxf>
    </rcc>
    <rcc rId="0" sId="1" dxf="1">
      <nc r="K152">
        <f>H152/G152*100</f>
      </nc>
      <ndxf>
        <font>
          <b/>
          <sz val="14"/>
        </font>
      </ndxf>
    </rcc>
    <rcc rId="0" sId="1" dxf="1">
      <nc r="K153">
        <f>H153/G153*100</f>
      </nc>
      <ndxf>
        <font>
          <b/>
          <sz val="14"/>
        </font>
      </ndxf>
    </rcc>
    <rcc rId="0" sId="1" dxf="1">
      <nc r="K154">
        <f>H154/G154*100</f>
      </nc>
      <ndxf>
        <font>
          <b/>
          <sz val="14"/>
        </font>
      </ndxf>
    </rcc>
    <rcc rId="0" sId="1" dxf="1">
      <nc r="K155">
        <f>H155/G155*100</f>
      </nc>
      <ndxf>
        <font>
          <b/>
          <sz val="14"/>
        </font>
      </ndxf>
    </rcc>
    <rcc rId="0" sId="1" dxf="1">
      <nc r="K156">
        <f>H156/G156*100</f>
      </nc>
      <ndxf>
        <font>
          <b/>
          <sz val="14"/>
        </font>
      </ndxf>
    </rcc>
    <rcc rId="0" sId="1" dxf="1">
      <nc r="K157">
        <f>H157/G157*100</f>
      </nc>
      <ndxf>
        <font>
          <b/>
          <sz val="14"/>
        </font>
      </ndxf>
    </rcc>
    <rcc rId="0" sId="1" dxf="1">
      <nc r="K158">
        <f>H158/G158*100</f>
      </nc>
      <ndxf>
        <font>
          <b/>
          <sz val="14"/>
        </font>
      </ndxf>
    </rcc>
    <rcc rId="0" sId="1" dxf="1">
      <nc r="K159">
        <f>H159/G159*100</f>
      </nc>
      <ndxf>
        <font>
          <b/>
          <sz val="14"/>
        </font>
      </ndxf>
    </rcc>
    <rcc rId="0" sId="1" dxf="1">
      <nc r="K160">
        <f>H160/G160*100</f>
      </nc>
      <ndxf>
        <font>
          <b/>
          <sz val="14"/>
        </font>
      </ndxf>
    </rcc>
    <rcc rId="0" sId="1" dxf="1">
      <nc r="K161">
        <f>H161/G161*100</f>
      </nc>
      <ndxf>
        <font>
          <b/>
          <sz val="14"/>
        </font>
      </ndxf>
    </rcc>
    <rcc rId="0" sId="1" dxf="1">
      <nc r="K162">
        <f>H162/G162*100</f>
      </nc>
      <ndxf>
        <font>
          <b/>
          <sz val="14"/>
        </font>
      </ndxf>
    </rcc>
    <rcc rId="0" sId="1" dxf="1">
      <nc r="K163">
        <f>H163/G163*100</f>
      </nc>
      <ndxf>
        <font>
          <b/>
          <sz val="14"/>
        </font>
      </ndxf>
    </rcc>
    <rcc rId="0" sId="1" dxf="1">
      <nc r="K164">
        <f>H164/G164*100</f>
      </nc>
      <ndxf>
        <font>
          <b/>
          <sz val="14"/>
        </font>
      </ndxf>
    </rcc>
    <rcc rId="0" sId="1" dxf="1">
      <nc r="K165">
        <f>H165/G165*100</f>
      </nc>
      <ndxf>
        <font>
          <b/>
          <sz val="14"/>
        </font>
      </ndxf>
    </rcc>
    <rcc rId="0" sId="1" dxf="1">
      <nc r="K166">
        <f>H166/G166*100</f>
      </nc>
      <ndxf>
        <font>
          <b/>
          <sz val="14"/>
        </font>
      </ndxf>
    </rcc>
    <rcc rId="0" sId="1" dxf="1">
      <nc r="K167">
        <f>H167/G167*100</f>
      </nc>
      <ndxf>
        <font>
          <b/>
          <sz val="14"/>
        </font>
      </ndxf>
    </rcc>
    <rcc rId="0" sId="1" dxf="1">
      <nc r="K168">
        <f>H168/G168*100</f>
      </nc>
      <ndxf>
        <font>
          <b/>
          <sz val="14"/>
        </font>
      </ndxf>
    </rcc>
    <rcc rId="0" sId="1" dxf="1">
      <nc r="K169">
        <f>H169/G169*100</f>
      </nc>
      <ndxf>
        <font>
          <b/>
          <sz val="14"/>
        </font>
      </ndxf>
    </rcc>
    <rcc rId="0" sId="1" dxf="1">
      <nc r="K170">
        <f>H170/G170*100</f>
      </nc>
      <ndxf>
        <font>
          <b/>
          <sz val="14"/>
        </font>
      </ndxf>
    </rcc>
    <rcc rId="0" sId="1" dxf="1">
      <nc r="K171">
        <f>H171/G171*100</f>
      </nc>
      <ndxf>
        <font>
          <b/>
          <sz val="14"/>
        </font>
      </ndxf>
    </rcc>
    <rcc rId="0" sId="1" dxf="1">
      <nc r="K172">
        <f>H172/G172*100</f>
      </nc>
      <ndxf>
        <font>
          <b/>
          <sz val="14"/>
        </font>
      </ndxf>
    </rcc>
    <rcc rId="0" sId="1" dxf="1">
      <nc r="K173">
        <f>H173/G173*100</f>
      </nc>
      <ndxf>
        <font>
          <b/>
          <sz val="14"/>
        </font>
      </ndxf>
    </rcc>
    <rcc rId="0" sId="1" dxf="1">
      <nc r="K174">
        <f>H174/G174*100</f>
      </nc>
      <ndxf>
        <font>
          <b/>
          <sz val="14"/>
        </font>
      </ndxf>
    </rcc>
    <rcc rId="0" sId="1" dxf="1">
      <nc r="K175">
        <f>H175/G175*100</f>
      </nc>
      <ndxf>
        <font>
          <b/>
          <sz val="14"/>
        </font>
      </ndxf>
    </rcc>
    <rcc rId="0" sId="1" dxf="1">
      <nc r="K176">
        <f>H176/G176*100</f>
      </nc>
      <ndxf>
        <font>
          <b/>
          <sz val="14"/>
        </font>
      </ndxf>
    </rcc>
    <rcc rId="0" sId="1" dxf="1">
      <nc r="K177">
        <f>H177/G177*100</f>
      </nc>
      <ndxf>
        <font>
          <b/>
          <sz val="14"/>
        </font>
      </ndxf>
    </rcc>
    <rcc rId="0" sId="1" dxf="1">
      <nc r="K178">
        <f>H178/G178*100</f>
      </nc>
      <ndxf>
        <font>
          <b/>
          <sz val="14"/>
        </font>
      </ndxf>
    </rcc>
    <rcc rId="0" sId="1" dxf="1">
      <nc r="K179">
        <f>H179/G179*100</f>
      </nc>
      <ndxf>
        <font>
          <b/>
          <sz val="14"/>
        </font>
      </ndxf>
    </rcc>
    <rcc rId="0" sId="1" dxf="1">
      <nc r="K180">
        <f>H180/G180*100</f>
      </nc>
      <ndxf>
        <font>
          <b/>
          <sz val="14"/>
        </font>
      </ndxf>
    </rcc>
    <rcc rId="0" sId="1" dxf="1">
      <nc r="K181">
        <f>H181/G181*100</f>
      </nc>
      <ndxf>
        <font>
          <b/>
          <sz val="14"/>
        </font>
      </ndxf>
    </rcc>
    <rcc rId="0" sId="1" dxf="1">
      <nc r="K182">
        <f>H182/G182*100</f>
      </nc>
      <ndxf>
        <font>
          <b/>
          <sz val="14"/>
        </font>
      </ndxf>
    </rcc>
    <rcc rId="0" sId="1" dxf="1">
      <nc r="K183">
        <f>H183/G183*100</f>
      </nc>
      <ndxf>
        <font>
          <b/>
          <sz val="14"/>
        </font>
      </ndxf>
    </rcc>
    <rcc rId="0" sId="1" dxf="1">
      <nc r="K184">
        <f>H184/G184*100</f>
      </nc>
      <ndxf>
        <font>
          <b/>
          <sz val="14"/>
        </font>
      </ndxf>
    </rcc>
    <rcc rId="0" sId="1" dxf="1">
      <nc r="K185">
        <f>H185/G185*100</f>
      </nc>
      <ndxf>
        <font>
          <b/>
          <sz val="14"/>
        </font>
      </ndxf>
    </rcc>
    <rcc rId="0" sId="1" dxf="1">
      <nc r="K186">
        <f>H186/G186*100</f>
      </nc>
      <ndxf>
        <font>
          <b/>
          <sz val="14"/>
        </font>
      </ndxf>
    </rcc>
    <rcc rId="0" sId="1" dxf="1">
      <nc r="K187">
        <f>H187/G187*100</f>
      </nc>
      <ndxf>
        <font>
          <b/>
          <sz val="14"/>
        </font>
      </ndxf>
    </rcc>
    <rcc rId="0" sId="1" dxf="1">
      <nc r="K188">
        <f>H188/G188*100</f>
      </nc>
      <ndxf>
        <font>
          <b/>
          <sz val="14"/>
        </font>
      </ndxf>
    </rcc>
    <rcc rId="0" sId="1" dxf="1">
      <nc r="K189">
        <f>H189/G189*100</f>
      </nc>
      <ndxf>
        <font>
          <b/>
          <sz val="14"/>
        </font>
      </ndxf>
    </rcc>
    <rcc rId="0" sId="1" dxf="1">
      <nc r="K190">
        <f>H190/G190*100</f>
      </nc>
      <ndxf>
        <font>
          <b/>
          <sz val="14"/>
        </font>
      </ndxf>
    </rcc>
    <rcc rId="0" sId="1" dxf="1">
      <nc r="K191">
        <f>H191/G191*100</f>
      </nc>
      <ndxf>
        <font>
          <b/>
          <sz val="14"/>
        </font>
      </ndxf>
    </rcc>
    <rcc rId="0" sId="1" dxf="1">
      <nc r="K192">
        <f>H192/G192*100</f>
      </nc>
      <ndxf>
        <font>
          <b/>
          <sz val="14"/>
        </font>
      </ndxf>
    </rcc>
    <rcc rId="0" sId="1" dxf="1">
      <nc r="K193">
        <f>H193/G193*100</f>
      </nc>
      <ndxf>
        <font>
          <b/>
          <sz val="14"/>
        </font>
      </ndxf>
    </rcc>
    <rcc rId="0" sId="1" dxf="1">
      <nc r="K194">
        <f>H194/G194*100</f>
      </nc>
      <ndxf>
        <font>
          <b/>
          <sz val="14"/>
        </font>
      </ndxf>
    </rcc>
    <rcc rId="0" sId="1" dxf="1">
      <nc r="K195">
        <f>H195/G195*100</f>
      </nc>
      <ndxf>
        <font>
          <b/>
          <sz val="14"/>
        </font>
      </ndxf>
    </rcc>
    <rcc rId="0" sId="1" dxf="1">
      <nc r="K196">
        <f>H196/G196*100</f>
      </nc>
      <ndxf>
        <font>
          <b/>
          <sz val="14"/>
        </font>
      </ndxf>
    </rcc>
    <rcc rId="0" sId="1" dxf="1">
      <nc r="K197">
        <f>H197/G197*100</f>
      </nc>
      <ndxf>
        <font>
          <b/>
          <sz val="14"/>
        </font>
      </ndxf>
    </rcc>
    <rcc rId="0" sId="1" dxf="1">
      <nc r="K198">
        <f>H198/G198*100</f>
      </nc>
      <ndxf>
        <font>
          <b/>
          <sz val="14"/>
        </font>
      </ndxf>
    </rcc>
    <rcc rId="0" sId="1" dxf="1">
      <nc r="K199">
        <f>H199/G199*100</f>
      </nc>
      <ndxf>
        <font>
          <b/>
          <sz val="14"/>
        </font>
      </ndxf>
    </rcc>
    <rcc rId="0" sId="1" dxf="1">
      <nc r="K200">
        <f>H200/G200*100</f>
      </nc>
      <ndxf>
        <font>
          <b/>
          <sz val="14"/>
        </font>
      </ndxf>
    </rcc>
    <rcc rId="0" sId="1" dxf="1">
      <nc r="K201">
        <f>H201/G201*100</f>
      </nc>
      <ndxf>
        <font>
          <b/>
          <sz val="14"/>
        </font>
      </ndxf>
    </rcc>
    <rcc rId="0" sId="1" dxf="1">
      <nc r="K202">
        <f>H202/G202*100</f>
      </nc>
      <ndxf>
        <font>
          <b/>
          <sz val="14"/>
        </font>
      </ndxf>
    </rcc>
    <rcc rId="0" sId="1" dxf="1">
      <nc r="K203">
        <f>H203/G203*100</f>
      </nc>
      <ndxf>
        <font>
          <b/>
          <sz val="14"/>
        </font>
      </ndxf>
    </rcc>
    <rcc rId="0" sId="1" dxf="1">
      <nc r="K204">
        <f>H204/G204*100</f>
      </nc>
      <ndxf>
        <font>
          <b/>
          <sz val="14"/>
        </font>
      </ndxf>
    </rcc>
    <rcc rId="0" sId="1" dxf="1">
      <nc r="K205">
        <f>H205/G205*100</f>
      </nc>
      <ndxf>
        <font>
          <b/>
          <sz val="14"/>
        </font>
      </ndxf>
    </rcc>
    <rcc rId="0" sId="1" dxf="1">
      <nc r="K206">
        <f>H206/G206*100</f>
      </nc>
      <ndxf>
        <font>
          <b/>
          <sz val="14"/>
        </font>
      </ndxf>
    </rcc>
    <rcc rId="0" sId="1" dxf="1">
      <nc r="K207">
        <f>H207/G207*100</f>
      </nc>
      <ndxf>
        <font>
          <b/>
          <sz val="14"/>
        </font>
      </ndxf>
    </rcc>
    <rcc rId="0" sId="1" dxf="1">
      <nc r="K208">
        <f>H208/G208*100</f>
      </nc>
      <ndxf>
        <font>
          <b/>
          <sz val="14"/>
        </font>
      </ndxf>
    </rcc>
    <rcc rId="0" sId="1" dxf="1">
      <nc r="K209">
        <f>H209/G209*100</f>
      </nc>
      <ndxf>
        <font>
          <b/>
          <sz val="14"/>
        </font>
      </ndxf>
    </rcc>
    <rcc rId="0" sId="1" dxf="1">
      <nc r="K210">
        <f>H210/G210*100</f>
      </nc>
      <ndxf>
        <font>
          <b/>
          <sz val="14"/>
        </font>
      </ndxf>
    </rcc>
    <rcc rId="0" sId="1" dxf="1">
      <nc r="K211">
        <f>H211/G211*100</f>
      </nc>
      <ndxf>
        <font>
          <b/>
          <sz val="14"/>
        </font>
      </ndxf>
    </rcc>
    <rcc rId="0" sId="1" dxf="1">
      <nc r="K212">
        <f>H212/G212*100</f>
      </nc>
      <ndxf>
        <font>
          <b/>
          <sz val="14"/>
        </font>
      </ndxf>
    </rcc>
    <rcc rId="0" sId="1" dxf="1">
      <nc r="K213">
        <f>H213/G213*100</f>
      </nc>
      <ndxf>
        <font>
          <b/>
          <sz val="14"/>
        </font>
      </ndxf>
    </rcc>
    <rcc rId="0" sId="1" dxf="1">
      <nc r="K214">
        <f>H214/G214*100</f>
      </nc>
      <ndxf>
        <font>
          <b/>
          <sz val="14"/>
        </font>
      </ndxf>
    </rcc>
    <rcc rId="0" sId="1" dxf="1">
      <nc r="K215">
        <f>H215/G215*100</f>
      </nc>
      <ndxf>
        <font>
          <b/>
          <sz val="14"/>
        </font>
      </ndxf>
    </rcc>
    <rcc rId="0" sId="1" dxf="1">
      <nc r="K216">
        <f>H216/G216*100</f>
      </nc>
      <ndxf>
        <font>
          <b/>
          <sz val="14"/>
        </font>
      </ndxf>
    </rcc>
    <rcc rId="0" sId="1" dxf="1">
      <nc r="K217">
        <f>H217/G217*100</f>
      </nc>
      <ndxf>
        <font>
          <b/>
          <sz val="14"/>
        </font>
      </ndxf>
    </rcc>
    <rcc rId="0" sId="1" dxf="1">
      <nc r="K218">
        <f>H218/G218*100</f>
      </nc>
      <ndxf>
        <font>
          <b/>
          <sz val="14"/>
        </font>
      </ndxf>
    </rcc>
    <rcc rId="0" sId="1" dxf="1">
      <nc r="K219">
        <f>H219/G219*100</f>
      </nc>
      <ndxf>
        <font>
          <b/>
          <sz val="14"/>
        </font>
      </ndxf>
    </rcc>
    <rcc rId="0" sId="1" dxf="1">
      <nc r="K220">
        <f>H220/G220*100</f>
      </nc>
      <ndxf>
        <font>
          <b/>
          <sz val="14"/>
        </font>
      </ndxf>
    </rcc>
    <rcc rId="0" sId="1" dxf="1">
      <nc r="K221">
        <f>H221/G221*100</f>
      </nc>
      <ndxf>
        <font>
          <b/>
          <sz val="14"/>
        </font>
      </ndxf>
    </rcc>
    <rcc rId="0" sId="1" dxf="1">
      <nc r="K222">
        <f>H222/G222*100</f>
      </nc>
      <ndxf>
        <font>
          <b/>
          <sz val="14"/>
        </font>
      </ndxf>
    </rcc>
    <rcc rId="0" sId="1" dxf="1">
      <nc r="K223">
        <f>H223/G223*100</f>
      </nc>
      <ndxf>
        <font>
          <b/>
          <sz val="14"/>
        </font>
      </ndxf>
    </rcc>
    <rcc rId="0" sId="1" dxf="1">
      <nc r="K224">
        <f>H224/G224*100</f>
      </nc>
      <ndxf>
        <font>
          <b/>
          <sz val="14"/>
        </font>
      </ndxf>
    </rcc>
    <rcc rId="0" sId="1" dxf="1">
      <nc r="K225">
        <f>H225/G225*100</f>
      </nc>
      <ndxf>
        <font>
          <b/>
          <sz val="14"/>
        </font>
      </ndxf>
    </rcc>
    <rcc rId="0" sId="1" dxf="1">
      <nc r="K226">
        <f>H226/G226*100</f>
      </nc>
      <ndxf>
        <font>
          <b/>
          <sz val="14"/>
        </font>
      </ndxf>
    </rcc>
    <rcc rId="0" sId="1" dxf="1">
      <nc r="K227">
        <f>H227/G227*100</f>
      </nc>
      <ndxf>
        <font>
          <b/>
          <sz val="14"/>
        </font>
      </ndxf>
    </rcc>
    <rcc rId="0" sId="1" dxf="1">
      <nc r="K228">
        <f>H228/G228*100</f>
      </nc>
      <ndxf>
        <font>
          <b/>
          <sz val="14"/>
        </font>
      </ndxf>
    </rcc>
    <rcc rId="0" sId="1" dxf="1">
      <nc r="K229">
        <f>H229/G229*100</f>
      </nc>
      <ndxf>
        <font>
          <b/>
          <sz val="14"/>
        </font>
      </ndxf>
    </rcc>
    <rcc rId="0" sId="1" dxf="1">
      <nc r="K230">
        <f>H230/G230*100</f>
      </nc>
      <ndxf>
        <font>
          <b/>
          <sz val="14"/>
        </font>
      </ndxf>
    </rcc>
    <rcc rId="0" sId="1" dxf="1">
      <nc r="K231">
        <f>H231/G231*100</f>
      </nc>
      <ndxf>
        <font>
          <b/>
          <sz val="14"/>
        </font>
      </ndxf>
    </rcc>
    <rcc rId="0" sId="1" dxf="1">
      <nc r="K232">
        <f>H232/G232*100</f>
      </nc>
      <ndxf>
        <font>
          <b/>
          <sz val="14"/>
        </font>
      </ndxf>
    </rcc>
    <rcc rId="0" sId="1" dxf="1">
      <nc r="K233">
        <f>H233/G233*100</f>
      </nc>
      <ndxf>
        <font>
          <b/>
          <sz val="14"/>
        </font>
      </ndxf>
    </rcc>
    <rcc rId="0" sId="1" dxf="1">
      <nc r="K234">
        <f>H234/G234*100</f>
      </nc>
      <ndxf>
        <font>
          <b/>
          <sz val="14"/>
        </font>
      </ndxf>
    </rcc>
    <rcc rId="0" sId="1" dxf="1">
      <nc r="K235">
        <f>H235/G235*100</f>
      </nc>
      <ndxf>
        <font>
          <b/>
          <sz val="14"/>
        </font>
      </ndxf>
    </rcc>
    <rcc rId="0" sId="1" dxf="1">
      <nc r="K236">
        <f>H236/G236*100</f>
      </nc>
      <ndxf>
        <font>
          <b/>
          <sz val="14"/>
        </font>
      </ndxf>
    </rcc>
    <rcc rId="0" sId="1" dxf="1">
      <nc r="K237">
        <f>H237/G237*100</f>
      </nc>
      <ndxf>
        <font>
          <b/>
          <sz val="14"/>
        </font>
      </ndxf>
    </rcc>
    <rcc rId="0" sId="1" dxf="1">
      <nc r="K238">
        <f>H238/G238*100</f>
      </nc>
      <ndxf>
        <font>
          <b/>
          <sz val="14"/>
        </font>
      </ndxf>
    </rcc>
    <rcc rId="0" sId="1" dxf="1">
      <nc r="K239">
        <f>H239/G239*100</f>
      </nc>
      <ndxf>
        <font>
          <b/>
          <sz val="14"/>
        </font>
      </ndxf>
    </rcc>
    <rcc rId="0" sId="1" dxf="1">
      <nc r="K240">
        <f>H240/G240*100</f>
      </nc>
      <ndxf>
        <font>
          <b/>
          <sz val="14"/>
        </font>
      </ndxf>
    </rcc>
    <rcc rId="0" sId="1" dxf="1">
      <nc r="K241">
        <f>H241/G241*100</f>
      </nc>
      <ndxf>
        <font>
          <b/>
          <sz val="14"/>
        </font>
      </ndxf>
    </rcc>
    <rcc rId="0" sId="1" dxf="1">
      <nc r="K242">
        <f>H242/G242*100</f>
      </nc>
      <ndxf>
        <font>
          <b/>
          <sz val="14"/>
        </font>
      </ndxf>
    </rcc>
    <rcc rId="0" sId="1" dxf="1">
      <nc r="K243">
        <f>H243/G243*100</f>
      </nc>
      <ndxf>
        <font>
          <b/>
          <sz val="14"/>
        </font>
      </ndxf>
    </rcc>
    <rcc rId="0" sId="1" dxf="1">
      <nc r="K244">
        <f>H244/G244*100</f>
      </nc>
      <ndxf>
        <font>
          <b/>
          <sz val="14"/>
        </font>
      </ndxf>
    </rcc>
    <rcc rId="0" sId="1" dxf="1">
      <nc r="K245">
        <f>H245/G245*100</f>
      </nc>
      <ndxf>
        <font>
          <b/>
          <sz val="14"/>
        </font>
      </ndxf>
    </rcc>
    <rcc rId="0" sId="1" dxf="1">
      <nc r="K246">
        <f>H246/G246*100</f>
      </nc>
      <ndxf>
        <font>
          <b/>
          <sz val="14"/>
        </font>
      </ndxf>
    </rcc>
    <rcc rId="0" sId="1" dxf="1">
      <nc r="K247">
        <f>H247/G247*100</f>
      </nc>
      <ndxf>
        <font>
          <b/>
          <sz val="14"/>
        </font>
      </ndxf>
    </rcc>
    <rcc rId="0" sId="1" dxf="1">
      <nc r="K248">
        <f>H248/G248*100</f>
      </nc>
      <ndxf>
        <font>
          <b/>
          <sz val="14"/>
        </font>
      </ndxf>
    </rcc>
    <rcc rId="0" sId="1" dxf="1">
      <nc r="K249">
        <f>H249/G249*100</f>
      </nc>
      <ndxf>
        <font>
          <b/>
          <sz val="14"/>
        </font>
      </ndxf>
    </rcc>
    <rcc rId="0" sId="1" dxf="1">
      <nc r="K250">
        <f>H250/G250*100</f>
      </nc>
      <ndxf>
        <font>
          <b/>
          <sz val="14"/>
        </font>
      </ndxf>
    </rcc>
    <rcc rId="0" sId="1" dxf="1">
      <nc r="K251">
        <f>H251/G251*100</f>
      </nc>
      <ndxf>
        <font>
          <b/>
          <sz val="14"/>
        </font>
      </ndxf>
    </rcc>
    <rcc rId="0" sId="1" dxf="1">
      <nc r="K252">
        <f>H252/G252*100</f>
      </nc>
      <ndxf>
        <font>
          <b/>
          <sz val="14"/>
        </font>
      </ndxf>
    </rcc>
    <rcc rId="0" sId="1" dxf="1">
      <nc r="K253">
        <f>H253/G253*100</f>
      </nc>
      <ndxf>
        <font>
          <b/>
          <sz val="14"/>
        </font>
      </ndxf>
    </rcc>
    <rcc rId="0" sId="1" dxf="1">
      <nc r="K254">
        <f>H254/G254*100</f>
      </nc>
      <ndxf>
        <font>
          <b/>
          <sz val="14"/>
        </font>
      </ndxf>
    </rcc>
    <rcc rId="0" sId="1" dxf="1">
      <nc r="K255">
        <f>H255/G255*100</f>
      </nc>
      <ndxf>
        <font>
          <b/>
          <sz val="14"/>
        </font>
      </ndxf>
    </rcc>
    <rcc rId="0" sId="1" dxf="1">
      <nc r="K256">
        <f>H256/G256*100</f>
      </nc>
      <ndxf>
        <font>
          <b/>
          <sz val="14"/>
        </font>
      </ndxf>
    </rcc>
    <rcc rId="0" sId="1" dxf="1">
      <nc r="K257">
        <f>H257/G257*100</f>
      </nc>
      <ndxf>
        <font>
          <b/>
          <sz val="14"/>
        </font>
      </ndxf>
    </rcc>
    <rcc rId="0" sId="1" dxf="1">
      <nc r="K258">
        <f>H258/G258*100</f>
      </nc>
      <ndxf>
        <font>
          <b/>
          <sz val="14"/>
        </font>
      </ndxf>
    </rcc>
    <rcc rId="0" sId="1" dxf="1">
      <nc r="K259">
        <f>H259/G259*100</f>
      </nc>
      <ndxf>
        <font>
          <b/>
          <sz val="14"/>
        </font>
      </ndxf>
    </rcc>
    <rcc rId="0" sId="1" dxf="1">
      <nc r="K260">
        <f>H260/G260*100</f>
      </nc>
      <ndxf>
        <font>
          <b/>
          <sz val="14"/>
        </font>
      </ndxf>
    </rcc>
    <rcc rId="0" sId="1" dxf="1">
      <nc r="K261">
        <f>H261/G261*100</f>
      </nc>
      <ndxf>
        <font>
          <b/>
          <sz val="14"/>
        </font>
      </ndxf>
    </rcc>
    <rcc rId="0" sId="1" dxf="1">
      <nc r="K262">
        <f>H262/G262*100</f>
      </nc>
      <ndxf>
        <font>
          <b/>
          <sz val="14"/>
        </font>
      </ndxf>
    </rcc>
    <rcc rId="0" sId="1" dxf="1">
      <nc r="K263">
        <f>H263/G263*100</f>
      </nc>
      <ndxf>
        <font>
          <b/>
          <sz val="14"/>
        </font>
      </ndxf>
    </rcc>
    <rcc rId="0" sId="1" dxf="1">
      <nc r="K264">
        <f>H264/G264*100</f>
      </nc>
      <ndxf>
        <font>
          <b/>
          <sz val="14"/>
        </font>
      </ndxf>
    </rcc>
    <rcc rId="0" sId="1" dxf="1">
      <nc r="K265">
        <f>H265/G265*100</f>
      </nc>
      <ndxf>
        <font>
          <b/>
          <sz val="14"/>
        </font>
      </ndxf>
    </rcc>
    <rcc rId="0" sId="1" dxf="1">
      <nc r="K266">
        <f>H266/G266*100</f>
      </nc>
      <ndxf>
        <font>
          <b/>
          <sz val="14"/>
        </font>
      </ndxf>
    </rcc>
    <rcc rId="0" sId="1" dxf="1">
      <nc r="K267">
        <f>H267/G267*100</f>
      </nc>
      <ndxf>
        <font>
          <b/>
          <sz val="14"/>
        </font>
      </ndxf>
    </rcc>
    <rcc rId="0" sId="1" dxf="1">
      <nc r="K268">
        <f>H268/G268*100</f>
      </nc>
      <ndxf>
        <font>
          <b/>
          <sz val="14"/>
        </font>
      </ndxf>
    </rcc>
    <rcc rId="0" sId="1" dxf="1">
      <nc r="K269">
        <f>H269/G269*100</f>
      </nc>
      <ndxf>
        <font>
          <b/>
          <sz val="14"/>
        </font>
      </ndxf>
    </rcc>
    <rcc rId="0" sId="1" dxf="1">
      <nc r="K270">
        <f>H270/G270*100</f>
      </nc>
      <ndxf>
        <font>
          <b/>
          <sz val="14"/>
        </font>
      </ndxf>
    </rcc>
    <rcc rId="0" sId="1" dxf="1">
      <nc r="K271">
        <f>H271/G271*100</f>
      </nc>
      <ndxf>
        <font>
          <b/>
          <sz val="14"/>
        </font>
      </ndxf>
    </rcc>
    <rcc rId="0" sId="1" dxf="1">
      <nc r="K272">
        <f>H272/G272*100</f>
      </nc>
      <ndxf>
        <font>
          <b/>
          <sz val="14"/>
        </font>
      </ndxf>
    </rcc>
    <rcc rId="0" sId="1" dxf="1">
      <nc r="K273">
        <f>H273/G273*100</f>
      </nc>
      <ndxf>
        <font>
          <b/>
          <sz val="14"/>
        </font>
      </ndxf>
    </rcc>
    <rcc rId="0" sId="1" dxf="1">
      <nc r="K274">
        <f>H274/G274*100</f>
      </nc>
      <ndxf>
        <font>
          <b/>
          <sz val="14"/>
        </font>
      </ndxf>
    </rcc>
    <rcc rId="0" sId="1" dxf="1">
      <nc r="K275">
        <f>H275/G275*100</f>
      </nc>
      <ndxf>
        <font>
          <b/>
          <sz val="14"/>
        </font>
      </ndxf>
    </rcc>
    <rcc rId="0" sId="1" dxf="1">
      <nc r="K276">
        <f>H276/G276*100</f>
      </nc>
      <ndxf>
        <font>
          <b/>
          <sz val="14"/>
        </font>
      </ndxf>
    </rcc>
    <rcc rId="0" sId="1" dxf="1">
      <nc r="K277">
        <f>H277/G277*100</f>
      </nc>
      <ndxf>
        <font>
          <b/>
          <sz val="14"/>
        </font>
      </ndxf>
    </rcc>
    <rcc rId="0" sId="1" dxf="1">
      <nc r="K278">
        <f>H278/G278*100</f>
      </nc>
      <ndxf>
        <font>
          <b/>
          <sz val="14"/>
        </font>
      </ndxf>
    </rcc>
    <rcc rId="0" sId="1" dxf="1">
      <nc r="K279">
        <f>H279/G279*100</f>
      </nc>
      <ndxf>
        <font>
          <b/>
          <sz val="14"/>
        </font>
      </ndxf>
    </rcc>
    <rcc rId="0" sId="1" dxf="1">
      <nc r="K280">
        <f>H280/G280*100</f>
      </nc>
      <ndxf>
        <font>
          <b/>
          <sz val="14"/>
        </font>
      </ndxf>
    </rcc>
    <rcc rId="0" sId="1" dxf="1">
      <nc r="K281">
        <f>H281/G281*100</f>
      </nc>
      <ndxf>
        <font>
          <b/>
          <sz val="14"/>
        </font>
      </ndxf>
    </rcc>
    <rcc rId="0" sId="1" dxf="1">
      <nc r="K282">
        <f>H282/G282*100</f>
      </nc>
      <ndxf>
        <font>
          <b/>
          <sz val="14"/>
        </font>
      </ndxf>
    </rcc>
    <rcc rId="0" sId="1" dxf="1">
      <nc r="K283">
        <f>H283/G283*100</f>
      </nc>
      <ndxf>
        <font>
          <b/>
          <sz val="14"/>
        </font>
      </ndxf>
    </rcc>
    <rcc rId="0" sId="1" dxf="1">
      <nc r="K284">
        <f>H284/G284*100</f>
      </nc>
      <ndxf>
        <font>
          <b/>
          <sz val="14"/>
        </font>
      </ndxf>
    </rcc>
    <rcc rId="0" sId="1" dxf="1">
      <nc r="K285">
        <f>H285/G285*100</f>
      </nc>
      <ndxf>
        <font>
          <b/>
          <sz val="14"/>
        </font>
      </ndxf>
    </rcc>
    <rcc rId="0" sId="1" dxf="1">
      <nc r="K286">
        <f>H286/G286*100</f>
      </nc>
      <ndxf>
        <font>
          <b/>
          <sz val="14"/>
        </font>
      </ndxf>
    </rcc>
    <rcc rId="0" sId="1" dxf="1">
      <nc r="K287">
        <f>H287/G287*100</f>
      </nc>
      <ndxf>
        <font>
          <b/>
          <sz val="14"/>
        </font>
      </ndxf>
    </rcc>
    <rcc rId="0" sId="1" dxf="1">
      <nc r="K288">
        <f>H288/G288*100</f>
      </nc>
      <ndxf>
        <font>
          <b/>
          <sz val="14"/>
        </font>
      </ndxf>
    </rcc>
    <rcc rId="0" sId="1" dxf="1">
      <nc r="K289">
        <f>H289/G289*100</f>
      </nc>
      <ndxf>
        <font>
          <b/>
          <sz val="14"/>
        </font>
      </ndxf>
    </rcc>
    <rcc rId="0" sId="1" dxf="1">
      <nc r="K290">
        <f>H290/G290*100</f>
      </nc>
      <ndxf>
        <font>
          <b/>
          <sz val="14"/>
        </font>
      </ndxf>
    </rcc>
    <rcc rId="0" sId="1" dxf="1">
      <nc r="K291">
        <f>H291/G291*100</f>
      </nc>
      <ndxf>
        <font>
          <b/>
          <sz val="14"/>
        </font>
      </ndxf>
    </rcc>
    <rcc rId="0" sId="1" dxf="1">
      <nc r="K292">
        <f>H292/G292*100</f>
      </nc>
      <ndxf>
        <font>
          <b/>
          <sz val="14"/>
        </font>
      </ndxf>
    </rcc>
    <rcc rId="0" sId="1" dxf="1">
      <nc r="K293">
        <f>H293/G293*100</f>
      </nc>
      <ndxf>
        <font>
          <b/>
          <sz val="14"/>
        </font>
      </ndxf>
    </rcc>
    <rcc rId="0" sId="1" dxf="1">
      <nc r="K294">
        <f>H294/G294*100</f>
      </nc>
      <ndxf>
        <font>
          <b/>
          <sz val="14"/>
        </font>
      </ndxf>
    </rcc>
    <rcc rId="0" sId="1" dxf="1">
      <nc r="K295">
        <f>H295/G295*100</f>
      </nc>
      <ndxf>
        <font>
          <b/>
          <sz val="14"/>
        </font>
      </ndxf>
    </rcc>
    <rcc rId="0" sId="1" dxf="1">
      <nc r="K296">
        <f>H296/G296*100</f>
      </nc>
      <ndxf>
        <font>
          <b/>
          <sz val="14"/>
        </font>
      </ndxf>
    </rcc>
    <rcc rId="0" sId="1" dxf="1">
      <nc r="K297">
        <f>H297/G297*100</f>
      </nc>
      <ndxf>
        <font>
          <b/>
          <sz val="14"/>
        </font>
      </ndxf>
    </rcc>
    <rcc rId="0" sId="1" dxf="1">
      <nc r="K298">
        <f>H298/G298*100</f>
      </nc>
      <ndxf>
        <font>
          <b/>
          <sz val="14"/>
        </font>
      </ndxf>
    </rcc>
  </rrc>
  <rrc rId="3650" sId="1" ref="K1:K1048576" action="deleteCol">
    <undo index="0" exp="area" ref3D="1" dr="$A$5:$XFD$5" dn="Заголовки_для_печати" sId="1"/>
    <undo index="0" exp="area" ref3D="1" dr="$A$5:$XFD$5" dn="Z_E147D13D_D04D_431E_888C_5A9AE670FC44_.wvu.PrintTitles" sId="1"/>
    <undo index="2" exp="area" ref3D="1" dr="$A$234:$XFD$239" dn="Z_CFD58EC5_F475_4F0C_8822_861C497EA100_.wvu.Rows" sId="1"/>
    <undo index="1" exp="area" ref3D="1" dr="$A$229:$XFD$232" dn="Z_CFD58EC5_F475_4F0C_8822_861C497EA100_.wvu.Rows" sId="1"/>
    <undo index="0" exp="area" ref3D="1" dr="$A$5:$XFD$5" dn="Z_CFD58EC5_F475_4F0C_8822_861C497EA100_.wvu.PrintTitles" sId="1"/>
    <undo index="2" exp="area" ref3D="1" dr="$A$98:$XFD$110" dn="Z_CFB0A04F_563D_4D2B_BCD3_ACFCDC70E584_.wvu.Rows" sId="1"/>
    <undo index="1" exp="area" ref3D="1" dr="$A$6:$XFD$96" dn="Z_CFB0A04F_563D_4D2B_BCD3_ACFCDC70E584_.wvu.Rows" sId="1"/>
    <undo index="0" exp="area" ref3D="1" dr="$A$5:$XFD$5" dn="Z_A600D8D5_C13F_49F2_9D2C_FC8EA32AC551_.wvu.PrintTitles" sId="1"/>
    <undo index="0" exp="area" ref3D="1" dr="$A$5:$XFD$5" dn="Z_966D3932_E429_4C59_AC55_697D9EEA620A_.wvu.PrintTitles" sId="1"/>
    <undo index="0" exp="area" ref3D="1" dr="$A$5:$K$298" dn="Z_966D3932_E429_4C59_AC55_697D9EEA620A_.wvu.FilterData" sId="1"/>
    <undo index="0" exp="area" ref3D="1" dr="$A$5:$XFD$5" dn="Z_95A7493F_2B11_406A_BB91_458FD9DC3BAE_.wvu.PrintTitles" sId="1"/>
    <undo index="0" exp="area" ref3D="1" dr="$A$5:$XFD$5" dn="Z_8FB1E024_9866_4CAD_B900_0CCFEA27B234_.wvu.PrintTitles" sId="1"/>
    <undo index="0" exp="area" ref3D="1" dr="$A$5:$XFD$5" dn="Z_5EEB5DC5_097B_47D6_81BA_F19E1000B57E_.wvu.PrintTitles" sId="1"/>
    <undo index="0" exp="area" ref3D="1" dr="$A$5:$XFD$5" dn="Z_452C56A1_7A56_4ADE_A5CF_E260228787E3_.wvu.PrintTitles" sId="1"/>
    <undo index="0" exp="area" ref3D="1" dr="$A$5:$XFD$5" dn="Z_3B5575E9_696E_4E1F_8BBE_8483CF318052_.wvu.PrintTitles" sId="1"/>
    <undo index="0" exp="area" ref3D="1" dr="$A$5:$XFD$5" dn="Z_221AFC77_C97B_4D44_8163_7AA758A08BF9_.wvu.PrintTitles" sId="1"/>
    <undo index="0" exp="area" ref3D="1" dr="$A$5:$K$298" dn="_ФильтрБазыДанных" sId="1"/>
    <rfmt sheetId="1" xfDxf="1" sqref="K1:K1048576" start="0" length="0">
      <dxf>
        <font>
          <sz val="11"/>
        </font>
      </dxf>
    </rfmt>
    <rfmt sheetId="1" sqref="K1" start="0" length="0">
      <dxf>
        <fill>
          <patternFill patternType="solid">
            <bgColor theme="0"/>
          </patternFill>
        </fill>
      </dxf>
    </rfmt>
    <rfmt sheetId="1" sqref="K2" start="0" length="0">
      <dxf>
        <fill>
          <patternFill patternType="solid">
            <bgColor theme="0"/>
          </patternFill>
        </fill>
      </dxf>
    </rfmt>
    <rfmt sheetId="1" sqref="K3" start="0" length="0">
      <dxf>
        <fill>
          <patternFill patternType="solid">
            <bgColor theme="0"/>
          </patternFill>
        </fill>
      </dxf>
    </rfmt>
    <rfmt sheetId="1" sqref="K4" start="0" length="0">
      <dxf>
        <font>
          <b/>
          <sz val="11"/>
        </font>
        <fill>
          <patternFill patternType="solid">
            <bgColor theme="0"/>
          </patternFill>
        </fill>
      </dxf>
    </rfmt>
    <rfmt sheetId="1" sqref="K5" start="0" length="0">
      <dxf>
        <font>
          <sz val="10"/>
          <color auto="1"/>
          <name val="Arial Cyr"/>
          <scheme val="none"/>
        </font>
        <fill>
          <patternFill patternType="solid">
            <bgColor theme="0"/>
          </patternFill>
        </fill>
      </dxf>
    </rfmt>
    <rfmt sheetId="1" sqref="K6" start="0" length="0">
      <dxf>
        <fill>
          <patternFill patternType="solid">
            <bgColor theme="0"/>
          </patternFill>
        </fill>
      </dxf>
    </rfmt>
    <rfmt sheetId="1" sqref="K7" start="0" length="0">
      <dxf>
        <font>
          <b/>
          <sz val="14"/>
        </font>
      </dxf>
    </rfmt>
    <rfmt sheetId="1" sqref="K8" start="0" length="0">
      <dxf>
        <font>
          <sz val="14"/>
        </font>
      </dxf>
    </rfmt>
    <rfmt sheetId="1" sqref="K9" start="0" length="0">
      <dxf>
        <font>
          <sz val="14"/>
        </font>
      </dxf>
    </rfmt>
    <rfmt sheetId="1" sqref="K10" start="0" length="0">
      <dxf>
        <font>
          <sz val="14"/>
        </font>
      </dxf>
    </rfmt>
    <rfmt sheetId="1" sqref="K11" start="0" length="0">
      <dxf>
        <font>
          <sz val="14"/>
        </font>
      </dxf>
    </rfmt>
    <rfmt sheetId="1" sqref="K12" start="0" length="0">
      <dxf>
        <font>
          <sz val="14"/>
        </font>
      </dxf>
    </rfmt>
    <rfmt sheetId="1" sqref="K13" start="0" length="0">
      <dxf>
        <font>
          <sz val="14"/>
        </font>
      </dxf>
    </rfmt>
    <rfmt sheetId="1" sqref="K14" start="0" length="0">
      <dxf>
        <font>
          <sz val="14"/>
        </font>
      </dxf>
    </rfmt>
    <rfmt sheetId="1" sqref="K15" start="0" length="0">
      <dxf>
        <font>
          <sz val="14"/>
        </font>
      </dxf>
    </rfmt>
    <rfmt sheetId="1" sqref="K16" start="0" length="0">
      <dxf>
        <font>
          <sz val="14"/>
        </font>
      </dxf>
    </rfmt>
    <rfmt sheetId="1" sqref="K17" start="0" length="0">
      <dxf>
        <font>
          <sz val="14"/>
          <name val="Times New Roman"/>
          <scheme val="none"/>
        </font>
      </dxf>
    </rfmt>
    <rfmt sheetId="1" sqref="K18" start="0" length="0">
      <dxf>
        <font>
          <sz val="14"/>
        </font>
      </dxf>
    </rfmt>
    <rfmt sheetId="1" sqref="K19" start="0" length="0">
      <dxf>
        <font>
          <sz val="14"/>
        </font>
      </dxf>
    </rfmt>
    <rfmt sheetId="1" sqref="K20" start="0" length="0">
      <dxf>
        <font>
          <sz val="14"/>
        </font>
      </dxf>
    </rfmt>
    <rfmt sheetId="1" sqref="K21" start="0" length="0">
      <dxf>
        <font>
          <sz val="14"/>
        </font>
      </dxf>
    </rfmt>
    <rfmt sheetId="1" sqref="K22" start="0" length="0">
      <dxf>
        <font>
          <sz val="14"/>
        </font>
      </dxf>
    </rfmt>
    <rfmt sheetId="1" sqref="K23" start="0" length="0">
      <dxf>
        <font>
          <sz val="14"/>
        </font>
      </dxf>
    </rfmt>
    <rfmt sheetId="1" sqref="K24" start="0" length="0">
      <dxf>
        <font>
          <sz val="14"/>
        </font>
      </dxf>
    </rfmt>
    <rfmt sheetId="1" sqref="K25" start="0" length="0">
      <dxf>
        <font>
          <sz val="14"/>
        </font>
      </dxf>
    </rfmt>
    <rfmt sheetId="1" sqref="K26" start="0" length="0">
      <dxf>
        <font>
          <sz val="14"/>
        </font>
      </dxf>
    </rfmt>
    <rfmt sheetId="1" sqref="K27" start="0" length="0">
      <dxf>
        <font>
          <sz val="14"/>
        </font>
      </dxf>
    </rfmt>
    <rfmt sheetId="1" sqref="K28" start="0" length="0">
      <dxf>
        <font>
          <sz val="14"/>
        </font>
      </dxf>
    </rfmt>
    <rfmt sheetId="1" sqref="K29" start="0" length="0">
      <dxf>
        <font>
          <sz val="14"/>
        </font>
      </dxf>
    </rfmt>
    <rfmt sheetId="1" sqref="K30" start="0" length="0">
      <dxf>
        <font>
          <sz val="14"/>
        </font>
      </dxf>
    </rfmt>
    <rfmt sheetId="1" sqref="K31" start="0" length="0">
      <dxf>
        <font>
          <sz val="14"/>
        </font>
      </dxf>
    </rfmt>
    <rfmt sheetId="1" sqref="K32" start="0" length="0">
      <dxf>
        <font>
          <sz val="14"/>
        </font>
      </dxf>
    </rfmt>
    <rfmt sheetId="1" sqref="K33" start="0" length="0">
      <dxf>
        <font>
          <sz val="14"/>
        </font>
      </dxf>
    </rfmt>
    <rfmt sheetId="1" sqref="K34" start="0" length="0">
      <dxf>
        <font>
          <sz val="14"/>
        </font>
      </dxf>
    </rfmt>
    <rfmt sheetId="1" sqref="K35" start="0" length="0">
      <dxf>
        <font>
          <sz val="14"/>
        </font>
      </dxf>
    </rfmt>
    <rfmt sheetId="1" sqref="K36" start="0" length="0">
      <dxf>
        <font>
          <sz val="14"/>
        </font>
      </dxf>
    </rfmt>
    <rfmt sheetId="1" sqref="K37" start="0" length="0">
      <dxf>
        <font>
          <sz val="14"/>
        </font>
      </dxf>
    </rfmt>
    <rfmt sheetId="1" sqref="K38" start="0" length="0">
      <dxf>
        <font>
          <sz val="14"/>
        </font>
      </dxf>
    </rfmt>
    <rfmt sheetId="1" sqref="K39" start="0" length="0">
      <dxf>
        <font>
          <sz val="14"/>
        </font>
      </dxf>
    </rfmt>
    <rfmt sheetId="1" sqref="K40" start="0" length="0">
      <dxf>
        <font>
          <sz val="14"/>
        </font>
      </dxf>
    </rfmt>
    <rfmt sheetId="1" sqref="K41" start="0" length="0">
      <dxf>
        <font>
          <sz val="14"/>
        </font>
      </dxf>
    </rfmt>
    <rfmt sheetId="1" sqref="K42" start="0" length="0">
      <dxf>
        <font>
          <sz val="14"/>
        </font>
      </dxf>
    </rfmt>
    <rfmt sheetId="1" sqref="K43" start="0" length="0">
      <dxf>
        <font>
          <sz val="14"/>
        </font>
      </dxf>
    </rfmt>
    <rfmt sheetId="1" sqref="K44" start="0" length="0">
      <dxf>
        <font>
          <sz val="14"/>
        </font>
      </dxf>
    </rfmt>
    <rfmt sheetId="1" sqref="K45" start="0" length="0">
      <dxf>
        <font>
          <b/>
          <sz val="14"/>
        </font>
      </dxf>
    </rfmt>
    <rfmt sheetId="1" sqref="K46" start="0" length="0">
      <dxf>
        <font>
          <sz val="14"/>
        </font>
      </dxf>
    </rfmt>
    <rfmt sheetId="1" sqref="K47" start="0" length="0">
      <dxf>
        <font>
          <sz val="14"/>
        </font>
      </dxf>
    </rfmt>
    <rfmt sheetId="1" sqref="K48" start="0" length="0">
      <dxf>
        <font>
          <sz val="14"/>
        </font>
      </dxf>
    </rfmt>
    <rfmt sheetId="1" sqref="K49" start="0" length="0">
      <dxf>
        <font>
          <sz val="14"/>
        </font>
      </dxf>
    </rfmt>
    <rfmt sheetId="1" sqref="K50" start="0" length="0">
      <dxf>
        <font>
          <sz val="14"/>
        </font>
      </dxf>
    </rfmt>
    <rfmt sheetId="1" sqref="K51" start="0" length="0">
      <dxf>
        <font>
          <sz val="14"/>
        </font>
      </dxf>
    </rfmt>
    <rfmt sheetId="1" sqref="K52" start="0" length="0">
      <dxf>
        <font>
          <sz val="14"/>
          <color theme="1"/>
        </font>
      </dxf>
    </rfmt>
    <rfmt sheetId="1" sqref="K53" start="0" length="0">
      <dxf>
        <font>
          <sz val="14"/>
        </font>
      </dxf>
    </rfmt>
    <rfmt sheetId="1" sqref="K54" start="0" length="0">
      <dxf>
        <font>
          <sz val="14"/>
        </font>
      </dxf>
    </rfmt>
    <rfmt sheetId="1" sqref="K55" start="0" length="0">
      <dxf>
        <font>
          <sz val="14"/>
        </font>
      </dxf>
    </rfmt>
    <rfmt sheetId="1" sqref="K56" start="0" length="0">
      <dxf>
        <font>
          <sz val="14"/>
        </font>
      </dxf>
    </rfmt>
    <rfmt sheetId="1" sqref="K57" start="0" length="0">
      <dxf>
        <font>
          <sz val="14"/>
        </font>
      </dxf>
    </rfmt>
    <rfmt sheetId="1" sqref="K58" start="0" length="0">
      <dxf>
        <font>
          <sz val="14"/>
        </font>
      </dxf>
    </rfmt>
    <rfmt sheetId="1" sqref="K59" start="0" length="0">
      <dxf>
        <font>
          <sz val="14"/>
        </font>
      </dxf>
    </rfmt>
    <rfmt sheetId="1" sqref="K60" start="0" length="0">
      <dxf>
        <font>
          <sz val="14"/>
        </font>
      </dxf>
    </rfmt>
    <rfmt sheetId="1" sqref="K61" start="0" length="0">
      <dxf>
        <font>
          <sz val="14"/>
        </font>
      </dxf>
    </rfmt>
    <rfmt sheetId="1" sqref="K62" start="0" length="0">
      <dxf>
        <font>
          <sz val="14"/>
        </font>
      </dxf>
    </rfmt>
    <rfmt sheetId="1" sqref="K63" start="0" length="0">
      <dxf>
        <font>
          <sz val="14"/>
        </font>
      </dxf>
    </rfmt>
    <rfmt sheetId="1" sqref="K64" start="0" length="0">
      <dxf>
        <font>
          <sz val="14"/>
        </font>
      </dxf>
    </rfmt>
    <rfmt sheetId="1" sqref="K65" start="0" length="0">
      <dxf>
        <font>
          <sz val="14"/>
        </font>
      </dxf>
    </rfmt>
    <rfmt sheetId="1" sqref="K66" start="0" length="0">
      <dxf>
        <font>
          <sz val="14"/>
        </font>
      </dxf>
    </rfmt>
    <rfmt sheetId="1" sqref="K67" start="0" length="0">
      <dxf>
        <font>
          <sz val="14"/>
        </font>
      </dxf>
    </rfmt>
    <rfmt sheetId="1" sqref="K68" start="0" length="0">
      <dxf>
        <font>
          <sz val="14"/>
        </font>
      </dxf>
    </rfmt>
    <rfmt sheetId="1" sqref="K69" start="0" length="0">
      <dxf>
        <font>
          <sz val="14"/>
        </font>
      </dxf>
    </rfmt>
    <rfmt sheetId="1" sqref="K70" start="0" length="0">
      <dxf>
        <font>
          <sz val="14"/>
        </font>
      </dxf>
    </rfmt>
    <rfmt sheetId="1" sqref="K71" start="0" length="0">
      <dxf>
        <font>
          <sz val="14"/>
        </font>
      </dxf>
    </rfmt>
    <rfmt sheetId="1" sqref="K72" start="0" length="0">
      <dxf>
        <font>
          <sz val="14"/>
        </font>
      </dxf>
    </rfmt>
    <rfmt sheetId="1" sqref="K73" start="0" length="0">
      <dxf>
        <font>
          <b/>
          <sz val="14"/>
        </font>
      </dxf>
    </rfmt>
    <rfmt sheetId="1" sqref="K74" start="0" length="0">
      <dxf>
        <font>
          <sz val="14"/>
        </font>
      </dxf>
    </rfmt>
    <rfmt sheetId="1" sqref="K75" start="0" length="0">
      <dxf>
        <font>
          <sz val="14"/>
        </font>
      </dxf>
    </rfmt>
    <rfmt sheetId="1" sqref="K76" start="0" length="0">
      <dxf>
        <font>
          <sz val="14"/>
        </font>
      </dxf>
    </rfmt>
    <rfmt sheetId="1" sqref="K77" start="0" length="0">
      <dxf>
        <font>
          <sz val="14"/>
        </font>
      </dxf>
    </rfmt>
    <rfmt sheetId="1" sqref="K78" start="0" length="0">
      <dxf>
        <font>
          <sz val="14"/>
        </font>
      </dxf>
    </rfmt>
    <rfmt sheetId="1" sqref="K79" start="0" length="0">
      <dxf>
        <font>
          <b/>
          <sz val="14"/>
          <name val="Times New Roman"/>
          <scheme val="none"/>
        </font>
      </dxf>
    </rfmt>
    <rfmt sheetId="1" sqref="K80" start="0" length="0">
      <dxf>
        <font>
          <b/>
          <sz val="14"/>
        </font>
      </dxf>
    </rfmt>
    <rfmt sheetId="1" sqref="K81" start="0" length="0">
      <dxf>
        <font>
          <sz val="14"/>
        </font>
      </dxf>
    </rfmt>
    <rfmt sheetId="1" sqref="K82" start="0" length="0">
      <dxf>
        <font>
          <sz val="14"/>
        </font>
      </dxf>
    </rfmt>
    <rfmt sheetId="1" sqref="K83" start="0" length="0">
      <dxf>
        <font>
          <sz val="14"/>
        </font>
      </dxf>
    </rfmt>
    <rfmt sheetId="1" sqref="K84" start="0" length="0">
      <dxf>
        <font>
          <sz val="14"/>
        </font>
      </dxf>
    </rfmt>
    <rfmt sheetId="1" sqref="K85" start="0" length="0">
      <dxf>
        <font>
          <sz val="14"/>
        </font>
      </dxf>
    </rfmt>
    <rfmt sheetId="1" sqref="K86" start="0" length="0">
      <dxf>
        <font>
          <sz val="14"/>
        </font>
      </dxf>
    </rfmt>
    <rfmt sheetId="1" sqref="K87" start="0" length="0">
      <dxf>
        <font>
          <sz val="14"/>
        </font>
      </dxf>
    </rfmt>
    <rfmt sheetId="1" sqref="K88" start="0" length="0">
      <dxf>
        <font>
          <sz val="14"/>
        </font>
      </dxf>
    </rfmt>
    <rfmt sheetId="1" sqref="K89" start="0" length="0">
      <dxf>
        <font>
          <sz val="14"/>
        </font>
      </dxf>
    </rfmt>
    <rfmt sheetId="1" sqref="K90" start="0" length="0">
      <dxf>
        <font>
          <sz val="14"/>
        </font>
      </dxf>
    </rfmt>
    <rfmt sheetId="1" sqref="K91" start="0" length="0">
      <dxf>
        <font>
          <sz val="14"/>
        </font>
      </dxf>
    </rfmt>
    <rfmt sheetId="1" sqref="K92" start="0" length="0">
      <dxf>
        <font>
          <b/>
          <sz val="14"/>
        </font>
        <fill>
          <patternFill patternType="solid">
            <bgColor theme="0"/>
          </patternFill>
        </fill>
      </dxf>
    </rfmt>
    <rfmt sheetId="1" sqref="K94" start="0" length="0">
      <dxf>
        <numFmt numFmtId="167" formatCode="#,##0.000"/>
      </dxf>
    </rfmt>
    <rfmt sheetId="1" sqref="K97" start="0" length="0">
      <dxf>
        <numFmt numFmtId="167" formatCode="#,##0.000"/>
      </dxf>
    </rfmt>
    <rfmt sheetId="1" sqref="K99" start="0" length="0">
      <dxf>
        <font>
          <i/>
          <sz val="11"/>
        </font>
      </dxf>
    </rfmt>
    <rfmt sheetId="1" sqref="K103" start="0" length="0">
      <dxf>
        <font>
          <i/>
          <sz val="11"/>
        </font>
      </dxf>
    </rfmt>
    <rfmt sheetId="1" sqref="K107" start="0" length="0">
      <dxf>
        <font>
          <i/>
          <sz val="11"/>
        </font>
      </dxf>
    </rfmt>
    <rfmt sheetId="1" sqref="K112" start="0" length="0">
      <dxf>
        <font>
          <i/>
          <sz val="11"/>
        </font>
      </dxf>
    </rfmt>
    <rfmt sheetId="1" sqref="K117" start="0" length="0">
      <dxf>
        <font>
          <i/>
          <sz val="11"/>
        </font>
      </dxf>
    </rfmt>
    <rfmt sheetId="1" sqref="K120" start="0" length="0">
      <dxf>
        <font>
          <i/>
          <sz val="11"/>
        </font>
      </dxf>
    </rfmt>
    <rfmt sheetId="1" sqref="K124" start="0" length="0">
      <dxf>
        <font>
          <i/>
          <sz val="11"/>
        </font>
      </dxf>
    </rfmt>
    <rfmt sheetId="1" sqref="K127" start="0" length="0">
      <dxf>
        <font>
          <i/>
          <sz val="11"/>
        </font>
      </dxf>
    </rfmt>
    <rfmt sheetId="1" sqref="K132" start="0" length="0">
      <dxf>
        <numFmt numFmtId="167" formatCode="#,##0.000"/>
      </dxf>
    </rfmt>
    <rfmt sheetId="1" sqref="K272" start="0" length="0">
      <dxf>
        <numFmt numFmtId="167" formatCode="#,##0.000"/>
      </dxf>
    </rfmt>
  </rrc>
</revisions>
</file>

<file path=xl/revisions/revisionLog11.xml><?xml version="1.0" encoding="utf-8"?>
<revisions xmlns="http://schemas.openxmlformats.org/spreadsheetml/2006/main" xmlns:r="http://schemas.openxmlformats.org/officeDocument/2006/relationships">
  <rfmt sheetId="1" sqref="J113" start="0" length="2147483647">
    <dxf>
      <font>
        <b/>
      </font>
    </dxf>
  </rfmt>
  <rfmt sheetId="1" sqref="J113:J114">
    <dxf>
      <numFmt numFmtId="165" formatCode="0.0"/>
    </dxf>
  </rfmt>
  <rfmt sheetId="1" sqref="J120">
    <dxf>
      <numFmt numFmtId="165" formatCode="0.0"/>
    </dxf>
  </rfmt>
  <rfmt sheetId="1" sqref="J136:J137">
    <dxf>
      <numFmt numFmtId="165" formatCode="0.0"/>
    </dxf>
  </rfmt>
  <rcc rId="1033" sId="1" odxf="1" dxf="1">
    <oc r="J164" t="inlineStr">
      <is>
        <t>в 35,2 р.б.</t>
      </is>
    </oc>
    <nc r="J164">
      <f>SUM(H164/G164*100)</f>
    </nc>
    <odxf>
      <numFmt numFmtId="165" formatCode="0.0"/>
    </odxf>
    <ndxf>
      <numFmt numFmtId="168" formatCode="#,##0.0"/>
    </ndxf>
  </rcc>
  <rfmt sheetId="1" sqref="J204" start="0" length="2147483647">
    <dxf>
      <font>
        <b/>
      </font>
    </dxf>
  </rfmt>
  <rfmt sheetId="1" sqref="J210" start="0" length="2147483647">
    <dxf>
      <font>
        <b/>
      </font>
    </dxf>
  </rfmt>
  <rfmt sheetId="1" sqref="J223" start="0" length="2147483647">
    <dxf>
      <font>
        <b/>
      </font>
    </dxf>
  </rfmt>
  <rfmt sheetId="1" sqref="J241" start="0" length="2147483647">
    <dxf>
      <font>
        <b/>
      </font>
    </dxf>
  </rfmt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rc rId="2854" sId="1" ref="A71:XFD71" action="insertRow">
    <undo index="2" exp="area" ref3D="1" dr="$A$233:$XFD$238" dn="Z_CFD58EC5_F475_4F0C_8822_861C497EA100_.wvu.Rows" sId="1"/>
    <undo index="1" exp="area" ref3D="1" dr="$A$228:$XFD$231" dn="Z_CFD58EC5_F475_4F0C_8822_861C497EA100_.wvu.Rows" sId="1"/>
    <undo index="2" exp="area" ref3D="1" dr="$A$97:$XFD$109" dn="Z_CFB0A04F_563D_4D2B_BCD3_ACFCDC70E584_.wvu.Rows" sId="1"/>
    <undo index="1" exp="area" ref3D="1" dr="$A$7:$XFD$95" dn="Z_CFB0A04F_563D_4D2B_BCD3_ACFCDC70E584_.wvu.Rows" sId="1"/>
  </rrc>
  <rcc rId="2855" sId="1">
    <nc r="A71">
      <v>24100000</v>
    </nc>
  </rcc>
  <rrc rId="2856" sId="1" ref="A71:XFD71" action="deleteRow">
    <undo index="2" exp="area" ref3D="1" dr="$A$234:$XFD$239" dn="Z_CFD58EC5_F475_4F0C_8822_861C497EA100_.wvu.Rows" sId="1"/>
    <undo index="1" exp="area" ref3D="1" dr="$A$229:$XFD$232" dn="Z_CFD58EC5_F475_4F0C_8822_861C497EA100_.wvu.Rows" sId="1"/>
    <undo index="2" exp="area" ref3D="1" dr="$A$98:$XFD$110" dn="Z_CFB0A04F_563D_4D2B_BCD3_ACFCDC70E584_.wvu.Rows" sId="1"/>
    <undo index="1" exp="area" ref3D="1" dr="$A$7:$XFD$96" dn="Z_CFB0A04F_563D_4D2B_BCD3_ACFCDC70E584_.wvu.Rows" sId="1"/>
    <rfmt sheetId="1" xfDxf="1" sqref="A71:XFD71" start="0" length="0">
      <dxf>
        <font>
          <sz val="14"/>
        </font>
      </dxf>
    </rfmt>
    <rcc rId="0" sId="1" dxf="1">
      <nc r="A71">
        <v>24100000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71" start="0" length="0">
      <dxf>
        <font>
          <sz val="14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1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1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1" start="0" length="0">
      <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1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1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2510" sId="1" numFmtId="4">
    <oc r="C30">
      <v>249.98599999999999</v>
    </oc>
    <nc r="C30">
      <v>253.95099999999999</v>
    </nc>
  </rcc>
  <rcc rId="2511" sId="1" numFmtId="4">
    <oc r="D30">
      <v>275.06599999999997</v>
    </oc>
    <nc r="D30">
      <v>575.30399999999997</v>
    </nc>
  </rcc>
  <rcc rId="2512" sId="1" odxf="1" dxf="1">
    <oc r="F30">
      <f>D30/C30*100</f>
    </oc>
    <nc r="F30" t="inlineStr">
      <is>
        <t>в 2.3 р.б.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30:XFD3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fmt sheetId="1" sqref="C286:C292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0112.xml><?xml version="1.0" encoding="utf-8"?>
<revisions xmlns="http://schemas.openxmlformats.org/spreadsheetml/2006/main" xmlns:r="http://schemas.openxmlformats.org/officeDocument/2006/relationships">
  <rcc rId="1898" sId="1" numFmtId="4">
    <oc r="D91">
      <v>101120.692</v>
    </oc>
    <nc r="D91">
      <v>206632.79699999999</v>
    </nc>
  </rcc>
  <rcc rId="1899" sId="1" numFmtId="4">
    <oc r="H91">
      <v>1619.5630000000001</v>
    </oc>
    <nc r="H91">
      <v>5519.165</v>
    </nc>
  </rcc>
  <rcc rId="1900" sId="1">
    <oc r="E91">
      <f>SUM(D91-C91)</f>
    </oc>
    <nc r="E91">
      <f>SUM(D91-C91)</f>
    </nc>
  </rcc>
  <rcc rId="1901" sId="1" numFmtId="4">
    <oc r="D93">
      <v>65871.042000000001</v>
    </oc>
    <nc r="D93">
      <v>115805.908</v>
    </nc>
  </rcc>
  <rcc rId="1902" sId="1" numFmtId="4">
    <oc r="D94">
      <v>1793.9770000000001</v>
    </oc>
    <nc r="D94">
      <v>5993.18</v>
    </nc>
  </rcc>
  <rcc rId="1903" sId="1" numFmtId="4">
    <nc r="D95">
      <v>0</v>
    </nc>
  </rcc>
  <rcc rId="1904" sId="1">
    <oc r="D92">
      <f>SUM(D93:D95)</f>
    </oc>
    <nc r="D92">
      <f>SUM(D93:D95)</f>
    </nc>
  </rcc>
  <rfmt sheetId="1" sqref="D91:D95">
    <dxf>
      <fill>
        <patternFill patternType="none">
          <bgColor auto="1"/>
        </patternFill>
      </fill>
    </dxf>
  </rfmt>
  <rcc rId="1905" sId="1" numFmtId="4">
    <oc r="D97">
      <v>152211.53400000001</v>
    </oc>
    <nc r="D97">
      <v>396856.88299999997</v>
    </nc>
  </rcc>
  <rcc rId="1906" sId="1" numFmtId="4">
    <oc r="D98">
      <v>1583.364</v>
    </oc>
    <nc r="D98">
      <v>4247.652</v>
    </nc>
  </rcc>
  <rcc rId="1907" sId="1" numFmtId="4">
    <oc r="D103">
      <v>7729.9350000000004</v>
    </oc>
    <nc r="D103">
      <v>18379.994999999999</v>
    </nc>
  </rcc>
  <rfmt sheetId="1" sqref="D93:D103">
    <dxf>
      <fill>
        <patternFill patternType="none">
          <bgColor auto="1"/>
        </patternFill>
      </fill>
    </dxf>
  </rfmt>
  <rcc rId="1908" sId="1" numFmtId="4">
    <oc r="D106">
      <v>39488.213000000003</v>
    </oc>
    <nc r="D106">
      <v>84924.187999999995</v>
    </nc>
  </rcc>
  <rcc rId="1909" sId="1" numFmtId="4">
    <oc r="D107">
      <v>3480.6930000000002</v>
    </oc>
    <nc r="D107">
      <v>9356.2430000000004</v>
    </nc>
  </rcc>
  <rcc rId="1910" sId="1" numFmtId="4">
    <oc r="D109">
      <v>70.625</v>
    </oc>
    <nc r="D109">
      <v>168.29</v>
    </nc>
  </rcc>
  <rcc rId="1911" sId="1" numFmtId="4">
    <oc r="D108">
      <v>1289.6120000000001</v>
    </oc>
    <nc r="D108">
      <v>2999.422</v>
    </nc>
  </rcc>
  <rcc rId="1912" sId="1" numFmtId="4">
    <oc r="D111">
      <v>6711.8130000000001</v>
    </oc>
    <nc r="D111">
      <v>14344.716</v>
    </nc>
  </rcc>
  <rcc rId="1913" sId="1" numFmtId="4">
    <nc r="D112">
      <v>19.91</v>
    </nc>
  </rcc>
  <rcc rId="1914" sId="1">
    <nc r="E112">
      <f>SUM(D112-C112)</f>
    </nc>
  </rcc>
  <rcc rId="1915" sId="1">
    <nc r="F112">
      <f>SUM(D112/C112*100)</f>
    </nc>
  </rcc>
  <rcc rId="1916" sId="1" numFmtId="4">
    <oc r="D114">
      <v>758.35299999999995</v>
    </oc>
    <nc r="D114">
      <v>1333.6579999999999</v>
    </nc>
  </rcc>
  <rcc rId="1917" sId="1" numFmtId="4">
    <oc r="D115">
      <v>2059.7330000000002</v>
    </oc>
    <nc r="D115">
      <v>4575.9489999999996</v>
    </nc>
  </rcc>
  <rcc rId="1918" sId="1" numFmtId="4">
    <oc r="D116">
      <v>496.79399999999998</v>
    </oc>
    <nc r="D116">
      <v>1380.0809999999999</v>
    </nc>
  </rcc>
  <rcc rId="1919" sId="1" numFmtId="4">
    <nc r="D123">
      <v>292.745</v>
    </nc>
  </rcc>
  <rfmt sheetId="1" sqref="D91:D124">
    <dxf>
      <fill>
        <patternFill patternType="none">
          <bgColor auto="1"/>
        </patternFill>
      </fill>
    </dxf>
  </rfmt>
  <rfmt sheetId="1" sqref="D90">
    <dxf>
      <fill>
        <patternFill patternType="none">
          <bgColor auto="1"/>
        </patternFill>
      </fill>
    </dxf>
  </rfmt>
  <rfmt sheetId="1" sqref="E90" start="0" length="0">
    <dxf>
      <font>
        <b val="0"/>
        <sz val="14"/>
        <name val="Times New Roman"/>
        <scheme val="none"/>
      </font>
    </dxf>
  </rfmt>
  <rcc rId="1920" sId="1">
    <nc r="E123">
      <f>SUM(D123-C123)</f>
    </nc>
  </rcc>
  <rfmt sheetId="1" sqref="E90:E124">
    <dxf>
      <fill>
        <patternFill patternType="none">
          <bgColor auto="1"/>
        </patternFill>
      </fill>
    </dxf>
  </rfmt>
  <rfmt sheetId="1" sqref="E90" start="0" length="0">
    <dxf>
      <font>
        <b/>
        <sz val="14"/>
        <name val="Times New Roman"/>
        <scheme val="none"/>
      </font>
      <fill>
        <patternFill patternType="solid">
          <bgColor rgb="FFFFFF00"/>
        </patternFill>
      </fill>
    </dxf>
  </rfmt>
  <rcc rId="1921" sId="1" odxf="1" dxf="1">
    <oc r="E90">
      <f>E91+E92+E96+E100+E103+E104+E105+E108+E110+E113+E116+E117+E120+E123+E124</f>
    </oc>
    <nc r="E90">
      <f>E91+E92+E96+E100+E103+E104+E105+E108+E110+E113+E116+E117+E120+E123+E124+E109</f>
    </nc>
    <ndxf>
      <fill>
        <patternFill patternType="none">
          <bgColor indexed="65"/>
        </patternFill>
      </fill>
    </ndxf>
  </rcc>
  <rfmt sheetId="1" sqref="F90:F124">
    <dxf>
      <fill>
        <patternFill patternType="none">
          <bgColor auto="1"/>
        </patternFill>
      </fill>
    </dxf>
  </rfmt>
  <rcc rId="1922" sId="1" numFmtId="4">
    <nc r="F123">
      <v>100</v>
    </nc>
  </rcc>
  <rfmt sheetId="1" sqref="C98:F98">
    <dxf>
      <alignment horizontal="center" readingOrder="0"/>
    </dxf>
  </rfmt>
  <rfmt sheetId="1" sqref="C98:F98">
    <dxf>
      <alignment vertical="bottom" readingOrder="0"/>
    </dxf>
  </rfmt>
  <rfmt sheetId="1" sqref="C98:F98">
    <dxf>
      <alignment horizontal="general" readingOrder="0"/>
    </dxf>
  </rfmt>
  <rfmt sheetId="1" sqref="C98:F98">
    <dxf>
      <alignment vertical="center" readingOrder="0"/>
    </dxf>
  </rfmt>
  <rfmt sheetId="1" sqref="D106:D107">
    <dxf>
      <alignment horizontal="center" readingOrder="0"/>
    </dxf>
  </rfmt>
  <rfmt sheetId="1" sqref="D106:D107">
    <dxf>
      <alignment vertical="center" readingOrder="0"/>
    </dxf>
  </rfmt>
  <rfmt sheetId="1" sqref="D106:D107">
    <dxf>
      <alignment horizontal="right" readingOrder="0"/>
    </dxf>
  </rfmt>
  <rcc rId="1923" sId="1" numFmtId="4">
    <oc r="H93">
      <v>25218.321</v>
    </oc>
    <nc r="H93">
      <v>40708.858</v>
    </nc>
  </rcc>
  <rcc rId="1924" sId="1" numFmtId="4">
    <oc r="H94">
      <v>359.16</v>
    </oc>
    <nc r="H94">
      <v>393.99700000000001</v>
    </nc>
  </rcc>
  <rfmt sheetId="1" sqref="H91:H102">
    <dxf>
      <fill>
        <patternFill patternType="none">
          <bgColor auto="1"/>
        </patternFill>
      </fill>
    </dxf>
  </rfmt>
  <rcc rId="1925" sId="1" numFmtId="4">
    <oc r="H103">
      <v>11.242000000000001</v>
    </oc>
    <nc r="H103">
      <v>459.166</v>
    </nc>
  </rcc>
  <rcc rId="1926" sId="1" numFmtId="4">
    <oc r="H106">
      <v>9286.8089999999993</v>
    </oc>
    <nc r="H106">
      <v>15020.028</v>
    </nc>
  </rcc>
  <rcc rId="1927" sId="1" numFmtId="4">
    <oc r="H111">
      <v>5676.8670000000002</v>
    </oc>
    <nc r="H111">
      <v>7836.2629999999999</v>
    </nc>
  </rcc>
  <rcc rId="1928" sId="1" numFmtId="4">
    <oc r="H116">
      <v>1.6</v>
    </oc>
    <nc r="H116">
      <v>5.3949999999999996</v>
    </nc>
  </rcc>
  <rcc rId="1929" sId="1" odxf="1" dxf="1">
    <oc r="H90">
      <f>H91+H92+H96+H100+H103+H104+H105+H108+H110+H113+H116+H117+H120+H123+H124</f>
    </oc>
    <nc r="H90">
      <f>H91+H92+H96+H100+H103+H104+H105+H108+H110+H113+H116+H117+H120+H123+H124+H109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H90:H124">
    <dxf>
      <fill>
        <patternFill patternType="none">
          <bgColor auto="1"/>
        </patternFill>
      </fill>
    </dxf>
  </rfmt>
  <rfmt sheetId="1" sqref="G90:G124">
    <dxf>
      <fill>
        <patternFill patternType="none">
          <bgColor auto="1"/>
        </patternFill>
      </fill>
    </dxf>
  </rfmt>
  <rfmt sheetId="1" sqref="I90:I124">
    <dxf>
      <fill>
        <patternFill patternType="none">
          <bgColor auto="1"/>
        </patternFill>
      </fill>
    </dxf>
  </rfmt>
  <rcc rId="1930" sId="1" numFmtId="4">
    <oc r="G91">
      <v>4789.3360000000002</v>
    </oc>
    <nc r="G91">
      <v>4800.2569999999996</v>
    </nc>
  </rcc>
  <rcc rId="1931" sId="1" numFmtId="4">
    <oc r="G93">
      <v>3609.922</v>
    </oc>
    <nc r="G93">
      <v>3863.9360000000001</v>
    </nc>
  </rcc>
  <rcc rId="1932" sId="1" numFmtId="4">
    <oc r="G94">
      <v>0.75800000000000001</v>
    </oc>
    <nc r="G94">
      <v>0.76300000000000001</v>
    </nc>
  </rcc>
  <rcc rId="1933" sId="1" numFmtId="4">
    <oc r="G95">
      <v>200.941</v>
    </oc>
    <nc r="G95">
      <v>222.21100000000001</v>
    </nc>
  </rcc>
  <rcc rId="1934" sId="1" numFmtId="4">
    <oc r="G103">
      <v>5.8609999999999998</v>
    </oc>
    <nc r="G103">
      <v>5.8650000000000002</v>
    </nc>
  </rcc>
  <rcc rId="1935" sId="1" numFmtId="4">
    <oc r="G106">
      <v>981.40800000000002</v>
    </oc>
    <nc r="G106">
      <v>1579.944</v>
    </nc>
  </rcc>
  <rcc rId="1936" sId="1" numFmtId="4">
    <oc r="G108">
      <v>2.859</v>
    </oc>
    <nc r="G108">
      <v>2.863</v>
    </nc>
  </rcc>
  <rcc rId="1937" sId="1" numFmtId="4">
    <oc r="G111">
      <v>0.54800000000000004</v>
    </oc>
    <nc r="G111">
      <v>1.8779999999999999</v>
    </nc>
  </rcc>
  <rcv guid="{68CBFC64-03A4-4F74-B34E-EE1DB915A668}" action="delete"/>
  <rdn rId="0" localSheetId="1" customView="1" name="Z_68CBFC64_03A4_4F74_B34E_EE1DB915A668_.wvu.Rows" hidden="1" oldHidden="1">
    <formula>общее!$7:$89</formula>
  </rdn>
  <rdn rId="0" localSheetId="1" customView="1" name="Z_68CBFC64_03A4_4F74_B34E_EE1DB915A668_.wvu.FilterData" hidden="1" oldHidden="1">
    <formula>общее!$A$6:$J$291</formula>
    <oldFormula>общее!$A$6:$J$346</oldFormula>
  </rdn>
  <rcv guid="{68CBFC64-03A4-4F74-B34E-EE1DB915A668}" action="add"/>
</revisions>
</file>

<file path=xl/revisions/revisionLog1101121.xml><?xml version="1.0" encoding="utf-8"?>
<revisions xmlns="http://schemas.openxmlformats.org/spreadsheetml/2006/main" xmlns:r="http://schemas.openxmlformats.org/officeDocument/2006/relationships">
  <rcc rId="1841" sId="1" numFmtId="4">
    <oc r="D179">
      <v>8908.9629999999997</v>
    </oc>
    <nc r="D179">
      <v>20020.096000000001</v>
    </nc>
  </rcc>
  <rcc rId="1842" sId="1" numFmtId="4">
    <oc r="D180">
      <v>6563.3280000000004</v>
    </oc>
    <nc r="D180">
      <v>14012.852000000001</v>
    </nc>
  </rcc>
  <rcc rId="1843" sId="1" numFmtId="4">
    <oc r="D182">
      <v>15862.916999999999</v>
    </oc>
    <nc r="D182">
      <v>34304.911</v>
    </nc>
  </rcc>
  <rcc rId="1844" sId="1" numFmtId="4">
    <oc r="D183">
      <f>101.498+12.17+4.998</f>
    </oc>
    <nc r="D183">
      <v>253.4</v>
    </nc>
  </rcc>
  <rcc rId="1845" sId="1" numFmtId="4">
    <oc r="H179">
      <v>186.73699999999999</v>
    </oc>
    <nc r="H179">
      <v>481.096</v>
    </nc>
  </rcc>
  <rcc rId="1846" sId="1" numFmtId="4">
    <oc r="H180">
      <v>99.188999999999993</v>
    </oc>
    <nc r="H180">
      <v>189.90199999999999</v>
    </nc>
  </rcc>
  <rcc rId="1847" sId="1" numFmtId="4">
    <oc r="H182">
      <v>28.265000000000001</v>
    </oc>
    <nc r="H182">
      <v>204.572</v>
    </nc>
  </rcc>
  <rfmt sheetId="1" sqref="A178:J183">
    <dxf>
      <fill>
        <patternFill patternType="none">
          <bgColor auto="1"/>
        </patternFill>
      </fill>
    </dxf>
  </rfmt>
  <rcv guid="{D0621073-25BE-47D7-AC33-51146458D41C}" action="delete"/>
  <rdn rId="0" localSheetId="1" customView="1" name="Z_D0621073_25BE_47D7_AC33_51146458D41C_.wvu.FilterData" hidden="1" oldHidden="1">
    <formula>общее!$A$6:$J$291</formula>
    <oldFormula>общее!$A$6:$J$291</oldFormula>
  </rdn>
  <rcv guid="{D0621073-25BE-47D7-AC33-51146458D41C}" action="add"/>
</revisions>
</file>

<file path=xl/revisions/revisionLog1102.xml><?xml version="1.0" encoding="utf-8"?>
<revisions xmlns="http://schemas.openxmlformats.org/spreadsheetml/2006/main" xmlns:r="http://schemas.openxmlformats.org/officeDocument/2006/relationships">
  <rcc rId="1792" sId="1" numFmtId="4">
    <oc r="C142">
      <v>5368.5050000000001</v>
    </oc>
    <nc r="C142">
      <v>7952.7449999999999</v>
    </nc>
  </rcc>
  <rcc rId="1793" sId="1" numFmtId="4">
    <oc r="C146">
      <v>135.33099999999999</v>
    </oc>
    <nc r="C146">
      <v>267.00599999999997</v>
    </nc>
  </rcc>
  <rcc rId="1794" sId="1" numFmtId="4">
    <oc r="C147">
      <v>136.846</v>
    </oc>
    <nc r="C147">
      <v>221.94200000000001</v>
    </nc>
  </rcc>
  <rcc rId="1795" sId="1" numFmtId="4">
    <oc r="C149">
      <v>8992.75</v>
    </oc>
    <nc r="C149">
      <v>15765.83</v>
    </nc>
  </rcc>
  <rcc rId="1796" sId="1" numFmtId="4">
    <oc r="C150">
      <v>2777.904</v>
    </oc>
    <nc r="C150">
      <v>4153.6750000000002</v>
    </nc>
  </rcc>
  <rcc rId="1797" sId="1" numFmtId="4">
    <oc r="C155">
      <v>855.91</v>
    </oc>
    <nc r="C155">
      <v>1434.81</v>
    </nc>
  </rcc>
  <rcc rId="1798" sId="1" numFmtId="4">
    <oc r="C158">
      <v>530.55499999999995</v>
    </oc>
    <nc r="C158">
      <v>724.45699999999999</v>
    </nc>
  </rcc>
  <rcc rId="1799" sId="1" numFmtId="4">
    <oc r="C162">
      <v>2054.5369999999998</v>
    </oc>
    <nc r="C162">
      <v>3970.134</v>
    </nc>
  </rcc>
  <rcc rId="1800" sId="1" numFmtId="4">
    <oc r="C168">
      <v>2839.36</v>
    </oc>
    <nc r="C168">
      <v>4460.46</v>
    </nc>
  </rcc>
  <rcc rId="1801" sId="1" numFmtId="4">
    <oc r="C169">
      <v>376.77699999999999</v>
    </oc>
    <nc r="C169">
      <v>698.59</v>
    </nc>
  </rcc>
  <rcc rId="1802" sId="1">
    <oc r="C176">
      <f>799.322+2827.673</f>
    </oc>
    <nc r="C176">
      <f>1483.444+5583.053</f>
    </nc>
  </rcc>
  <rcc rId="1803" sId="1" numFmtId="4">
    <oc r="C177">
      <v>451.95299999999997</v>
    </oc>
    <nc r="C177">
      <v>2292.8020000000001</v>
    </nc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0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03.xml><?xml version="1.0" encoding="utf-8"?>
<revisions xmlns="http://schemas.openxmlformats.org/spreadsheetml/2006/main" xmlns:r="http://schemas.openxmlformats.org/officeDocument/2006/relationships">
  <rfmt sheetId="1" sqref="C90:C124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fmt sheetId="1" sqref="C82:F82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fmt sheetId="1" sqref="J295">
    <dxf>
      <fill>
        <patternFill patternType="solid">
          <bgColor rgb="FFFFFF00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c rId="940" sId="1">
    <oc r="J312">
      <f>SUM(H312/G312*100)</f>
    </oc>
    <nc r="J312" t="inlineStr">
      <is>
        <t>в 15,1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12.xml><?xml version="1.0" encoding="utf-8"?>
<revisions xmlns="http://schemas.openxmlformats.org/spreadsheetml/2006/main" xmlns:r="http://schemas.openxmlformats.org/officeDocument/2006/relationships">
  <rcc rId="2608" sId="1" numFmtId="4">
    <oc r="D53">
      <v>4.2000000000000003E-2</v>
    </oc>
    <nc r="D53">
      <v>4.8000000000000001E-2</v>
    </nc>
  </rcc>
  <rfmt sheetId="1" sqref="A53:XFD5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1121.xml><?xml version="1.0" encoding="utf-8"?>
<revisions xmlns="http://schemas.openxmlformats.org/spreadsheetml/2006/main" xmlns:r="http://schemas.openxmlformats.org/officeDocument/2006/relationships">
  <rcc rId="2467" sId="1" numFmtId="4">
    <oc r="C24">
      <v>11787.458000000001</v>
    </oc>
    <nc r="C24">
      <v>11889.083000000001</v>
    </nc>
  </rcc>
  <rcc rId="2468" sId="1" numFmtId="4">
    <oc r="D24">
      <v>9038.7279999999992</v>
    </oc>
    <nc r="D24">
      <v>18026.175999999999</v>
    </nc>
  </rcc>
  <rfmt sheetId="1" sqref="A23:XFD2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11211.xml><?xml version="1.0" encoding="utf-8"?>
<revisions xmlns="http://schemas.openxmlformats.org/spreadsheetml/2006/main" xmlns:r="http://schemas.openxmlformats.org/officeDocument/2006/relationships">
  <rcv guid="{68CBFC64-03A4-4F74-B34E-EE1DB915A668}" action="delete"/>
  <rdn rId="0" localSheetId="1" customView="1" name="Z_68CBFC64_03A4_4F74_B34E_EE1DB915A668_.wvu.FilterData" hidden="1" oldHidden="1">
    <formula>общее!$A$6:$J$291</formula>
    <oldFormula>общее!$A$6:$J$291</oldFormula>
  </rdn>
  <rcv guid="{68CBFC64-03A4-4F74-B34E-EE1DB915A668}" action="add"/>
</revisions>
</file>

<file path=xl/revisions/revisionLog1112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121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общее!$A$2:$J$278</formula>
    <oldFormula>общее!$A$2:$J$278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общее!$A$6:$J$291</formula>
    <oldFormula>общее!$A$6:$J$291</oldFormula>
  </rdn>
  <rcv guid="{95A7493F-2B11-406A-BB91-458FD9DC3BAE}" action="add"/>
</revisions>
</file>

<file path=xl/revisions/revisionLog111211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13.xml><?xml version="1.0" encoding="utf-8"?>
<revisions xmlns="http://schemas.openxmlformats.org/spreadsheetml/2006/main" xmlns:r="http://schemas.openxmlformats.org/officeDocument/2006/relationships">
  <rcc rId="931" sId="1">
    <nc r="F233">
      <f>SUM(D233/C233*100)</f>
    </nc>
  </rcc>
  <rcc rId="932" sId="1">
    <oc r="J241">
      <f>SUM(H241/G241*100)</f>
    </oc>
    <nc r="J241" t="inlineStr">
      <is>
        <t>в 34,4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1311.xml><?xml version="1.0" encoding="utf-8"?>
<revisions xmlns="http://schemas.openxmlformats.org/spreadsheetml/2006/main" xmlns:r="http://schemas.openxmlformats.org/officeDocument/2006/relationships">
  <rcc rId="652" sId="1">
    <oc r="I143">
      <f>SUM(H143-G143)</f>
    </oc>
    <nc r="I143"/>
  </rcc>
  <rcc rId="653" sId="1">
    <oc r="J143">
      <f>SUM(J144:J145)</f>
    </oc>
    <nc r="J143"/>
  </rcc>
  <rcc rId="654" sId="1">
    <oc r="I144">
      <f>SUM(H144-G144)</f>
    </oc>
    <nc r="I144"/>
  </rcc>
  <rcc rId="655" sId="1">
    <oc r="J144">
      <f>SUM(H144/G144*100)</f>
    </oc>
    <nc r="J144"/>
  </rcc>
  <rcc rId="656" sId="1">
    <oc r="I145">
      <f>SUM(H145-G145)</f>
    </oc>
    <nc r="I145"/>
  </rcc>
  <rcc rId="657" sId="1">
    <oc r="J145">
      <f>SUM(H145/G145*100)</f>
    </oc>
    <nc r="J145"/>
  </rcc>
  <rcc rId="658" sId="1">
    <oc r="G152">
      <f>19215.58416+13099.102</f>
    </oc>
    <nc r="G152"/>
  </rcc>
  <rcc rId="659" sId="1">
    <oc r="G153">
      <f>9042.905+105.463</f>
    </oc>
    <nc r="G153"/>
  </rcc>
  <rcc rId="660" sId="1" numFmtId="4">
    <oc r="G155">
      <v>499.99979999999999</v>
    </oc>
    <nc r="G155"/>
  </rcc>
  <rcc rId="661" sId="1" numFmtId="4">
    <oc r="G157">
      <v>49.579000000000001</v>
    </oc>
    <nc r="G157"/>
  </rcc>
  <rcc rId="662" sId="1" numFmtId="4">
    <oc r="G166">
      <v>488.53500000000003</v>
    </oc>
    <nc r="G166"/>
  </rcc>
  <rcc rId="663" sId="1" numFmtId="4">
    <oc r="G175">
      <v>917.55</v>
    </oc>
    <nc r="G175">
      <v>76.149000000000001</v>
    </nc>
  </rcc>
  <rcc rId="664" sId="1" numFmtId="4">
    <oc r="G178">
      <v>252.28800000000001</v>
    </oc>
    <nc r="G178"/>
  </rcc>
  <rcc rId="665" sId="1" numFmtId="4">
    <oc r="G184">
      <v>2315.3139999999999</v>
    </oc>
    <nc r="G184"/>
  </rcc>
  <rcc rId="666" sId="1" numFmtId="4">
    <oc r="G198">
      <v>2429.0740000000001</v>
    </oc>
    <nc r="G198"/>
  </rcc>
  <rcc rId="667" sId="1" numFmtId="4">
    <oc r="G199">
      <v>20321.348000000002</v>
    </oc>
    <nc r="G199"/>
  </rcc>
  <rcc rId="668" sId="1" numFmtId="4">
    <oc r="G200">
      <v>1063.509</v>
    </oc>
    <nc r="G200"/>
  </rcc>
  <rcc rId="669" sId="1" numFmtId="4">
    <oc r="G202">
      <v>1393.587</v>
    </oc>
    <nc r="G202">
      <v>187.09200000000001</v>
    </nc>
  </rcc>
  <rcc rId="670" sId="1" numFmtId="4">
    <oc r="G203">
      <v>973.94</v>
    </oc>
    <nc r="G203"/>
  </rcc>
  <rcc rId="671" sId="1" numFmtId="4">
    <oc r="G181">
      <v>2536.3579800000002</v>
    </oc>
    <nc r="G181"/>
  </rcc>
  <rcc rId="672" sId="1" numFmtId="4">
    <oc r="G176">
      <v>1817.3030000000001</v>
    </oc>
    <nc r="G176">
      <v>33.906999999999996</v>
    </nc>
  </rcc>
  <rcc rId="673" sId="1">
    <oc r="G177">
      <f>G178+G179</f>
    </oc>
    <nc r="G177"/>
  </rcc>
  <rcc rId="674" sId="1">
    <oc r="H177">
      <f>H178+H179</f>
    </oc>
    <nc r="H177"/>
  </rcc>
  <rcc rId="675" sId="1">
    <oc r="I177">
      <f>SUM(H177-G177)</f>
    </oc>
    <nc r="I177"/>
  </rcc>
  <rcc rId="676" sId="1">
    <oc r="J177">
      <f>SUM(H177/G177*100)</f>
    </oc>
    <nc r="J177"/>
  </rcc>
  <rcc rId="677" sId="1">
    <oc r="I178">
      <f>SUM(H178-G178)</f>
    </oc>
    <nc r="I178"/>
  </rcc>
  <rcc rId="678" sId="1">
    <oc r="J178">
      <f>SUM(H178/G178*100)</f>
    </oc>
    <nc r="J178"/>
  </rcc>
  <rcc rId="679" sId="1">
    <oc r="I184">
      <f>SUM(H184-G184)</f>
    </oc>
    <nc r="I184"/>
  </rcc>
  <rcc rId="680" sId="1">
    <oc r="J184">
      <f>SUM(H184/G184*100)</f>
    </oc>
    <nc r="J184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14.xml><?xml version="1.0" encoding="utf-8"?>
<revisions xmlns="http://schemas.openxmlformats.org/spreadsheetml/2006/main" xmlns:r="http://schemas.openxmlformats.org/officeDocument/2006/relationships">
  <rfmt sheetId="1" sqref="C1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141.xml><?xml version="1.0" encoding="utf-8"?>
<revisions xmlns="http://schemas.openxmlformats.org/spreadsheetml/2006/main" xmlns:r="http://schemas.openxmlformats.org/officeDocument/2006/relationships">
  <rfmt sheetId="1" sqref="C11">
    <dxf>
      <fill>
        <patternFill>
          <bgColor rgb="FFFFFF00"/>
        </patternFill>
      </fill>
    </dxf>
  </rfmt>
  <rfmt sheetId="1" sqref="C12:C14">
    <dxf>
      <fill>
        <patternFill>
          <bgColor rgb="FFFFFF0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14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15.xml><?xml version="1.0" encoding="utf-8"?>
<revisions xmlns="http://schemas.openxmlformats.org/spreadsheetml/2006/main" xmlns:r="http://schemas.openxmlformats.org/officeDocument/2006/relationships">
  <rcc rId="2946" sId="1">
    <oc r="F14">
      <f>D14/C14*100</f>
    </oc>
    <nc r="F14" t="inlineStr">
      <is>
        <t>в 1.9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735" sId="1" numFmtId="4">
    <oc r="G205">
      <v>1605.1163300000001</v>
    </oc>
    <nc r="G205">
      <f>6.614+91.935</f>
    </nc>
  </rcc>
  <rcc rId="736" sId="1" numFmtId="4">
    <oc r="G206">
      <v>1966.0244</v>
    </oc>
    <nc r="G206">
      <v>154.61600000000001</v>
    </nc>
  </rcc>
  <rcc rId="737" sId="1" numFmtId="4">
    <oc r="G209">
      <v>202.44335000000001</v>
    </oc>
    <nc r="G209"/>
  </rcc>
  <rcc rId="738" sId="1" numFmtId="4">
    <oc r="G208">
      <v>1067.3686700000001</v>
    </oc>
    <nc r="G208">
      <v>48.01</v>
    </nc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общее!$A$6:$J$300</formula>
    <oldFormula>общее!$A$6:$J$300</oldFormula>
  </rdn>
  <rcv guid="{84AB9039-6109-4932-AA14-522BD4A30F0B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2563" sId="1" numFmtId="4">
    <oc r="C40">
      <v>302.35599999999999</v>
    </oc>
    <nc r="C40">
      <v>375.62299999999999</v>
    </nc>
  </rcc>
  <rcc rId="2564" sId="1" numFmtId="4">
    <oc r="D40">
      <v>8.3949999999999996</v>
    </oc>
    <nc r="D40">
      <v>46.776000000000003</v>
    </nc>
  </rcc>
  <rfmt sheetId="1" sqref="F40">
    <dxf>
      <fill>
        <patternFill patternType="none">
          <bgColor auto="1"/>
        </patternFill>
      </fill>
    </dxf>
  </rfmt>
  <rfmt sheetId="1" sqref="A40:XFD4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fmt sheetId="1" sqref="J90" start="0" length="0">
    <dxf>
      <numFmt numFmtId="165" formatCode="0.0"/>
      <fill>
        <patternFill patternType="solid">
          <bgColor rgb="FFFFFF00"/>
        </patternFill>
      </fill>
    </dxf>
  </rfmt>
  <rcc rId="2023" sId="1">
    <oc r="J90" t="inlineStr">
      <is>
        <t>в 6 разів</t>
      </is>
    </oc>
    <nc r="J90" t="inlineStr">
      <is>
        <t>в 6,2 р.б.</t>
      </is>
    </nc>
  </rcc>
  <rfmt sheetId="1" sqref="J90">
    <dxf>
      <fill>
        <patternFill patternType="none">
          <bgColor auto="1"/>
        </patternFill>
      </fill>
    </dxf>
  </rfmt>
  <rfmt sheetId="1" sqref="J92" start="0" length="0">
    <dxf>
      <numFmt numFmtId="165" formatCode="0.0"/>
    </dxf>
  </rfmt>
  <rfmt sheetId="1" sqref="J93" start="0" length="0">
    <dxf>
      <numFmt numFmtId="165" formatCode="0.0"/>
    </dxf>
  </rfmt>
  <rcc rId="2024" sId="1">
    <oc r="J92" t="inlineStr">
      <is>
        <t>в 10 разів</t>
      </is>
    </oc>
    <nc r="J92" t="inlineStr">
      <is>
        <t>в 10,1 р.б.</t>
      </is>
    </nc>
  </rcc>
  <rcc rId="2025" sId="1">
    <oc r="J93" t="inlineStr">
      <is>
        <t>в 10 разів</t>
      </is>
    </oc>
    <nc r="J93" t="inlineStr">
      <is>
        <t>в 10,6 р.б.</t>
      </is>
    </nc>
  </rcc>
  <rcc rId="2026" sId="1">
    <oc r="J94" t="inlineStr">
      <is>
        <t>в 516 разів</t>
      </is>
    </oc>
    <nc r="J94" t="inlineStr">
      <is>
        <t>в 51,6 р.б.</t>
      </is>
    </nc>
  </rcc>
  <rcc rId="2027" sId="1">
    <oc r="J103" t="inlineStr">
      <is>
        <t>в 78 разів</t>
      </is>
    </oc>
    <nc r="J103" t="inlineStr">
      <is>
        <t>в 78,2 р.б.</t>
      </is>
    </nc>
  </rcc>
  <rfmt sheetId="1" sqref="J105" start="0" length="0">
    <dxf>
      <numFmt numFmtId="165" formatCode="0.0"/>
    </dxf>
  </rfmt>
  <rfmt sheetId="1" sqref="J106" start="0" length="0">
    <dxf>
      <numFmt numFmtId="165" formatCode="0.0"/>
    </dxf>
  </rfmt>
  <rcc rId="2028" sId="1">
    <oc r="J105" t="inlineStr">
      <is>
        <t xml:space="preserve">в 9 разів </t>
      </is>
    </oc>
    <nc r="J105" t="inlineStr">
      <is>
        <t>в 9,5 р.б.</t>
      </is>
    </nc>
  </rcc>
  <rcc rId="2029" sId="1">
    <oc r="J106" t="inlineStr">
      <is>
        <t xml:space="preserve">в 9 разів </t>
      </is>
    </oc>
    <nc r="J106" t="inlineStr">
      <is>
        <t>в 9,5 р.б.</t>
      </is>
    </nc>
  </rcc>
  <rcc rId="2030" sId="1">
    <oc r="J108" t="inlineStr">
      <is>
        <t>в 170 разів</t>
      </is>
    </oc>
    <nc r="J108" t="inlineStr">
      <is>
        <t>в 17,0 р.б.</t>
      </is>
    </nc>
  </rcc>
  <rcc rId="2031" sId="1">
    <oc r="J110" t="inlineStr">
      <is>
        <t>в 4173 рази</t>
      </is>
    </oc>
    <nc r="J110" t="inlineStr">
      <is>
        <t>в 4172,7 р.б.</t>
      </is>
    </nc>
  </rcc>
  <rcc rId="2032" sId="1">
    <oc r="J111" t="inlineStr">
      <is>
        <t>в 4173 рази</t>
      </is>
    </oc>
    <nc r="J111" t="inlineStr">
      <is>
        <t>в 4172,7 р.б.</t>
      </is>
    </nc>
  </rcc>
  <rcc rId="2033" sId="1">
    <oc r="J179">
      <f>SUM(H179/G179*100)</f>
    </oc>
    <nc r="J179" t="inlineStr">
      <is>
        <t>в 4, р.б.</t>
      </is>
    </nc>
  </rcc>
  <rcc rId="2034" sId="1">
    <oc r="J181">
      <f>SUM(H181/G181*100)</f>
    </oc>
    <nc r="J181" t="inlineStr">
      <is>
        <t>в 4,1 р.б.</t>
      </is>
    </nc>
  </rcc>
  <rcc rId="2035" sId="1">
    <oc r="J182">
      <f>SUM(H182/G182*100)</f>
    </oc>
    <nc r="J182" t="inlineStr">
      <is>
        <t>в 4,1 р.б.</t>
      </is>
    </nc>
  </rcc>
  <rfmt sheetId="1" sqref="J184" start="0" length="0">
    <dxf>
      <font>
        <b val="0"/>
        <sz val="14"/>
        <name val="Times New Roman"/>
        <scheme val="none"/>
      </font>
      <numFmt numFmtId="165" formatCode="0.0"/>
    </dxf>
  </rfmt>
  <rfmt sheetId="1" sqref="J188" start="0" length="0">
    <dxf>
      <numFmt numFmtId="165" formatCode="0.0"/>
    </dxf>
  </rfmt>
  <rfmt sheetId="1" sqref="J189" start="0" length="0">
    <dxf>
      <numFmt numFmtId="165" formatCode="0.0"/>
    </dxf>
  </rfmt>
  <rfmt sheetId="1" sqref="J184" start="0" length="2147483647">
    <dxf>
      <font>
        <b/>
      </font>
    </dxf>
  </rfmt>
  <rcc rId="2036" sId="1">
    <oc r="J184" t="inlineStr">
      <is>
        <t>в 12 разів</t>
      </is>
    </oc>
    <nc r="J184" t="inlineStr">
      <is>
        <t>в 12,3 р.б.</t>
      </is>
    </nc>
  </rcc>
  <rcc rId="2037" sId="1">
    <oc r="J188" t="inlineStr">
      <is>
        <t>в 4 рази</t>
      </is>
    </oc>
    <nc r="J188" t="inlineStr">
      <is>
        <t>в 4,0 р.б.</t>
      </is>
    </nc>
  </rcc>
  <rcc rId="2038" sId="1">
    <oc r="J189" t="inlineStr">
      <is>
        <t>в 5 разів</t>
      </is>
    </oc>
    <nc r="J189" t="inlineStr">
      <is>
        <t>в 5,1 р.б.</t>
      </is>
    </nc>
  </rcc>
  <rcc rId="2039" sId="1">
    <oc r="J192" t="inlineStr">
      <is>
        <t>в 17 разів</t>
      </is>
    </oc>
    <nc r="J192" t="inlineStr">
      <is>
        <t>в 17,3 р.б.</t>
      </is>
    </nc>
  </rcc>
  <rcc rId="2040" sId="1">
    <oc r="J193" t="inlineStr">
      <is>
        <t>в 17 разів</t>
      </is>
    </oc>
    <nc r="J193" t="inlineStr">
      <is>
        <t>в 17,3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13111.xml><?xml version="1.0" encoding="utf-8"?>
<revisions xmlns="http://schemas.openxmlformats.org/spreadsheetml/2006/main" xmlns:r="http://schemas.openxmlformats.org/officeDocument/2006/relationships">
  <rcc rId="1959" sId="1" numFmtId="4">
    <oc r="C238">
      <v>4988.4809999999998</v>
    </oc>
    <nc r="C238">
      <v>8694.393</v>
    </nc>
  </rcc>
  <rcc rId="1960" sId="1" numFmtId="4">
    <oc r="C236">
      <v>47602.17</v>
    </oc>
    <nc r="C236">
      <v>108511.673</v>
    </nc>
  </rcc>
  <rcc rId="1961" sId="1">
    <oc r="C249">
      <f>422.749+389+8</f>
    </oc>
    <nc r="C249">
      <f>773.816+518.565+8</f>
    </nc>
  </rcc>
  <rfmt sheetId="1" sqref="C234:C249">
    <dxf>
      <fill>
        <patternFill patternType="none">
          <bgColor auto="1"/>
        </patternFill>
      </fill>
    </dxf>
  </rfmt>
  <rcc rId="1962" sId="1">
    <oc r="C256">
      <v>516.48099999999999</v>
    </oc>
    <nc r="C256">
      <f>516.481+700+48.994+8883.166</f>
    </nc>
  </rcc>
  <rcc rId="1963" sId="1" numFmtId="4">
    <nc r="C260">
      <v>424.61799999999999</v>
    </nc>
  </rcc>
  <rcc rId="1964" sId="1" numFmtId="4">
    <nc r="C263">
      <v>1459.2570000000001</v>
    </nc>
  </rcc>
  <rcc rId="1965" sId="1">
    <oc r="C252">
      <v>11953.112999999999</v>
    </oc>
    <nc r="C252">
      <f>7671.263+0.209+1940.951</f>
    </nc>
  </rcc>
  <rfmt sheetId="1" sqref="C250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31111.xml><?xml version="1.0" encoding="utf-8"?>
<revisions xmlns="http://schemas.openxmlformats.org/spreadsheetml/2006/main" xmlns:r="http://schemas.openxmlformats.org/officeDocument/2006/relationships">
  <rcc rId="1691" sId="1">
    <oc r="C285" t="inlineStr">
      <is>
        <t>станом на 01 квітня 2022 року, тис. грн.</t>
      </is>
    </oc>
    <nc r="C285" t="inlineStr">
      <is>
        <t>станом на 01 липня 2022 року, тис. грн.</t>
      </is>
    </nc>
  </rcc>
  <rcc rId="1692" sId="1">
    <oc r="D285" t="inlineStr">
      <is>
        <t>станом на 01 квітня 2023 року, тис. грн.</t>
      </is>
    </oc>
    <nc r="D285" t="inlineStr">
      <is>
        <t>станом на 01 липня 2023 року, тис. грн.</t>
      </is>
    </nc>
  </rcc>
  <rcc rId="1693" sId="1">
    <oc r="G285" t="inlineStr">
      <is>
        <t>станом на 01 квітня 2022 року, тис. грн.</t>
      </is>
    </oc>
    <nc r="G285" t="inlineStr">
      <is>
        <t>станом на 01 липня 2022 року, тис. грн.</t>
      </is>
    </nc>
  </rcc>
  <rcc rId="1694" sId="1">
    <oc r="H285" t="inlineStr">
      <is>
        <t>станом на 01 квітня 2023 року, тис. грн.</t>
      </is>
    </oc>
    <nc r="H285" t="inlineStr">
      <is>
        <t>станом на 01 липня 2023 року, тис. грн.</t>
      </is>
    </nc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311111.xml><?xml version="1.0" encoding="utf-8"?>
<revisions xmlns="http://schemas.openxmlformats.org/spreadsheetml/2006/main" xmlns:r="http://schemas.openxmlformats.org/officeDocument/2006/relationships">
  <rcc rId="1649" sId="1">
    <oc r="F12">
      <f>D12/C12*100</f>
    </oc>
    <nc r="F12" t="inlineStr">
      <is>
        <t>в 3.8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fmt sheetId="1" sqref="J43" start="0" length="2147483647">
    <dxf>
      <font>
        <b/>
      </font>
    </dxf>
  </rfmt>
  <rfmt sheetId="1" sqref="J63:J68" start="0" length="2147483647">
    <dxf>
      <font>
        <b/>
      </font>
    </dxf>
  </rfmt>
  <rfmt sheetId="1" sqref="J70:J71" start="0" length="2147483647">
    <dxf>
      <font>
        <b/>
      </font>
    </dxf>
  </rfmt>
  <rcc rId="1631" sId="1">
    <oc r="F42">
      <f>D42/C42*100</f>
    </oc>
    <nc r="F42"/>
  </rcc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3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3211.xml><?xml version="1.0" encoding="utf-8"?>
<revisions xmlns="http://schemas.openxmlformats.org/spreadsheetml/2006/main" xmlns:r="http://schemas.openxmlformats.org/officeDocument/2006/relationships">
  <rcc rId="789" sId="1">
    <oc r="C244">
      <f>C245+C246+C252+C253+C254+C256+C255+C258+C257</f>
    </oc>
    <nc r="C244"/>
  </rcc>
  <rcc rId="790" sId="1">
    <oc r="D244">
      <f>D245+D246+D252+D253+D254+D256+D255+D258+D257</f>
    </oc>
    <nc r="D244"/>
  </rcc>
  <rcc rId="791" sId="1">
    <oc r="E244">
      <f>SUM(D244-C244)</f>
    </oc>
    <nc r="E244"/>
  </rcc>
  <rcc rId="792" sId="1">
    <oc r="F244">
      <f>SUM(D244/C244*100)</f>
    </oc>
    <nc r="F244"/>
  </rcc>
  <rcc rId="793" sId="1">
    <oc r="I290">
      <f>SUM(H290-G290)</f>
    </oc>
    <nc r="I290"/>
  </rcc>
  <rcc rId="794" sId="1">
    <oc r="J290">
      <f>SUM(H290/G290*100)</f>
    </oc>
    <nc r="J290"/>
  </rcc>
  <rcc rId="795" sId="1">
    <oc r="I291">
      <f>SUM(H291-G291)</f>
    </oc>
    <nc r="I291"/>
  </rcc>
  <rcc rId="796" sId="1">
    <oc r="I292">
      <f>SUM(H292-G292)</f>
    </oc>
    <nc r="I292"/>
  </rcc>
  <rcc rId="797" sId="1">
    <oc r="J292">
      <f>SUM(H292/G292*100)</f>
    </oc>
    <nc r="J292"/>
  </rcc>
  <rcc rId="798" sId="1">
    <oc r="I293">
      <f>SUM(H293-G293)</f>
    </oc>
    <nc r="I293"/>
  </rcc>
  <rcc rId="799" sId="1">
    <oc r="J293">
      <f>SUM(H293/G293*100)</f>
    </oc>
    <nc r="J293"/>
  </rcc>
  <rcc rId="800" sId="1">
    <oc r="I294">
      <f>SUM(H294-G294)</f>
    </oc>
    <nc r="I294"/>
  </rcc>
  <rcc rId="801" sId="1">
    <oc r="J294">
      <f>SUM(H294/G294*100)</f>
    </oc>
    <nc r="J294"/>
  </rcc>
  <rcc rId="802" sId="1" numFmtId="4">
    <oc r="G303">
      <v>9872.4359999999997</v>
    </oc>
    <nc r="G303"/>
  </rcc>
  <rcc rId="803" sId="1" numFmtId="4">
    <oc r="G304">
      <v>-6854.3378199999997</v>
    </oc>
    <nc r="G304">
      <v>-1041.82</v>
    </nc>
  </rcc>
  <rcc rId="804" sId="1" numFmtId="4">
    <oc r="G310">
      <v>-3359.9110000000001</v>
    </oc>
    <nc r="G310">
      <v>-8782.5349999999999</v>
    </nc>
  </rcc>
  <rcc rId="805" sId="1" numFmtId="4">
    <oc r="G312">
      <v>558278.53500000003</v>
    </oc>
    <nc r="G312">
      <v>9168.9950000000008</v>
    </nc>
  </rcc>
  <rcc rId="806" sId="1" numFmtId="4">
    <oc r="G313">
      <v>14009.967000000001</v>
    </oc>
    <nc r="G313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33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fmt sheetId="1" sqref="A65:XFD6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142.xml><?xml version="1.0" encoding="utf-8"?>
<revisions xmlns="http://schemas.openxmlformats.org/spreadsheetml/2006/main" xmlns:r="http://schemas.openxmlformats.org/officeDocument/2006/relationships">
  <rcc rId="1218" sId="1" numFmtId="4">
    <oc r="C56">
      <v>678.63300000000004</v>
    </oc>
    <nc r="C56">
      <v>121.214</v>
    </nc>
  </rcc>
  <rcc rId="1219" sId="1" numFmtId="4">
    <oc r="D56">
      <v>194.34299999999999</v>
    </oc>
    <nc r="D56">
      <v>63.442</v>
    </nc>
  </rcc>
  <rcc rId="1220" sId="1" numFmtId="4">
    <oc r="C57">
      <v>20436.227999999999</v>
    </oc>
    <nc r="C57">
      <v>3799.3989999999999</v>
    </nc>
  </rcc>
  <rcc rId="1221" sId="1" numFmtId="4">
    <oc r="D57">
      <v>7626.0069999999996</v>
    </oc>
    <nc r="D57">
      <v>5699.9170000000004</v>
    </nc>
  </rcc>
  <rcc rId="1222" sId="1" numFmtId="4">
    <oc r="C58">
      <v>774.673</v>
    </oc>
    <nc r="C58">
      <v>124.935</v>
    </nc>
  </rcc>
  <rcc rId="1223" sId="1" numFmtId="4">
    <oc r="D58">
      <v>146.17500000000001</v>
    </oc>
    <nc r="D58">
      <v>42.2</v>
    </nc>
  </rcc>
  <rcc rId="1224" sId="1" numFmtId="4">
    <oc r="C59">
      <v>60.091000000000001</v>
    </oc>
    <nc r="C59">
      <v>5.9820000000000002</v>
    </nc>
  </rcc>
  <rcc rId="1225" sId="1" numFmtId="4">
    <oc r="D59">
      <v>7.4619999999999997</v>
    </oc>
    <nc r="D59">
      <v>0.67800000000000005</v>
    </nc>
  </rcc>
  <rcc rId="1226" sId="1" numFmtId="4">
    <oc r="C60">
      <v>13228.194</v>
    </oc>
    <nc r="C60">
      <v>2526.1120000000001</v>
    </nc>
  </rcc>
  <rcc rId="1227" sId="1" numFmtId="4">
    <oc r="D60">
      <v>4726.9970000000003</v>
    </oc>
    <nc r="D60">
      <v>1221.1320000000001</v>
    </nc>
  </rcc>
  <rcc rId="1228" sId="1" numFmtId="4">
    <oc r="C62">
      <v>350.67200000000003</v>
    </oc>
    <nc r="C62">
      <v>31.103999999999999</v>
    </nc>
  </rcc>
  <rcc rId="1229" sId="1" numFmtId="4">
    <oc r="D62">
      <v>43.417000000000002</v>
    </oc>
    <nc r="D62">
      <v>9.0519999999999996</v>
    </nc>
  </rcc>
  <rcc rId="1230" sId="1" numFmtId="4">
    <oc r="C63">
      <v>4.2000000000000003E-2</v>
    </oc>
    <nc r="C63"/>
  </rcc>
  <rcc rId="1231" sId="1" numFmtId="4">
    <oc r="D64">
      <v>63.457999999999998</v>
    </oc>
    <nc r="D64">
      <v>52.298000000000002</v>
    </nc>
  </rcc>
  <rcc rId="1232" sId="1" numFmtId="4">
    <oc r="C64">
      <v>284.15600000000001</v>
    </oc>
    <nc r="C64">
      <v>41.933</v>
    </nc>
  </rcc>
  <rfmt sheetId="1" sqref="A45:XFD64">
    <dxf>
      <fill>
        <patternFill>
          <bgColor theme="0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4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4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42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421111.xml><?xml version="1.0" encoding="utf-8"?>
<revisions xmlns="http://schemas.openxmlformats.org/spreadsheetml/2006/main" xmlns:r="http://schemas.openxmlformats.org/officeDocument/2006/relationships">
  <rcc rId="829" sId="1">
    <oc r="I153">
      <f>SUM(H153-G153)</f>
    </oc>
    <nc r="I153"/>
  </rcc>
  <rcc rId="830" sId="1">
    <oc r="J153">
      <f>SUM(H153/G153*100)</f>
    </oc>
    <nc r="J153"/>
  </rcc>
  <rcc rId="831" sId="1">
    <oc r="I154">
      <f>SUM(H154-G154)</f>
    </oc>
    <nc r="I154"/>
  </rcc>
  <rcc rId="832" sId="1">
    <oc r="I155">
      <f>SUM(H155-G155)</f>
    </oc>
    <nc r="I155"/>
  </rcc>
  <rcc rId="833" sId="1">
    <oc r="J155">
      <f>SUM(H155/G155*100)</f>
    </oc>
    <nc r="J155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43.xml><?xml version="1.0" encoding="utf-8"?>
<revisions xmlns="http://schemas.openxmlformats.org/spreadsheetml/2006/main" xmlns:r="http://schemas.openxmlformats.org/officeDocument/2006/relationships">
  <rfmt sheetId="1" sqref="A58:XFD5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143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14311.xml><?xml version="1.0" encoding="utf-8"?>
<revisions xmlns="http://schemas.openxmlformats.org/spreadsheetml/2006/main" xmlns:r="http://schemas.openxmlformats.org/officeDocument/2006/relationships">
  <rcc rId="1830" sId="1" numFmtId="4">
    <oc r="D104">
      <v>14580.124</v>
    </oc>
    <nc r="D104">
      <v>33497.555</v>
    </nc>
  </rcc>
  <rcc rId="1831" sId="1" numFmtId="4">
    <oc r="H104">
      <v>578.85</v>
    </oc>
    <nc r="H104">
      <v>1296.97</v>
    </nc>
  </rcc>
  <rcv guid="{D0621073-25BE-47D7-AC33-51146458D41C}" action="delete"/>
  <rdn rId="0" localSheetId="1" customView="1" name="Z_D0621073_25BE_47D7_AC33_51146458D41C_.wvu.FilterData" hidden="1" oldHidden="1">
    <formula>общее!$A$6:$J$291</formula>
    <oldFormula>общее!$A$6:$J$346</oldFormula>
  </rdn>
  <rcv guid="{D0621073-25BE-47D7-AC33-51146458D41C}" action="add"/>
</revisions>
</file>

<file path=xl/revisions/revisionLog1143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431111.xml><?xml version="1.0" encoding="utf-8"?>
<revisions xmlns="http://schemas.openxmlformats.org/spreadsheetml/2006/main" xmlns:r="http://schemas.openxmlformats.org/officeDocument/2006/relationships">
  <rfmt sheetId="1" sqref="A218:F218">
    <dxf>
      <fill>
        <patternFill>
          <bgColor theme="0"/>
        </patternFill>
      </fill>
    </dxf>
  </rfmt>
  <rfmt sheetId="1" sqref="C218">
    <dxf>
      <fill>
        <patternFill>
          <bgColor rgb="FFFFFF00"/>
        </patternFill>
      </fill>
    </dxf>
  </rfmt>
  <rfmt sheetId="1" sqref="D218:D229">
    <dxf>
      <fill>
        <patternFill>
          <bgColor theme="0"/>
        </patternFill>
      </fill>
    </dxf>
  </rfmt>
  <rfmt sheetId="1" sqref="A218:G233">
    <dxf>
      <fill>
        <patternFill>
          <bgColor theme="0"/>
        </patternFill>
      </fill>
    </dxf>
  </rfmt>
  <rfmt sheetId="1" sqref="G223:G233">
    <dxf>
      <fill>
        <patternFill>
          <bgColor rgb="FFFFFF00"/>
        </patternFill>
      </fill>
    </dxf>
  </rfmt>
  <rfmt sheetId="1" sqref="G218:G222">
    <dxf>
      <fill>
        <patternFill>
          <bgColor rgb="FFFFFF00"/>
        </patternFill>
      </fill>
    </dxf>
  </rfmt>
  <rcc rId="1699" sId="1" numFmtId="4">
    <nc r="G219">
      <v>3.484</v>
    </nc>
  </rcc>
  <rfmt sheetId="1" sqref="G219">
    <dxf>
      <fill>
        <patternFill>
          <bgColor theme="0"/>
        </patternFill>
      </fill>
    </dxf>
  </rfmt>
  <rfmt sheetId="1" sqref="G219:G233">
    <dxf>
      <fill>
        <patternFill>
          <bgColor theme="0"/>
        </patternFill>
      </fill>
    </dxf>
  </rfmt>
  <rcc rId="1700" sId="1" numFmtId="4">
    <oc r="G225">
      <v>1461</v>
    </oc>
    <nc r="G225"/>
  </rcc>
  <rcc rId="1701" sId="1">
    <oc r="G220">
      <f>G221+G222+G223+G224+G225</f>
    </oc>
    <nc r="G220"/>
  </rcc>
  <rcc rId="1702" sId="1" numFmtId="4">
    <nc r="H219">
      <v>289.89999999999998</v>
    </nc>
  </rcc>
  <rfmt sheetId="1" sqref="H219">
    <dxf>
      <fill>
        <patternFill>
          <bgColor theme="0"/>
        </patternFill>
      </fill>
    </dxf>
  </rfmt>
  <rcc rId="1703" sId="1" odxf="1" dxf="1">
    <nc r="I219">
      <f>SUM(H219-G219)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J219" start="0" length="0">
    <dxf>
      <font>
        <b/>
        <sz val="14"/>
        <name val="Times New Roman"/>
        <scheme val="none"/>
      </font>
    </dxf>
  </rfmt>
  <rcc rId="1704" sId="1" odxf="1" dxf="1">
    <nc r="J219">
      <f>SUM(H219/G219*100)</f>
    </nc>
    <ndxf>
      <font>
        <b val="0"/>
        <sz val="14"/>
        <name val="Times New Roman"/>
        <scheme val="none"/>
      </font>
      <numFmt numFmtId="168" formatCode="#,##0.0"/>
    </ndxf>
  </rcc>
  <rfmt sheetId="1" sqref="I219:K219">
    <dxf>
      <fill>
        <patternFill>
          <bgColor theme="0"/>
        </patternFill>
      </fill>
    </dxf>
  </rfmt>
  <rfmt sheetId="1" sqref="H221:J221">
    <dxf>
      <fill>
        <patternFill>
          <bgColor theme="0"/>
        </patternFill>
      </fill>
    </dxf>
  </rfmt>
  <rfmt sheetId="1" sqref="H222:J222">
    <dxf>
      <fill>
        <patternFill>
          <bgColor theme="0"/>
        </patternFill>
      </fill>
    </dxf>
  </rfmt>
  <rcc rId="1705" sId="1" odxf="1" dxf="1">
    <nc r="I222">
      <f>SUM(H222-G222)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706" sId="1" odxf="1" dxf="1">
    <nc r="J222">
      <f>SUM(H222/G222*100)</f>
    </nc>
    <odxf>
      <numFmt numFmtId="165" formatCode="0.0"/>
    </odxf>
    <ndxf>
      <numFmt numFmtId="168" formatCode="#,##0.0"/>
    </ndxf>
  </rcc>
  <rfmt sheetId="1" sqref="H223:J224">
    <dxf>
      <fill>
        <patternFill>
          <bgColor theme="0"/>
        </patternFill>
      </fill>
    </dxf>
  </rfmt>
  <rfmt sheetId="1" sqref="H225:J225">
    <dxf>
      <fill>
        <patternFill>
          <bgColor theme="0"/>
        </patternFill>
      </fill>
    </dxf>
  </rfmt>
  <rcc rId="1707" sId="1" numFmtId="4">
    <oc r="H232">
      <v>375.02499999999998</v>
    </oc>
    <nc r="H232">
      <v>155.63499999999999</v>
    </nc>
  </rcc>
  <rfmt sheetId="1" sqref="H232:J233">
    <dxf>
      <fill>
        <patternFill>
          <bgColor theme="0"/>
        </patternFill>
      </fill>
    </dxf>
  </rfmt>
  <rfmt sheetId="1" sqref="H226:J231">
    <dxf>
      <fill>
        <patternFill>
          <bgColor theme="0"/>
        </patternFill>
      </fill>
    </dxf>
  </rfmt>
  <rcc rId="1708" sId="1" numFmtId="4">
    <nc r="H222">
      <v>412.43900000000002</v>
    </nc>
  </rcc>
  <rcc rId="1709" sId="1" numFmtId="4">
    <nc r="H220">
      <v>767.31799999999998</v>
    </nc>
  </rcc>
  <rcc rId="1710" sId="1" numFmtId="4">
    <nc r="H225">
      <v>354.87900000000002</v>
    </nc>
  </rcc>
  <rfmt sheetId="1" sqref="H220:J220">
    <dxf>
      <fill>
        <patternFill>
          <bgColor theme="0"/>
        </patternFill>
      </fill>
    </dxf>
  </rfmt>
  <rfmt sheetId="1" sqref="G217:J218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общее!$A$6:$J$291</formula>
    <oldFormula>общее!$A$6:$J$346</oldFormula>
  </rdn>
  <rcv guid="{84AB9039-6109-4932-AA14-522BD4A30F0B}" action="add"/>
</revisions>
</file>

<file path=xl/revisions/revisionLog114311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431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общее!$A$2:$J$285</formula>
    <oldFormula>общее!$A$2:$J$285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общее!$A$6:$J$298</formula>
    <oldFormula>общее!$A$6:$J$298</oldFormula>
  </rdn>
  <rcv guid="{221AFC77-C97B-4D44-8163-7AA758A08BF9}" action="add"/>
</revisions>
</file>

<file path=xl/revisions/revisionLog11431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общее!$A$2:$J$278</formula>
    <oldFormula>общее!$A$2:$J$278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общее!$A$6:$J$291</formula>
    <oldFormula>общее!$A$6:$J$291</oldFormula>
  </rdn>
  <rcv guid="{95A7493F-2B11-406A-BB91-458FD9DC3BAE}" action="add"/>
</revisions>
</file>

<file path=xl/revisions/revisionLog11431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432.xml><?xml version="1.0" encoding="utf-8"?>
<revisions xmlns="http://schemas.openxmlformats.org/spreadsheetml/2006/main" xmlns:r="http://schemas.openxmlformats.org/officeDocument/2006/relationships">
  <rcv guid="{68CBFC64-03A4-4F74-B34E-EE1DB915A668}" action="delete"/>
  <rdn rId="0" localSheetId="1" customView="1" name="Z_68CBFC64_03A4_4F74_B34E_EE1DB915A668_.wvu.FilterData" hidden="1" oldHidden="1">
    <formula>общее!$A$6:$J$292</formula>
    <oldFormula>общее!$A$6:$J$292</oldFormula>
  </rdn>
  <rcv guid="{68CBFC64-03A4-4F74-B34E-EE1DB915A668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fmt sheetId="1" sqref="F81" start="0" length="2147483647">
    <dxf>
      <font>
        <b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711" sId="1" numFmtId="4">
    <nc r="H215">
      <v>324.42599999999999</v>
    </nc>
  </rcc>
  <rcc rId="712" sId="1" numFmtId="4">
    <nc r="H217">
      <v>16.43</v>
    </nc>
  </rcc>
  <rcc rId="713" sId="1" numFmtId="4">
    <nc r="H219">
      <v>11.16</v>
    </nc>
  </rcc>
  <rcc rId="714" sId="1" numFmtId="4">
    <nc r="H222">
      <v>3.125</v>
    </nc>
  </rcc>
  <rcc rId="715" sId="1">
    <nc r="G220">
      <f>G221+G222</f>
    </nc>
  </rcc>
  <rcc rId="716" sId="1">
    <nc r="H220">
      <f>H221+H222</f>
    </nc>
  </rcc>
  <rcv guid="{675C859F-867B-4E3E-8283-3B2C94BFA5E5}" action="delete"/>
  <rdn rId="0" localSheetId="1" customView="1" name="Z_675C859F_867B_4E3E_8283_3B2C94BFA5E5_.wvu.FilterData" hidden="1" oldHidden="1">
    <formula>общее!$A$6:$J$322</formula>
    <oldFormula>общее!$A$6:$J$322</oldFormula>
  </rdn>
  <rcv guid="{675C859F-867B-4E3E-8283-3B2C94BFA5E5}" action="add"/>
</revisions>
</file>

<file path=xl/revisions/revisionLog1152.xml><?xml version="1.0" encoding="utf-8"?>
<revisions xmlns="http://schemas.openxmlformats.org/spreadsheetml/2006/main" xmlns:r="http://schemas.openxmlformats.org/officeDocument/2006/relationships">
  <rfmt sheetId="1" sqref="J65:J69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5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c rId="1167" sId="1" numFmtId="4">
    <oc r="C48">
      <v>404.03399999999999</v>
    </oc>
    <nc r="C48">
      <v>50.036999999999999</v>
    </nc>
  </rcc>
  <rcc rId="1168" sId="1" numFmtId="4">
    <oc r="D48">
      <v>50.036999999999999</v>
    </oc>
    <nc r="D48"/>
  </rcc>
  <rcc rId="1169" sId="1" numFmtId="4">
    <oc r="C49">
      <v>0.1</v>
    </oc>
    <nc r="C49"/>
  </rcc>
  <rcc rId="1170" sId="1" numFmtId="4">
    <oc r="C50">
      <v>2925.7979999999998</v>
    </oc>
    <nc r="C50">
      <v>306.14999999999998</v>
    </nc>
  </rcc>
  <rcc rId="1171" sId="1" numFmtId="4">
    <oc r="D50">
      <v>1781.23</v>
    </oc>
    <nc r="D50">
      <v>690.17100000000005</v>
    </nc>
  </rcc>
  <rcc rId="1172" sId="1" numFmtId="4">
    <oc r="C51">
      <v>2054.1759999999999</v>
    </oc>
    <nc r="C51">
      <v>379.52300000000002</v>
    </nc>
  </rcc>
  <rcc rId="1173" sId="1" numFmtId="4">
    <oc r="D51">
      <v>399.096</v>
    </oc>
    <nc r="D51">
      <v>187</v>
    </nc>
  </rcc>
  <rcc rId="1174" sId="1" numFmtId="4">
    <oc r="C52">
      <v>730</v>
    </oc>
    <nc r="C52">
      <v>120</v>
    </nc>
  </rcc>
  <rcc rId="1175" sId="1" numFmtId="4">
    <oc r="D52">
      <v>120</v>
    </oc>
    <nc r="D52"/>
  </rcc>
  <rcc rId="1176" sId="1" numFmtId="4">
    <oc r="C53">
      <v>70.256</v>
    </oc>
    <nc r="C53">
      <v>53.427999999999997</v>
    </nc>
  </rcc>
  <rcc rId="1177" sId="1" numFmtId="4">
    <oc r="D53">
      <v>65.138999999999996</v>
    </oc>
    <nc r="D53">
      <v>21.184000000000001</v>
    </nc>
  </rcc>
  <rrc rId="1178" sId="1" ref="A53:XFD53" action="insertRow">
    <undo index="2" exp="area" ref3D="1" dr="$A$252:$XFD$257" dn="Z_CFD58EC5_F475_4F0C_8822_861C497EA100_.wvu.Rows" sId="1"/>
    <undo index="1" exp="area" ref3D="1" dr="$A$247:$XFD$250" dn="Z_CFD58EC5_F475_4F0C_8822_861C497EA100_.wvu.Rows" sId="1"/>
    <undo index="2" exp="area" ref3D="1" dr="$A$117:$XFD$129" dn="Z_CFB0A04F_563D_4D2B_BCD3_ACFCDC70E584_.wvu.Rows" sId="1"/>
    <undo index="1" exp="area" ref3D="1" dr="$A$7:$XFD$115" dn="Z_CFB0A04F_563D_4D2B_BCD3_ACFCDC70E584_.wvu.Rows" sId="1"/>
  </rrc>
  <rcc rId="1179" sId="1" numFmtId="4">
    <nc r="D53">
      <v>4.2999999999999997E-2</v>
    </nc>
  </rcc>
  <rcc rId="1180" sId="1">
    <oc r="C47">
      <f>C48+C49+C50+C51+C52+C54</f>
    </oc>
    <nc r="C47">
      <f>C48+C53+C50+C51+C52+C54</f>
    </nc>
  </rcc>
  <rrc rId="1181" sId="1" ref="A49:XFD49" action="deleteRow">
    <undo index="1" exp="ref" v="1" dr="D49" r="D47" sId="1"/>
    <undo index="2" exp="area" ref3D="1" dr="$A$253:$XFD$258" dn="Z_CFD58EC5_F475_4F0C_8822_861C497EA100_.wvu.Rows" sId="1"/>
    <undo index="1" exp="area" ref3D="1" dr="$A$248:$XFD$251" dn="Z_CFD58EC5_F475_4F0C_8822_861C497EA100_.wvu.Rows" sId="1"/>
    <undo index="2" exp="area" ref3D="1" dr="$A$118:$XFD$130" dn="Z_CFB0A04F_563D_4D2B_BCD3_ACFCDC70E584_.wvu.Rows" sId="1"/>
    <undo index="1" exp="area" ref3D="1" dr="$A$7:$XFD$116" dn="Z_CFB0A04F_563D_4D2B_BCD3_ACFCDC70E584_.wvu.Rows" sId="1"/>
    <rfmt sheetId="1" xfDxf="1" sqref="A49:XFD49" start="0" length="0">
      <dxf>
        <font>
          <sz val="14"/>
          <name val="Times New Roman"/>
          <scheme val="none"/>
        </font>
      </dxf>
    </rfmt>
    <rcc rId="0" sId="1" dxf="1">
      <nc r="A49">
        <v>21080900</v>
      </nc>
      <ndxf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9" t="inlineStr">
        <is>
      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      </is>
      </nc>
      <ndxf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9" start="0" length="0">
      <dxf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" start="0" length="0">
      <dxf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49">
        <f>D49-C49</f>
      </nc>
      <ndxf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9" start="0" length="0">
      <dxf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" start="0" length="0">
      <dxf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" start="0" length="0">
      <dxf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182" sId="1">
    <oc r="D47">
      <f>D48+#REF!+D49+D50+D51+D53</f>
    </oc>
    <nc r="D47">
      <f>D48+D52+D49+D50+D51+D53</f>
    </nc>
  </rcc>
  <rcc rId="1183" sId="1">
    <nc r="A52">
      <v>21081800</v>
    </nc>
  </rcc>
  <rfmt sheetId="1" sqref="A52:XFD52" start="0" length="2147483647">
    <dxf>
      <font>
        <color rgb="FFFF0000"/>
      </font>
    </dxf>
  </rfmt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612.xml><?xml version="1.0" encoding="utf-8"?>
<revisions xmlns="http://schemas.openxmlformats.org/spreadsheetml/2006/main" xmlns:r="http://schemas.openxmlformats.org/officeDocument/2006/relationships">
  <rfmt sheetId="1" sqref="A15:XFD15">
    <dxf>
      <fill>
        <patternFill patternType="none">
          <bgColor auto="1"/>
        </patternFill>
      </fill>
    </dxf>
  </rfmt>
  <rcc rId="1097" sId="1" odxf="1" dxf="1" numFmtId="4">
    <oc r="C16">
      <v>2051.2440000000001</v>
    </oc>
    <nc r="C16">
      <v>273.90100000000001</v>
    </nc>
    <odxf>
      <fill>
        <patternFill patternType="solid">
          <bgColor rgb="FFFFFF00"/>
        </patternFill>
      </fill>
      <alignment horizontal="right" readingOrder="0"/>
    </odxf>
    <ndxf>
      <fill>
        <patternFill patternType="none">
          <bgColor indexed="65"/>
        </patternFill>
      </fill>
      <alignment horizontal="general" readingOrder="0"/>
    </ndxf>
  </rcc>
  <rcc rId="1098" sId="1" odxf="1" dxf="1" numFmtId="4">
    <oc r="D16">
      <v>9927.8529999999992</v>
    </oc>
    <nc r="D16">
      <v>137.11099999999999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099" sId="1" numFmtId="4">
    <oc r="C15">
      <f>C16</f>
    </oc>
    <nc r="C15">
      <f>C16</f>
    </nc>
  </rcc>
  <rcc rId="1100" sId="1" numFmtId="4">
    <oc r="D15">
      <f>D16</f>
    </oc>
    <nc r="D15">
      <f>D16</f>
    </nc>
  </rcc>
  <rcc rId="1101" sId="1">
    <oc r="F12" t="inlineStr">
      <is>
        <t>в 6,4 р.б.</t>
      </is>
    </oc>
    <nc r="F12">
      <f>D12/C12*100</f>
    </nc>
  </rcc>
  <rcc rId="1102" sId="1">
    <oc r="F13">
      <f>D13/C13*100</f>
    </oc>
    <nc r="F13">
      <f>D13/C13*100</f>
    </nc>
  </rcc>
  <rcc rId="1103" sId="1">
    <oc r="F14">
      <f>D14/C14*100</f>
    </oc>
    <nc r="F14">
      <f>D14/C14*100</f>
    </nc>
  </rcc>
  <rcc rId="1104" sId="1">
    <oc r="F15" t="inlineStr">
      <is>
        <t>в 4,8 р.б.</t>
      </is>
    </oc>
    <nc r="F15">
      <f>D15/C15*100</f>
    </nc>
  </rcc>
  <rcc rId="1105" sId="1" odxf="1" dxf="1">
    <oc r="F16" t="inlineStr">
      <is>
        <t>в 4,8 р.б.</t>
      </is>
    </oc>
    <nc r="F16">
      <f>D16/C16*100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6:XFD16">
    <dxf>
      <fill>
        <patternFill patternType="none">
          <bgColor auto="1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61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613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общее!$A$1:$J$317</formula>
    <oldFormula>общее!$A$1:$J$317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общее!$247:$250,общее!$252:$257</formula>
    <oldFormula>общее!$247:$250,общее!$252:$257</oldFormula>
  </rdn>
  <rdn rId="0" localSheetId="1" customView="1" name="Z_CFD58EC5_F475_4F0C_8822_861C497EA100_.wvu.FilterData" hidden="1" oldHidden="1">
    <formula>общее!$A$6:$J$317</formula>
    <oldFormula>общее!$A$6:$J$317</oldFormula>
  </rdn>
  <rcv guid="{CFD58EC5-F475-4F0C-8822-861C497EA100}" action="add"/>
</revisions>
</file>

<file path=xl/revisions/revisionLog116131.xml><?xml version="1.0" encoding="utf-8"?>
<revisions xmlns="http://schemas.openxmlformats.org/spreadsheetml/2006/main" xmlns:r="http://schemas.openxmlformats.org/officeDocument/2006/relationships">
  <rcv guid="{675C859F-867B-4E3E-8283-3B2C94BFA5E5}" action="delete"/>
  <rdn rId="0" localSheetId="1" customView="1" name="Z_675C859F_867B_4E3E_8283_3B2C94BFA5E5_.wvu.FilterData" hidden="1" oldHidden="1">
    <formula>общее!$A$6:$J$322</formula>
    <oldFormula>общее!$A$6:$J$322</oldFormula>
  </rdn>
  <rcv guid="{675C859F-867B-4E3E-8283-3B2C94BFA5E5}" action="add"/>
</revisions>
</file>

<file path=xl/revisions/revisionLog11614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62.xml><?xml version="1.0" encoding="utf-8"?>
<revisions xmlns="http://schemas.openxmlformats.org/spreadsheetml/2006/main" xmlns:r="http://schemas.openxmlformats.org/officeDocument/2006/relationships">
  <rcc rId="757" sId="1" numFmtId="4">
    <oc r="G264">
      <v>42957.764999999999</v>
    </oc>
    <nc r="G264"/>
  </rcc>
  <rcc rId="758" sId="1" numFmtId="4">
    <oc r="G265">
      <v>243.40199999999999</v>
    </oc>
    <nc r="G265"/>
  </rcc>
  <rcc rId="759" sId="1" numFmtId="4">
    <oc r="G269">
      <v>24137.288</v>
    </oc>
    <nc r="G269"/>
  </rcc>
  <rcc rId="760" sId="1" numFmtId="4">
    <oc r="G271">
      <v>86833.417000000001</v>
    </oc>
    <nc r="G271">
      <f>300+1200</f>
    </nc>
  </rcc>
  <rcc rId="761" sId="1">
    <oc r="G273">
      <f>G274+G275</f>
    </oc>
    <nc r="G273"/>
  </rcc>
  <rcc rId="762" sId="1">
    <oc r="G274">
      <f>2018.969+307.425</f>
    </oc>
    <nc r="G274"/>
  </rcc>
  <rcc rId="763" sId="1" numFmtId="4">
    <oc r="G275">
      <v>4481.55</v>
    </oc>
    <nc r="G275"/>
  </rcc>
  <rcc rId="764" sId="1">
    <oc r="H273">
      <f>H274+H275</f>
    </oc>
    <nc r="H273"/>
  </rcc>
  <rcc rId="765" sId="1">
    <oc r="I273">
      <f>SUM(H273-G273)</f>
    </oc>
    <nc r="I273"/>
  </rcc>
  <rcc rId="766" sId="1">
    <oc r="J273">
      <f>SUM(H273/G273*100)</f>
    </oc>
    <nc r="J273"/>
  </rcc>
  <rcc rId="767" sId="1">
    <oc r="J274">
      <f>SUM(H274/G274*100)</f>
    </oc>
    <nc r="J274"/>
  </rcc>
  <rcc rId="768" sId="1">
    <oc r="I274">
      <f>SUM(H274-G274)</f>
    </oc>
    <nc r="I274"/>
  </rcc>
  <rcc rId="769" sId="1">
    <oc r="I275">
      <f>SUM(H275-G275)</f>
    </oc>
    <nc r="I275"/>
  </rcc>
  <rcc rId="770" sId="1">
    <oc r="J275">
      <f>SUM(H275/G275*100)</f>
    </oc>
    <nc r="J275"/>
  </rcc>
  <rcc rId="771" sId="1" numFmtId="4">
    <oc r="H278">
      <v>22010.564999999999</v>
    </oc>
    <nc r="H278"/>
  </rcc>
  <rcc rId="772" sId="1" numFmtId="4">
    <oc r="G278">
      <f>544.062+91.10536</f>
    </oc>
    <nc r="G278">
      <v>13.79</v>
    </nc>
  </rcc>
  <rcc rId="773" sId="1">
    <nc r="G280">
      <f>SUM(G281:G283)</f>
    </nc>
  </rcc>
  <rcc rId="774" sId="1">
    <nc r="J280">
      <f>SUM(H280/G280*100)</f>
    </nc>
  </rcc>
  <rcc rId="775" sId="1">
    <oc r="G290">
      <f>SUM(G291+G292)</f>
    </oc>
    <nc r="G290"/>
  </rcc>
  <rcc rId="776" sId="1" numFmtId="4">
    <oc r="G292">
      <v>3268.43082</v>
    </oc>
    <nc r="G292"/>
  </rcc>
  <rcc rId="777" sId="1">
    <oc r="G293">
      <f>SUM(G294)</f>
    </oc>
    <nc r="G293"/>
  </rcc>
  <rcc rId="778" sId="1" numFmtId="4">
    <oc r="G294">
      <v>5453.8</v>
    </oc>
    <nc r="G294"/>
  </rcc>
  <rcc rId="779" sId="1">
    <oc r="G295">
      <f>G113+G116+G151+G164+G204+G210+G223+G241+G276</f>
    </oc>
    <nc r="G295">
      <f>G113+G116+G151+G164+G204+G210+G223+G241+G276</f>
    </nc>
  </rcc>
  <rcc rId="780" sId="1">
    <oc r="G284">
      <f>G285</f>
    </oc>
    <nc r="G284"/>
  </rcc>
  <rcc rId="781" sId="1">
    <oc r="G285">
      <v>919.72351000000003</v>
    </oc>
    <nc r="G285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fmt sheetId="1" sqref="C90:F9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rc rId="2753" sId="1" ref="A83:XFD83" action="insertRow">
    <undo index="2" exp="area" ref3D="1" dr="$A$229:$XFD$234" dn="Z_CFD58EC5_F475_4F0C_8822_861C497EA100_.wvu.Rows" sId="1"/>
    <undo index="1" exp="area" ref3D="1" dr="$A$224:$XFD$227" dn="Z_CFD58EC5_F475_4F0C_8822_861C497EA100_.wvu.Rows" sId="1"/>
    <undo index="2" exp="area" ref3D="1" dr="$A$93:$XFD$105" dn="Z_CFB0A04F_563D_4D2B_BCD3_ACFCDC70E584_.wvu.Rows" sId="1"/>
    <undo index="1" exp="area" ref3D="1" dr="$A$7:$XFD$91" dn="Z_CFB0A04F_563D_4D2B_BCD3_ACFCDC70E584_.wvu.Rows" sId="1"/>
  </rrc>
  <rcc rId="2754" sId="1">
    <nc r="A83">
      <v>41040000</v>
    </nc>
  </rcc>
  <rrc rId="2755" sId="1" ref="A84:XFD84" action="insertRow">
    <undo index="2" exp="area" ref3D="1" dr="$A$230:$XFD$235" dn="Z_CFD58EC5_F475_4F0C_8822_861C497EA100_.wvu.Rows" sId="1"/>
    <undo index="1" exp="area" ref3D="1" dr="$A$225:$XFD$228" dn="Z_CFD58EC5_F475_4F0C_8822_861C497EA100_.wvu.Rows" sId="1"/>
    <undo index="2" exp="area" ref3D="1" dr="$A$94:$XFD$106" dn="Z_CFB0A04F_563D_4D2B_BCD3_ACFCDC70E584_.wvu.Rows" sId="1"/>
    <undo index="1" exp="area" ref3D="1" dr="$A$7:$XFD$92" dn="Z_CFB0A04F_563D_4D2B_BCD3_ACFCDC70E584_.wvu.Rows" sId="1"/>
  </rrc>
  <rcc rId="2756" sId="1">
    <nc r="A84">
      <v>41040400</v>
    </nc>
  </rcc>
  <rcc rId="2757" sId="1" numFmtId="4">
    <nc r="D84">
      <v>1058.654</v>
    </nc>
  </rcc>
  <rcc rId="2758" sId="1">
    <nc r="E84">
      <f>D84-C84</f>
    </nc>
  </rcc>
  <rcv guid="{95A7493F-2B11-406A-BB91-458FD9DC3BAE}" action="delete"/>
  <rdn rId="0" localSheetId="1" customView="1" name="Z_95A7493F_2B11_406A_BB91_458FD9DC3BAE_.wvu.PrintArea" hidden="1" oldHidden="1">
    <formula>общее!$A$2:$J$283</formula>
    <oldFormula>общее!$A$2:$J$283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общее!$A$6:$J$296</formula>
    <oldFormula>общее!$A$6:$J$296</oldFormula>
  </rdn>
  <rcv guid="{95A7493F-2B11-406A-BB91-458FD9DC3BAE}" action="add"/>
</revisions>
</file>

<file path=xl/revisions/revisionLog11711.xml><?xml version="1.0" encoding="utf-8"?>
<revisions xmlns="http://schemas.openxmlformats.org/spreadsheetml/2006/main" xmlns:r="http://schemas.openxmlformats.org/officeDocument/2006/relationships">
  <rrc rId="2418" sId="1" ref="A15:XFD15" action="insertRow">
    <undo index="2" exp="area" ref3D="1" dr="$A$227:$XFD$232" dn="Z_CFD58EC5_F475_4F0C_8822_861C497EA100_.wvu.Rows" sId="1"/>
    <undo index="1" exp="area" ref3D="1" dr="$A$222:$XFD$225" dn="Z_CFD58EC5_F475_4F0C_8822_861C497EA100_.wvu.Rows" sId="1"/>
    <undo index="2" exp="area" ref3D="1" dr="$A$91:$XFD$103" dn="Z_CFB0A04F_563D_4D2B_BCD3_ACFCDC70E584_.wvu.Rows" sId="1"/>
    <undo index="1" exp="area" ref3D="1" dr="$A$7:$XFD$89" dn="Z_CFB0A04F_563D_4D2B_BCD3_ACFCDC70E584_.wvu.Rows" sId="1"/>
  </rrc>
  <rrc rId="2419" sId="1" ref="A15:XFD15" action="insertRow">
    <undo index="2" exp="area" ref3D="1" dr="$A$228:$XFD$233" dn="Z_CFD58EC5_F475_4F0C_8822_861C497EA100_.wvu.Rows" sId="1"/>
    <undo index="1" exp="area" ref3D="1" dr="$A$223:$XFD$226" dn="Z_CFD58EC5_F475_4F0C_8822_861C497EA100_.wvu.Rows" sId="1"/>
    <undo index="2" exp="area" ref3D="1" dr="$A$92:$XFD$104" dn="Z_CFB0A04F_563D_4D2B_BCD3_ACFCDC70E584_.wvu.Rows" sId="1"/>
    <undo index="1" exp="area" ref3D="1" dr="$A$7:$XFD$90" dn="Z_CFB0A04F_563D_4D2B_BCD3_ACFCDC70E584_.wvu.Rows" sId="1"/>
  </rrc>
  <rcc rId="2420" sId="1" numFmtId="4">
    <nc r="A15">
      <v>11011200</v>
    </nc>
  </rcc>
  <rcc rId="2421" sId="1" numFmtId="4">
    <nc r="D15">
      <v>25.239000000000001</v>
    </nc>
  </rcc>
  <rcc rId="2422" sId="1" numFmtId="4">
    <nc r="A16">
      <v>11011300</v>
    </nc>
  </rcc>
  <rcc rId="2423" sId="1" numFmtId="4">
    <nc r="D16">
      <v>4.3789999999999996</v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17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171111.xml><?xml version="1.0" encoding="utf-8"?>
<revisions xmlns="http://schemas.openxmlformats.org/spreadsheetml/2006/main" xmlns:r="http://schemas.openxmlformats.org/officeDocument/2006/relationships">
  <rcc rId="1833" sId="1" numFmtId="4">
    <oc r="G104">
      <v>1099.498</v>
    </oc>
    <nc r="G104">
      <v>1134.098</v>
    </nc>
  </rcc>
  <rfmt sheetId="1" sqref="A104:J104">
    <dxf>
      <fill>
        <patternFill patternType="none">
          <bgColor auto="1"/>
        </patternFill>
      </fill>
    </dxf>
  </rfmt>
  <rcv guid="{D0621073-25BE-47D7-AC33-51146458D41C}" action="delete"/>
  <rdn rId="0" localSheetId="1" customView="1" name="Z_D0621073_25BE_47D7_AC33_51146458D41C_.wvu.FilterData" hidden="1" oldHidden="1">
    <formula>общее!$A$6:$J$291</formula>
    <oldFormula>общее!$A$6:$J$291</oldFormula>
  </rdn>
  <rcv guid="{D0621073-25BE-47D7-AC33-51146458D41C}" action="add"/>
</revisions>
</file>

<file path=xl/revisions/revisionLog11711111.xml><?xml version="1.0" encoding="utf-8"?>
<revisions xmlns="http://schemas.openxmlformats.org/spreadsheetml/2006/main" xmlns:r="http://schemas.openxmlformats.org/officeDocument/2006/relationships">
  <rcc rId="1751" sId="1" numFmtId="4">
    <oc r="C88">
      <v>71965.012000000002</v>
    </oc>
    <nc r="C88">
      <v>121657.433</v>
    </nc>
  </rcc>
  <rfmt sheetId="1" sqref="C88">
    <dxf>
      <fill>
        <patternFill patternType="none">
          <bgColor auto="1"/>
        </patternFill>
      </fill>
    </dxf>
  </rfmt>
  <rcc rId="1752" sId="1" numFmtId="4">
    <oc r="C91">
      <v>145693.92800000001</v>
    </oc>
    <nc r="C91">
      <v>231761.598</v>
    </nc>
  </rcc>
  <rcc rId="1753" sId="1" numFmtId="4">
    <oc r="C94">
      <v>3362.9070000000002</v>
    </oc>
    <nc r="C94">
      <v>5416.8819999999996</v>
    </nc>
  </rcc>
  <rcc rId="1754" sId="1" numFmtId="4">
    <oc r="C95">
      <v>1575.38</v>
    </oc>
    <nc r="C95">
      <v>2498.3969999999999</v>
    </nc>
  </rcc>
  <rcc rId="1755" sId="1" numFmtId="4">
    <oc r="C97">
      <v>185403.72</v>
    </oc>
    <nc r="C97">
      <v>396928.804</v>
    </nc>
  </rcc>
  <rcc rId="1756" sId="1" numFmtId="4">
    <oc r="C99">
      <v>5795.8130000000001</v>
    </oc>
    <nc r="C99">
      <v>13810.334999999999</v>
    </nc>
  </rcc>
  <rcc rId="1757" sId="1" numFmtId="4">
    <oc r="C103">
      <v>14411.396000000001</v>
    </oc>
    <nc r="C103">
      <v>23154.92</v>
    </nc>
  </rcc>
  <rcc rId="1758" sId="1" numFmtId="4">
    <oc r="C104">
      <v>18590.409</v>
    </oc>
    <nc r="C104">
      <v>29821.007000000001</v>
    </nc>
  </rcc>
  <rcc rId="1759" sId="1" numFmtId="4">
    <oc r="C106">
      <v>46823.212</v>
    </oc>
    <nc r="C106">
      <v>83911.531000000003</v>
    </nc>
  </rcc>
  <rcc rId="1760" sId="1" numFmtId="4">
    <oc r="C107">
      <v>4410.0119999999997</v>
    </oc>
    <nc r="C107">
      <v>9772.3670000000002</v>
    </nc>
  </rcc>
  <rcc rId="1761" sId="1" numFmtId="4">
    <oc r="C108">
      <v>1639.723</v>
    </oc>
    <nc r="C108">
      <v>2995.0259999999998</v>
    </nc>
  </rcc>
  <rcc rId="1762" sId="1" numFmtId="4">
    <oc r="C111">
      <v>6259.0940000000001</v>
    </oc>
    <nc r="C111">
      <v>10837.790999999999</v>
    </nc>
  </rcc>
  <rcc rId="1763" sId="1" numFmtId="4">
    <nc r="C112">
      <v>14.48</v>
    </nc>
  </rcc>
  <rcc rId="1764" sId="1" numFmtId="4">
    <oc r="C114">
      <v>571.27099999999996</v>
    </oc>
    <nc r="C114">
      <v>960.86699999999996</v>
    </nc>
  </rcc>
  <rcc rId="1765" sId="1" numFmtId="4">
    <oc r="C115">
      <v>1758.3589999999999</v>
    </oc>
    <nc r="C115">
      <v>3542.7849999999999</v>
    </nc>
  </rcc>
  <rcc rId="1766" sId="1" numFmtId="4">
    <oc r="C116">
      <v>918.64099999999996</v>
    </oc>
    <nc r="C116">
      <v>1568.904</v>
    </nc>
  </rcc>
  <rcc rId="1767" sId="1" numFmtId="4">
    <oc r="C93">
      <v>84976.767999999996</v>
    </oc>
    <nc r="C93">
      <v>132010.61799999999</v>
    </nc>
  </rcc>
  <rcc rId="1768" sId="1" numFmtId="4">
    <oc r="C98">
      <v>2520.2060000000001</v>
    </oc>
    <nc r="C98">
      <v>5222.9030000000002</v>
    </nc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7111111.xml><?xml version="1.0" encoding="utf-8"?>
<revisions xmlns="http://schemas.openxmlformats.org/spreadsheetml/2006/main" xmlns:r="http://schemas.openxmlformats.org/officeDocument/2006/relationships">
  <rcc rId="684" sId="1">
    <oc r="E191">
      <f>SUM(D191-C191)</f>
    </oc>
    <nc r="E191"/>
  </rcc>
  <rcc rId="685" sId="1">
    <oc r="F191">
      <f>SUM(D191/C191*100)</f>
    </oc>
    <nc r="F191"/>
  </rcc>
  <rcc rId="686" sId="1">
    <oc r="E192">
      <f>SUM(D192-C192)</f>
    </oc>
    <nc r="E192"/>
  </rcc>
  <rcc rId="687" sId="1">
    <oc r="F192">
      <f>SUM(D192/C192*100)</f>
    </oc>
    <nc r="F192"/>
  </rcc>
  <rcc rId="688" sId="1">
    <oc r="G197">
      <f>SUM(G198+G199+G200)</f>
    </oc>
    <nc r="G197"/>
  </rcc>
  <rcc rId="689" sId="1">
    <oc r="I197">
      <f>SUM(H197-G197)</f>
    </oc>
    <nc r="I197"/>
  </rcc>
  <rcc rId="690" sId="1">
    <oc r="J197">
      <f>SUM(H197/G197*100)</f>
    </oc>
    <nc r="J197"/>
  </rcc>
  <rcc rId="691" sId="1">
    <oc r="I198">
      <f>SUM(H198-G198)</f>
    </oc>
    <nc r="I198"/>
  </rcc>
  <rcc rId="692" sId="1">
    <oc r="J198">
      <f>SUM(H198/G198*100)</f>
    </oc>
    <nc r="J198"/>
  </rcc>
  <rcc rId="693" sId="1">
    <oc r="I199">
      <f>SUM(H199-G199)</f>
    </oc>
    <nc r="I199"/>
  </rcc>
  <rcc rId="694" sId="1">
    <oc r="J199">
      <f>SUM(H199/G199*100)</f>
    </oc>
    <nc r="J199"/>
  </rcc>
  <rcc rId="695" sId="1">
    <oc r="I200">
      <f>SUM(H200-G200)</f>
    </oc>
    <nc r="I200"/>
  </rcc>
  <rcc rId="696" sId="1">
    <oc r="J200">
      <f>SUM(H200/G200*100)</f>
    </oc>
    <nc r="J200"/>
  </rcc>
  <rcc rId="697" sId="1">
    <oc r="I203">
      <f>SUM(H203-G203)</f>
    </oc>
    <nc r="I203"/>
  </rcc>
  <rcc rId="698" sId="1">
    <oc r="J203">
      <f>SUM(H203/G203*100)</f>
    </oc>
    <nc r="J203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7112.xml><?xml version="1.0" encoding="utf-8"?>
<revisions xmlns="http://schemas.openxmlformats.org/spreadsheetml/2006/main" xmlns:r="http://schemas.openxmlformats.org/officeDocument/2006/relationships">
  <rfmt sheetId="1" sqref="A90:B124">
    <dxf>
      <fill>
        <patternFill patternType="none">
          <bgColor auto="1"/>
        </patternFill>
      </fill>
    </dxf>
  </rfmt>
  <rcc rId="1940" sId="1">
    <oc r="J94">
      <f>SUM(H94/G94*100)</f>
    </oc>
    <nc r="J94" t="inlineStr">
      <is>
        <t>в 516 разів</t>
      </is>
    </nc>
  </rcc>
  <rcc rId="1941" sId="1">
    <oc r="J92">
      <f>SUM(H92/G92*100)</f>
    </oc>
    <nc r="J92" t="inlineStr">
      <is>
        <t>в 10 разів</t>
      </is>
    </nc>
  </rcc>
  <rcc rId="1942" sId="1">
    <oc r="J93">
      <f>SUM(H93/G93*100)</f>
    </oc>
    <nc r="J93" t="inlineStr">
      <is>
        <t>в 10 разів</t>
      </is>
    </nc>
  </rcc>
  <rcc rId="1943" sId="1">
    <oc r="J90">
      <f>SUM(H90/G90*100)</f>
    </oc>
    <nc r="J90" t="inlineStr">
      <is>
        <t>в 6 разів</t>
      </is>
    </nc>
  </rcc>
  <rcc rId="1944" sId="1">
    <oc r="J103">
      <f>SUM(H103/G103*100)</f>
    </oc>
    <nc r="J103" t="inlineStr">
      <is>
        <t>в 78 разів</t>
      </is>
    </nc>
  </rcc>
  <rcc rId="1945" sId="1">
    <oc r="J105">
      <f>SUM(H105/G105*100)</f>
    </oc>
    <nc r="J105" t="inlineStr">
      <is>
        <t xml:space="preserve">в 9 разів </t>
      </is>
    </nc>
  </rcc>
  <rcc rId="1946" sId="1">
    <oc r="J106">
      <f>SUM(H106/G106*100)</f>
    </oc>
    <nc r="J106" t="inlineStr">
      <is>
        <t xml:space="preserve">в 9 разів </t>
      </is>
    </nc>
  </rcc>
  <rcc rId="1947" sId="1">
    <oc r="J111">
      <f>SUM(H111/G111*100)</f>
    </oc>
    <nc r="J111" t="inlineStr">
      <is>
        <t>в 4173 рази</t>
      </is>
    </nc>
  </rcc>
  <rcc rId="1948" sId="1">
    <oc r="J110">
      <f>SUM(H110/G110*100)</f>
    </oc>
    <nc r="J110" t="inlineStr">
      <is>
        <t>в 4173 рази</t>
      </is>
    </nc>
  </rcc>
  <rcc rId="1949" sId="1">
    <oc r="J108">
      <f>SUM(H108/G108*100)</f>
    </oc>
    <nc r="J108" t="inlineStr">
      <is>
        <t>в 170 разів</t>
      </is>
    </nc>
  </rcc>
  <rcc rId="1950" sId="1" numFmtId="4">
    <oc r="J116">
      <f>SUM(H116/G116*100)</f>
    </oc>
    <nc r="J116">
      <v>100</v>
    </nc>
  </rcc>
  <rfmt sheetId="1" sqref="J90:J124">
    <dxf>
      <fill>
        <patternFill patternType="none">
          <bgColor auto="1"/>
        </patternFill>
      </fill>
    </dxf>
  </rfmt>
  <rdn rId="0" localSheetId="1" customView="1" name="Z_68CBFC64_03A4_4F74_B34E_EE1DB915A668_.wvu.Rows" hidden="1" oldHidden="1">
    <oldFormula>общее!$7:$89</oldFormula>
  </rdn>
  <rcv guid="{68CBFC64-03A4-4F74-B34E-EE1DB915A668}" action="delete"/>
  <rdn rId="0" localSheetId="1" customView="1" name="Z_68CBFC64_03A4_4F74_B34E_EE1DB915A668_.wvu.FilterData" hidden="1" oldHidden="1">
    <formula>общее!$A$6:$J$291</formula>
    <oldFormula>общее!$A$6:$J$291</oldFormula>
  </rdn>
  <rcv guid="{68CBFC64-03A4-4F74-B34E-EE1DB915A668}" action="add"/>
</revisions>
</file>

<file path=xl/revisions/revisionLog1172.xml><?xml version="1.0" encoding="utf-8"?>
<revisions xmlns="http://schemas.openxmlformats.org/spreadsheetml/2006/main" xmlns:r="http://schemas.openxmlformats.org/officeDocument/2006/relationships">
  <rcc rId="742" sId="1" numFmtId="4">
    <oc r="G215">
      <f>74.33+10</f>
    </oc>
    <nc r="G215">
      <v>84.33</v>
    </nc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721.xml><?xml version="1.0" encoding="utf-8"?>
<revisions xmlns="http://schemas.openxmlformats.org/spreadsheetml/2006/main" xmlns:r="http://schemas.openxmlformats.org/officeDocument/2006/relationships">
  <rcc rId="702" sId="1" numFmtId="4">
    <oc r="D215">
      <v>21886.243999999999</v>
    </oc>
    <nc r="D215">
      <v>20520.784</v>
    </nc>
  </rcc>
  <rcc rId="703" sId="1" numFmtId="4">
    <oc r="D216">
      <v>807.96600000000001</v>
    </oc>
    <nc r="D216">
      <v>444.142</v>
    </nc>
  </rcc>
  <rcc rId="704" sId="1" numFmtId="4">
    <oc r="D217">
      <v>2946.5120000000002</v>
    </oc>
    <nc r="D217">
      <v>2513.355</v>
    </nc>
  </rcc>
  <rcc rId="705" sId="1" numFmtId="4">
    <oc r="D219">
      <v>4770.1099999999997</v>
    </oc>
    <nc r="D219">
      <v>3494.7069999999999</v>
    </nc>
  </rcc>
  <rcc rId="706" sId="1" numFmtId="4">
    <nc r="D221">
      <v>1408.922</v>
    </nc>
  </rcc>
  <rcc rId="707" sId="1" numFmtId="4">
    <oc r="D222">
      <v>1061.0809999999999</v>
    </oc>
    <nc r="D222">
      <v>964.029</v>
    </nc>
  </rcc>
  <rcc rId="708" sId="1" numFmtId="4">
    <oc r="D212">
      <v>119.235</v>
    </oc>
    <nc r="D212"/>
  </rcc>
  <rcc rId="709" sId="1" numFmtId="4">
    <oc r="D213">
      <v>72.239999999999995</v>
    </oc>
    <nc r="D213"/>
  </rcc>
  <rcv guid="{675C859F-867B-4E3E-8283-3B2C94BFA5E5}" action="delete"/>
  <rdn rId="0" localSheetId="1" customView="1" name="Z_675C859F_867B_4E3E_8283_3B2C94BFA5E5_.wvu.FilterData" hidden="1" oldHidden="1">
    <formula>общее!$A$6:$J$322</formula>
    <oldFormula>общее!$A$6:$J$322</oldFormula>
  </rdn>
  <rcv guid="{675C859F-867B-4E3E-8283-3B2C94BFA5E5}" action="add"/>
</revisions>
</file>

<file path=xl/revisions/revisionLog1173.xml><?xml version="1.0" encoding="utf-8"?>
<revisions xmlns="http://schemas.openxmlformats.org/spreadsheetml/2006/main" xmlns:r="http://schemas.openxmlformats.org/officeDocument/2006/relationships">
  <rcc rId="2400" sId="1" numFmtId="4">
    <oc r="D11">
      <v>348578.69199999998</v>
    </oc>
    <nc r="D11">
      <v>789663.12</v>
    </nc>
  </rcc>
  <rcc rId="2401" sId="1" numFmtId="4">
    <oc r="C11">
      <v>509554.77500000002</v>
    </oc>
    <nc r="C11">
      <v>854180.39800000004</v>
    </nc>
  </rcc>
  <rcc rId="2402" sId="1" numFmtId="4">
    <oc r="C12">
      <v>143815.492</v>
    </oc>
    <nc r="C12">
      <v>764159.23600000003</v>
    </nc>
  </rcc>
  <rcc rId="2403" sId="1" numFmtId="4">
    <oc r="D12">
      <v>552623.98</v>
    </oc>
    <nc r="D12">
      <v>1240904.3089999999</v>
    </nc>
  </rcc>
  <rcc rId="2404" sId="1">
    <oc r="F12" t="inlineStr">
      <is>
        <t>в 3.8 р.б.</t>
      </is>
    </oc>
    <nc r="F12">
      <f>D12/C12*100</f>
    </nc>
  </rcc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731.xml><?xml version="1.0" encoding="utf-8"?>
<revisions xmlns="http://schemas.openxmlformats.org/spreadsheetml/2006/main" xmlns:r="http://schemas.openxmlformats.org/officeDocument/2006/relationships">
  <rcc rId="810" sId="1">
    <oc r="I313">
      <f>SUM(H313-G313)</f>
    </oc>
    <nc r="I313"/>
  </rcc>
  <rcc rId="811" sId="1">
    <oc r="J313">
      <f>SUM(H313/G313*100)</f>
    </oc>
    <nc r="J313"/>
  </rcc>
  <rcc rId="812" sId="1">
    <oc r="I303">
      <f>SUM(H303-G303)</f>
    </oc>
    <nc r="I303"/>
  </rcc>
  <rcc rId="813" sId="1">
    <oc r="J303">
      <f>SUM(H303/G303*100)</f>
    </oc>
    <nc r="J303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74.xml><?xml version="1.0" encoding="utf-8"?>
<revisions xmlns="http://schemas.openxmlformats.org/spreadsheetml/2006/main" xmlns:r="http://schemas.openxmlformats.org/officeDocument/2006/relationships">
  <rfmt sheetId="1" sqref="C184">
    <dxf>
      <fill>
        <patternFill patternType="none">
          <bgColor auto="1"/>
        </patternFill>
      </fill>
    </dxf>
  </rfmt>
  <rfmt sheetId="1" sqref="C198:C214">
    <dxf>
      <fill>
        <patternFill patternType="none">
          <bgColor auto="1"/>
        </patternFill>
      </fill>
    </dxf>
  </rfmt>
  <rcc rId="1881" sId="1" numFmtId="4">
    <nc r="C199">
      <v>670</v>
    </nc>
  </rcc>
  <rcc rId="1882" sId="1" numFmtId="4">
    <oc r="C207">
      <v>7000</v>
    </oc>
    <nc r="C207">
      <v>9300</v>
    </nc>
  </rcc>
  <rcc rId="1883" sId="1">
    <oc r="C205">
      <f>17772.817+1214.368+407.046+376.347+1340.8</f>
    </oc>
    <nc r="C205">
      <f>34462.697+1933.585+646.27+504.491+2078.142</f>
    </nc>
  </rcc>
  <rcc rId="1884" sId="1">
    <oc r="C202">
      <f>1025.739+292.11+1149.56+970.607</f>
    </oc>
    <nc r="C202">
      <f>3607.393+909.161+2724.671+1750.399</f>
    </nc>
  </rcc>
  <rcc rId="1885" sId="1">
    <oc r="C204">
      <f>15137.433+71.52</f>
    </oc>
    <nc r="C204">
      <f>21386.319+71.52+11.83</f>
    </nc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74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общее!$A$2:$J$278</formula>
    <oldFormula>общее!$A$2:$J$278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общее!$A$6:$J$291</formula>
    <oldFormula>общее!$A$6:$J$291</oldFormula>
  </rdn>
  <rcv guid="{95A7493F-2B11-406A-BB91-458FD9DC3BAE}" action="add"/>
</revisions>
</file>

<file path=xl/revisions/revisionLog1175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общее!$A$6:$J$291</formula>
    <oldFormula>общее!$A$6:$J$291</oldFormula>
  </rdn>
  <rcv guid="{84AB9039-6109-4932-AA14-522BD4A30F0B}" action="add"/>
</revisions>
</file>

<file path=xl/revisions/revisionLog1176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77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общее!$A$6:$J$292</formula>
    <oldFormula>общее!$A$6:$J$292</oldFormula>
  </rdn>
  <rcv guid="{84AB9039-6109-4932-AA14-522BD4A30F0B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894" sId="1">
    <oc r="I269">
      <f>SUM(H269-G269)</f>
    </oc>
    <nc r="I269"/>
  </rcc>
  <rcc rId="895" sId="1">
    <oc r="J269">
      <f>SUM(H269/G269*100)</f>
    </oc>
    <nc r="J269"/>
  </rcc>
  <rcc rId="896" sId="1">
    <oc r="J271">
      <f>SUM(H271/G271*100)</f>
    </oc>
    <nc r="J271" t="inlineStr">
      <is>
        <t>в 67,7 р.б.</t>
      </is>
    </nc>
  </rcc>
  <rcc rId="897" sId="1">
    <oc r="J266">
      <f>SUM(H266/G266*100)</f>
    </oc>
    <nc r="J266" t="inlineStr">
      <is>
        <t>в 67,7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c rId="718" sId="1" numFmtId="4">
    <oc r="C215">
      <v>20520.784</v>
    </oc>
    <nc r="C215"/>
  </rcc>
  <rcc rId="719" sId="1" numFmtId="4">
    <oc r="C216">
      <v>444.142</v>
    </oc>
    <nc r="C216"/>
  </rcc>
  <rcc rId="720" sId="1" numFmtId="4">
    <oc r="C217">
      <v>2513.355</v>
    </oc>
    <nc r="C217"/>
  </rcc>
  <rcc rId="721" sId="1" numFmtId="4">
    <oc r="C219">
      <v>3494.7069999999999</v>
    </oc>
    <nc r="C219"/>
  </rcc>
  <rcc rId="722" sId="1" numFmtId="4">
    <oc r="C221">
      <v>1408.922</v>
    </oc>
    <nc r="C221"/>
  </rcc>
  <rcc rId="723" sId="1" numFmtId="4">
    <oc r="C222">
      <v>964.029</v>
    </oc>
    <nc r="C222"/>
  </rcc>
  <rcv guid="{675C859F-867B-4E3E-8283-3B2C94BFA5E5}" action="delete"/>
  <rdn rId="0" localSheetId="1" customView="1" name="Z_675C859F_867B_4E3E_8283_3B2C94BFA5E5_.wvu.FilterData" hidden="1" oldHidden="1">
    <formula>общее!$A$6:$J$322</formula>
    <oldFormula>общее!$A$6:$J$322</oldFormula>
  </rdn>
  <rcv guid="{675C859F-867B-4E3E-8283-3B2C94BFA5E5}" action="add"/>
</revisions>
</file>

<file path=xl/revisions/revisionLog11811.xml><?xml version="1.0" encoding="utf-8"?>
<revisions xmlns="http://schemas.openxmlformats.org/spreadsheetml/2006/main" xmlns:r="http://schemas.openxmlformats.org/officeDocument/2006/relationships">
  <rcc rId="642" sId="1">
    <nc r="D211">
      <f>D212+D213</f>
    </nc>
  </rcc>
  <rcc rId="643" sId="1" numFmtId="4">
    <nc r="D212">
      <v>119.235</v>
    </nc>
  </rcc>
  <rcc rId="644" sId="1" numFmtId="4">
    <nc r="D213">
      <v>72.239999999999995</v>
    </nc>
  </rcc>
  <rcc rId="645" sId="1" numFmtId="4">
    <oc r="D215">
      <v>20520.784</v>
    </oc>
    <nc r="D215">
      <v>21886.243999999999</v>
    </nc>
  </rcc>
  <rcc rId="646" sId="1" numFmtId="4">
    <oc r="D216">
      <v>444.142</v>
    </oc>
    <nc r="D216">
      <v>807.96600000000001</v>
    </nc>
  </rcc>
  <rcc rId="647" sId="1" numFmtId="4">
    <oc r="D217">
      <v>2513.355</v>
    </oc>
    <nc r="D217">
      <v>2946.5120000000002</v>
    </nc>
  </rcc>
  <rcc rId="648" sId="1" numFmtId="4">
    <oc r="D219">
      <v>3494.7069999999999</v>
    </oc>
    <nc r="D219">
      <v>4770.1099999999997</v>
    </nc>
  </rcc>
  <rcc rId="649" sId="1" numFmtId="4">
    <oc r="D221">
      <v>1408.922</v>
    </oc>
    <nc r="D221"/>
  </rcc>
  <rcc rId="650" sId="1" numFmtId="4">
    <oc r="D222">
      <v>964.029</v>
    </oc>
    <nc r="D222">
      <v>1061.0809999999999</v>
    </nc>
  </rcc>
  <rcv guid="{675C859F-867B-4E3E-8283-3B2C94BFA5E5}" action="delete"/>
  <rdn rId="0" localSheetId="1" customView="1" name="Z_675C859F_867B_4E3E_8283_3B2C94BFA5E5_.wvu.FilterData" hidden="1" oldHidden="1">
    <formula>общее!$A$6:$J$322</formula>
    <oldFormula>общее!$A$6:$J$322</oldFormula>
  </rdn>
  <rcv guid="{675C859F-867B-4E3E-8283-3B2C94BFA5E5}" action="add"/>
</revisions>
</file>

<file path=xl/revisions/revisionLog1182.xml><?xml version="1.0" encoding="utf-8"?>
<revisions xmlns="http://schemas.openxmlformats.org/spreadsheetml/2006/main" xmlns:r="http://schemas.openxmlformats.org/officeDocument/2006/relationships">
  <rcc rId="837" sId="1">
    <oc r="G165">
      <f>SUM(G166:G171)</f>
    </oc>
    <nc r="G165"/>
  </rcc>
  <rcc rId="838" sId="1">
    <oc r="H165">
      <f>SUM(H166:H171)</f>
    </oc>
    <nc r="H165"/>
  </rcc>
  <rcc rId="839" sId="1">
    <oc r="I165">
      <f>SUM(H165-G165)</f>
    </oc>
    <nc r="I165"/>
  </rcc>
  <rcc rId="840" sId="1">
    <oc r="J165">
      <f>SUM(H165/G165*100)</f>
    </oc>
    <nc r="J165"/>
  </rcc>
  <rcc rId="841" sId="1">
    <oc r="I166">
      <f>SUM(H166-G166)</f>
    </oc>
    <nc r="I166"/>
  </rcc>
  <rcc rId="842" sId="1">
    <oc r="J166">
      <f>SUM(H166/G166*100)</f>
    </oc>
    <nc r="J166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821.xml><?xml version="1.0" encoding="utf-8"?>
<revisions xmlns="http://schemas.openxmlformats.org/spreadsheetml/2006/main" xmlns:r="http://schemas.openxmlformats.org/officeDocument/2006/relationships">
  <rcc rId="785" sId="1" numFmtId="4">
    <oc r="G121">
      <v>200.94</v>
    </oc>
    <nc r="G121">
      <v>200.941</v>
    </nc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8211.xml><?xml version="1.0" encoding="utf-8"?>
<revisions xmlns="http://schemas.openxmlformats.org/spreadsheetml/2006/main" xmlns:r="http://schemas.openxmlformats.org/officeDocument/2006/relationships">
  <rcc rId="725" sId="1" numFmtId="4">
    <nc r="C212">
      <v>119.235</v>
    </nc>
  </rcc>
  <rcc rId="726" sId="1" numFmtId="4">
    <nc r="C213">
      <v>72.239999999999995</v>
    </nc>
  </rcc>
  <rcc rId="727" sId="1" numFmtId="4">
    <nc r="C215">
      <v>21886.243999999999</v>
    </nc>
  </rcc>
  <rcc rId="728" sId="1" numFmtId="4">
    <nc r="C216">
      <v>807.96600000000001</v>
    </nc>
  </rcc>
  <rcc rId="729" sId="1" numFmtId="4">
    <nc r="C217">
      <v>2946.5120000000002</v>
    </nc>
  </rcc>
  <rcc rId="730" sId="1" numFmtId="4">
    <nc r="C219">
      <v>4770.1099999999997</v>
    </nc>
  </rcc>
  <rcc rId="731" sId="1" numFmtId="4">
    <nc r="C222">
      <v>1061.0809999999999</v>
    </nc>
  </rcc>
  <rcv guid="{675C859F-867B-4E3E-8283-3B2C94BFA5E5}" action="delete"/>
  <rdn rId="0" localSheetId="1" customView="1" name="Z_675C859F_867B_4E3E_8283_3B2C94BFA5E5_.wvu.FilterData" hidden="1" oldHidden="1">
    <formula>общее!$A$6:$J$322</formula>
    <oldFormula>общее!$A$6:$J$322</oldFormula>
  </rdn>
  <rcv guid="{675C859F-867B-4E3E-8283-3B2C94BFA5E5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c rId="2912" sId="1">
    <nc r="H78">
      <f>H79</f>
    </nc>
  </rcc>
  <rcc rId="2913" sId="1">
    <oc r="H80">
      <f>H8+H46+H74</f>
    </oc>
    <nc r="H80">
      <f>H8+H46+H74+H78</f>
    </nc>
  </rcc>
  <rfmt sheetId="1" sqref="J80" start="0" length="0">
    <dxf>
      <fill>
        <patternFill patternType="none">
          <bgColor indexed="65"/>
        </patternFill>
      </fill>
    </dxf>
  </rfmt>
  <rcc rId="2914" sId="1">
    <oc r="J80" t="inlineStr">
      <is>
        <t>в 4.7 р.б.</t>
      </is>
    </oc>
    <nc r="J80" t="inlineStr">
      <is>
        <t>в 2.9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911.xml><?xml version="1.0" encoding="utf-8"?>
<revisions xmlns="http://schemas.openxmlformats.org/spreadsheetml/2006/main" xmlns:r="http://schemas.openxmlformats.org/officeDocument/2006/relationships">
  <rcv guid="{675C859F-867B-4E3E-8283-3B2C94BFA5E5}" action="delete"/>
  <rdn rId="0" localSheetId="1" customView="1" name="Z_675C859F_867B_4E3E_8283_3B2C94BFA5E5_.wvu.FilterData" hidden="1" oldHidden="1">
    <formula>общее!$A$6:$J$322</formula>
    <oldFormula>общее!$A$6:$J$322</oldFormula>
  </rdn>
  <rcv guid="{675C859F-867B-4E3E-8283-3B2C94BFA5E5}" action="add"/>
</revisions>
</file>

<file path=xl/revisions/revisionLog1192.xml><?xml version="1.0" encoding="utf-8"?>
<revisions xmlns="http://schemas.openxmlformats.org/spreadsheetml/2006/main" xmlns:r="http://schemas.openxmlformats.org/officeDocument/2006/relationships">
  <rcc rId="2860" sId="1">
    <oc r="G46">
      <f>G65+G73</f>
    </oc>
    <nc r="G46">
      <f>G65+G71+G72+G73</f>
    </nc>
  </rcc>
  <rcc rId="2861" sId="1">
    <oc r="H46">
      <f>H65+H73</f>
    </oc>
    <nc r="H46">
      <f>H65+H71+H72+H73</f>
    </nc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1921.xml><?xml version="1.0" encoding="utf-8"?>
<revisions xmlns="http://schemas.openxmlformats.org/spreadsheetml/2006/main" xmlns:r="http://schemas.openxmlformats.org/officeDocument/2006/relationships">
  <rcc rId="2516" sId="1" numFmtId="4">
    <oc r="C31">
      <v>12124.69</v>
    </oc>
    <nc r="C31">
      <v>17166.055</v>
    </nc>
  </rcc>
  <rcc rId="2517" sId="1" numFmtId="4">
    <oc r="D31">
      <v>6164.6909999999998</v>
    </oc>
    <nc r="D31">
      <v>16948.564999999999</v>
    </nc>
  </rcc>
  <rfmt sheetId="1" sqref="A31:XFD3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19211.xml><?xml version="1.0" encoding="utf-8"?>
<revisions xmlns="http://schemas.openxmlformats.org/spreadsheetml/2006/main" xmlns:r="http://schemas.openxmlformats.org/officeDocument/2006/relationships">
  <rcc rId="2472" sId="1" numFmtId="4">
    <oc r="C25">
      <v>23194.096000000001</v>
    </oc>
    <nc r="C25">
      <v>47178.014000000003</v>
    </nc>
  </rcc>
  <rcc rId="2473" sId="1" numFmtId="4">
    <oc r="D25">
      <v>49299.192999999999</v>
    </oc>
    <nc r="D25">
      <v>108826.651</v>
    </nc>
  </rcc>
  <rcc rId="2474" sId="1">
    <oc r="F25" t="inlineStr">
      <is>
        <t>в 2.1 р.б.</t>
      </is>
    </oc>
    <nc r="F25" t="inlineStr">
      <is>
        <t>в 2.3 р.б.</t>
      </is>
    </nc>
  </rcc>
  <rfmt sheetId="1" sqref="F19" start="0" length="0">
    <dxf>
      <fill>
        <patternFill patternType="solid">
          <bgColor rgb="FFFFFF00"/>
        </patternFill>
      </fill>
    </dxf>
  </rfmt>
  <rcc rId="2475" sId="1">
    <oc r="F19">
      <f>D19/C19*100</f>
    </oc>
    <nc r="F19" t="inlineStr">
      <is>
        <t>в 3.4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192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92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93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193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194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общее!$A$6:$J$292</formula>
    <oldFormula>общее!$A$6:$J$292</oldFormula>
  </rdn>
  <rcv guid="{84AB9039-6109-4932-AA14-522BD4A30F0B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fmt sheetId="1" sqref="A125:J177">
    <dxf>
      <fill>
        <patternFill patternType="none">
          <bgColor auto="1"/>
        </patternFill>
      </fill>
    </dxf>
  </rfmt>
  <rcc rId="2171" sId="1">
    <oc r="J126">
      <f>SUM(H126/G126*100)</f>
    </oc>
    <nc r="J126" t="inlineStr">
      <is>
        <t>в 2,0 р.б.</t>
      </is>
    </nc>
  </rcc>
  <rcc rId="2172" sId="1">
    <oc r="F137">
      <f>SUM(D137/C137*100)</f>
    </oc>
    <nc r="F137" t="inlineStr">
      <is>
        <t>в 10,8 р.б.</t>
      </is>
    </nc>
  </rcc>
  <rcc rId="2173" sId="1">
    <oc r="F135">
      <f>SUM(D135/C135*100)</f>
    </oc>
    <nc r="F135" t="inlineStr">
      <is>
        <t>в 10,8 р.б.</t>
      </is>
    </nc>
  </rcc>
  <rcc rId="2174" sId="1">
    <oc r="F139">
      <f>SUM(D139/C139*100)</f>
    </oc>
    <nc r="F139" t="inlineStr">
      <is>
        <t>в 3,0 р.б.</t>
      </is>
    </nc>
  </rcc>
  <rcc rId="2175" sId="1">
    <oc r="F140">
      <f>SUM(D140/C140*100)</f>
    </oc>
    <nc r="F140" t="inlineStr">
      <is>
        <t>в 2,4 р.б.</t>
      </is>
    </nc>
  </rcc>
  <rcc rId="2176" sId="1">
    <oc r="F141">
      <f>SUM(D141/C141*100)</f>
    </oc>
    <nc r="F141" t="inlineStr">
      <is>
        <t>в 2,4 р.б.</t>
      </is>
    </nc>
  </rcc>
  <rcc rId="2177" sId="1">
    <oc r="F142">
      <f>SUM(D142/C142*100)</f>
    </oc>
    <nc r="F142" t="inlineStr">
      <is>
        <t>в 3,1 р.б.</t>
      </is>
    </nc>
  </rcc>
  <rcc rId="2178" sId="1">
    <oc r="J148">
      <f>SUM(H148/G148*100)</f>
    </oc>
    <nc r="J148" t="inlineStr">
      <is>
        <t>в 1,7 р.б.</t>
      </is>
    </nc>
  </rcc>
  <rcc rId="2179" sId="1">
    <oc r="J149">
      <f>SUM(H149/G149*100)</f>
    </oc>
    <nc r="J149" t="inlineStr">
      <is>
        <t>в 2,6 р.б.</t>
      </is>
    </nc>
  </rcc>
  <rcc rId="2180" sId="1">
    <oc r="J176">
      <f>SUM(H176/G176*100)</f>
    </oc>
    <nc r="J176" t="inlineStr">
      <is>
        <t>в 2,3 р.б.</t>
      </is>
    </nc>
  </rcc>
  <rcc rId="2181" sId="1">
    <oc r="J175">
      <f>SUM(H175/G175*100)</f>
    </oc>
    <nc r="J175" t="inlineStr">
      <is>
        <t>в 2,3 р.б.</t>
      </is>
    </nc>
  </rcc>
  <rcc rId="2182" sId="1">
    <oc r="J178">
      <f>SUM(H178/G178*100)</f>
    </oc>
    <nc r="J178" t="inlineStr">
      <is>
        <t>в 2,7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2011.xml><?xml version="1.0" encoding="utf-8"?>
<revisions xmlns="http://schemas.openxmlformats.org/spreadsheetml/2006/main" xmlns:r="http://schemas.openxmlformats.org/officeDocument/2006/relationships">
  <rfmt sheetId="1" sqref="J114">
    <dxf>
      <numFmt numFmtId="168" formatCode="#,##0.0"/>
    </dxf>
  </rfmt>
  <rcc rId="817" sId="1">
    <oc r="J114">
      <f>SUM(H114/G114*100)</f>
    </oc>
    <nc r="J114" t="inlineStr">
      <is>
        <t>в 100,0 р.б.</t>
      </is>
    </nc>
  </rcc>
  <rcc rId="818" sId="1">
    <oc r="J113">
      <f>SUM(H113/G113*100)</f>
    </oc>
    <nc r="J113" t="inlineStr">
      <is>
        <t>в 100,0 р.б.</t>
      </is>
    </nc>
  </rcc>
  <rcc rId="819" sId="1">
    <oc r="J116">
      <f>SUM(H116/G116*100)</f>
    </oc>
    <nc r="J116" t="inlineStr">
      <is>
        <t>в 4,0 р.б.</t>
      </is>
    </nc>
  </rcc>
  <rcc rId="820" sId="1">
    <oc r="J118">
      <f>SUM(H118/G118*100)</f>
    </oc>
    <nc r="J118" t="inlineStr">
      <is>
        <t>в 6,7 р.б.</t>
      </is>
    </nc>
  </rcc>
  <rcc rId="821" sId="1">
    <oc r="J119">
      <f>SUM(H119/G119*100)</f>
    </oc>
    <nc r="J119" t="inlineStr">
      <is>
        <t>в 7,0 р.б.</t>
      </is>
    </nc>
  </rcc>
  <rcc rId="822" sId="1">
    <oc r="J120">
      <f>SUM(H120/G120*100)</f>
    </oc>
    <nc r="J120" t="inlineStr">
      <is>
        <t>в 47,4 р.б.</t>
      </is>
    </nc>
  </rcc>
  <rcc rId="823" sId="1">
    <oc r="J131">
      <f>SUM(H131/G131*100)</f>
    </oc>
    <nc r="J131" t="inlineStr">
      <is>
        <t>в 9,5 р.б.</t>
      </is>
    </nc>
  </rcc>
  <rcc rId="824" sId="1">
    <oc r="J132">
      <f>SUM(H132/G132*100)</f>
    </oc>
    <nc r="J132" t="inlineStr">
      <is>
        <t>в 9,5 р.б.</t>
      </is>
    </nc>
  </rcc>
  <rcc rId="825" sId="1">
    <oc r="F135">
      <f>SUM(D135/C135*100)</f>
    </oc>
    <nc r="F135"/>
  </rcc>
  <rfmt sheetId="1" sqref="J137">
    <dxf>
      <numFmt numFmtId="168" formatCode="#,##0.0"/>
    </dxf>
  </rfmt>
  <rfmt sheetId="1" sqref="J137">
    <dxf>
      <fill>
        <patternFill patternType="solid">
          <bgColor rgb="FFFFFF00"/>
        </patternFill>
      </fill>
    </dxf>
  </rfmt>
  <rfmt sheetId="1" sqref="J136">
    <dxf>
      <fill>
        <patternFill patternType="solid">
          <bgColor rgb="FFFFFF00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0111.xml><?xml version="1.0" encoding="utf-8"?>
<revisions xmlns="http://schemas.openxmlformats.org/spreadsheetml/2006/main" xmlns:r="http://schemas.openxmlformats.org/officeDocument/2006/relationships">
  <rcc rId="746" sId="1">
    <oc r="G229">
      <f>5.63158</f>
    </oc>
    <nc r="G229"/>
  </rcc>
  <rcc rId="747" sId="1" numFmtId="4">
    <oc r="G230">
      <v>561.21879999999999</v>
    </oc>
    <nc r="G230"/>
  </rcc>
  <rcc rId="748" sId="1" numFmtId="4">
    <oc r="G231">
      <v>22723.842499999999</v>
    </oc>
    <nc r="G231"/>
  </rcc>
  <rcc rId="749" sId="1" numFmtId="4">
    <oc r="G234">
      <v>369346.22847999999</v>
    </oc>
    <nc r="G234"/>
  </rcc>
  <rcc rId="750" sId="1" numFmtId="4">
    <oc r="G236">
      <v>7208.8</v>
    </oc>
    <nc r="G236"/>
  </rcc>
  <rcc rId="751" sId="1" numFmtId="4">
    <oc r="G237">
      <v>15433.344800000001</v>
    </oc>
    <nc r="G237"/>
  </rcc>
  <rcc rId="752" sId="1" numFmtId="4">
    <oc r="G240">
      <v>4134.7405099999996</v>
    </oc>
    <nc r="G240">
      <v>542.928</v>
    </nc>
  </rcc>
  <rcc rId="753" sId="1" numFmtId="4">
    <oc r="G225">
      <v>73146.682350000003</v>
    </oc>
    <nc r="G225">
      <v>1.0429999999999999</v>
    </nc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210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101.xml><?xml version="1.0" encoding="utf-8"?>
<revisions xmlns="http://schemas.openxmlformats.org/spreadsheetml/2006/main" xmlns:r="http://schemas.openxmlformats.org/officeDocument/2006/relationships">
  <rcc rId="1109" sId="1" numFmtId="4">
    <oc r="C17">
      <v>19.79</v>
    </oc>
    <nc r="C17">
      <v>4.7969999999999997</v>
    </nc>
  </rcc>
  <rcc rId="1110" sId="1" numFmtId="4">
    <oc r="D17">
      <v>16.303000000000001</v>
    </oc>
    <nc r="D17">
      <v>7.6440000000000001</v>
    </nc>
  </rcc>
  <rfmt sheetId="1" sqref="A17:XFD17">
    <dxf>
      <fill>
        <patternFill patternType="none">
          <bgColor auto="1"/>
        </patternFill>
      </fill>
    </dxf>
  </rfmt>
  <rfmt sheetId="1" sqref="A18:XFD23">
    <dxf>
      <fill>
        <patternFill patternType="none">
          <bgColor auto="1"/>
        </patternFill>
      </fill>
    </dxf>
  </rfmt>
  <rcc rId="1111" sId="1" numFmtId="4">
    <oc r="C20">
      <v>24650.107</v>
    </oc>
    <nc r="C20">
      <v>3498.4450000000002</v>
    </nc>
  </rcc>
  <rcc rId="1112" sId="1" numFmtId="4">
    <oc r="D20">
      <v>4400.2349999999997</v>
    </oc>
    <nc r="D20">
      <v>1525.203</v>
    </nc>
  </rcc>
  <rcc rId="1113" sId="1" numFmtId="4">
    <oc r="C22">
      <v>83748.717999999993</v>
    </oc>
    <nc r="C22">
      <v>11787.458000000001</v>
    </nc>
  </rcc>
  <rcc rId="1114" sId="1" numFmtId="4">
    <oc r="D22">
      <v>21587.403999999999</v>
    </oc>
    <nc r="D22">
      <v>9038.7279999999992</v>
    </nc>
  </rcc>
  <rcc rId="1115" sId="1" numFmtId="4">
    <oc r="D23">
      <v>158660.038</v>
    </oc>
    <nc r="D23">
      <v>49299.192999999999</v>
    </nc>
  </rcc>
  <rcc rId="1116" sId="1" numFmtId="4">
    <oc r="C21">
      <v>83748.717999999993</v>
    </oc>
    <nc r="C21">
      <f>C22</f>
    </nc>
  </rcc>
  <rcc rId="1117" sId="1" numFmtId="4">
    <oc r="C23">
      <v>113197.91899999999</v>
    </oc>
    <nc r="C23">
      <v>46388.192000000003</v>
    </nc>
  </rcc>
  <rfmt sheetId="1" sqref="A24:XFD42">
    <dxf>
      <fill>
        <patternFill patternType="none">
          <bgColor auto="1"/>
        </patternFill>
      </fill>
    </dxf>
  </rfmt>
  <rcc rId="1118" sId="1" numFmtId="4">
    <oc r="D26">
      <v>224.22300000000001</v>
    </oc>
    <nc r="D26">
      <v>28.814</v>
    </nc>
  </rcc>
  <rcc rId="1119" sId="1" numFmtId="4">
    <oc r="C27">
      <v>2683.797</v>
    </oc>
    <nc r="C27">
      <v>66.48</v>
    </nc>
  </rcc>
  <rcc rId="1120" sId="1" numFmtId="4">
    <oc r="D27">
      <v>115.3335</v>
    </oc>
    <nc r="D27">
      <v>86.292000000000002</v>
    </nc>
  </rcc>
  <rcc rId="1121" sId="1" numFmtId="4">
    <oc r="C28">
      <v>4877.21</v>
    </oc>
    <nc r="C28">
      <v>249.98599999999999</v>
    </nc>
  </rcc>
  <rcc rId="1122" sId="1" numFmtId="4">
    <oc r="D28">
      <v>396.26900000000001</v>
    </oc>
    <nc r="D28">
      <v>275.06599999999997</v>
    </nc>
  </rcc>
  <rcc rId="1123" sId="1" numFmtId="4">
    <oc r="C29">
      <v>52813.66</v>
    </oc>
    <nc r="C29">
      <v>12124.69</v>
    </nc>
  </rcc>
  <rcc rId="1124" sId="1" numFmtId="4">
    <oc r="D29">
      <v>31698.7</v>
    </oc>
    <nc r="D29">
      <v>6164.6909999999998</v>
    </nc>
  </rcc>
  <rcc rId="1125" sId="1" numFmtId="4">
    <oc r="C30">
      <v>112073.606</v>
    </oc>
    <nc r="C30">
      <v>20931.879000000001</v>
    </nc>
  </rcc>
  <rcc rId="1126" sId="1" numFmtId="4">
    <oc r="D30">
      <v>63249.053</v>
    </oc>
    <nc r="D30">
      <v>13193.331</v>
    </nc>
  </rcc>
  <rcc rId="1127" sId="1" numFmtId="4">
    <oc r="C31">
      <v>202445.495</v>
    </oc>
    <nc r="C31">
      <v>30178.383000000002</v>
    </nc>
  </rcc>
  <rcc rId="1128" sId="1" numFmtId="4">
    <oc r="D31">
      <v>82971.623999999996</v>
    </oc>
    <nc r="D31">
      <v>17949.536</v>
    </nc>
  </rcc>
  <rcc rId="1129" sId="1" numFmtId="4">
    <oc r="C32">
      <v>5602.8270000000002</v>
    </oc>
    <nc r="C32">
      <v>195.68700000000001</v>
    </nc>
  </rcc>
  <rcc rId="1130" sId="1" numFmtId="4">
    <oc r="D32">
      <v>314.26600000000002</v>
    </oc>
    <nc r="D32">
      <v>247.74199999999999</v>
    </nc>
  </rcc>
  <rcc rId="1131" sId="1" numFmtId="4">
    <oc r="C33">
      <v>26148.814999999999</v>
    </oc>
    <nc r="C33">
      <v>2947.3440000000001</v>
    </nc>
  </rcc>
  <rcc rId="1132" sId="1" numFmtId="4">
    <oc r="C34">
      <v>884.92700000000002</v>
    </oc>
    <nc r="C34">
      <v>133.524</v>
    </nc>
  </rcc>
  <rcc rId="1133" sId="1" numFmtId="4">
    <oc r="D34">
      <v>174.31800000000001</v>
    </oc>
    <nc r="D34">
      <v>79.167000000000002</v>
    </nc>
  </rcc>
  <rcc rId="1134" sId="1" numFmtId="4">
    <oc r="C35">
      <v>884.38099999999997</v>
    </oc>
    <nc r="C35">
      <v>196.017</v>
    </nc>
  </rcc>
  <rcc rId="1135" sId="1" numFmtId="4">
    <oc r="D35">
      <v>523.899</v>
    </oc>
    <nc r="D35">
      <v>136.28700000000001</v>
    </nc>
  </rcc>
  <rcc rId="1136" sId="1" numFmtId="4">
    <oc r="C26">
      <v>242.28899999999999</v>
    </oc>
    <nc r="C26">
      <v>108.96</v>
    </nc>
  </rcc>
  <rcc rId="1137" sId="1" numFmtId="4">
    <oc r="D33">
      <v>4952.9849999999997</v>
    </oc>
    <nc r="D33">
      <v>2272.7089999999998</v>
    </nc>
  </rcc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1808" sId="1" numFmtId="4">
    <oc r="C142">
      <v>7952.7449999999999</v>
    </oc>
    <nc r="C142">
      <f>7952.745+1296</f>
    </nc>
  </rcc>
  <rfmt sheetId="1" sqref="C138:C177">
    <dxf>
      <fill>
        <patternFill patternType="none">
          <bgColor auto="1"/>
        </patternFill>
      </fill>
    </dxf>
  </rfmt>
  <rcc rId="1809" sId="1" numFmtId="4">
    <oc r="C158">
      <v>724.45699999999999</v>
    </oc>
    <nc r="C158">
      <v>724.45600000000002</v>
    </nc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112.xml><?xml version="1.0" encoding="utf-8"?>
<revisions xmlns="http://schemas.openxmlformats.org/spreadsheetml/2006/main" xmlns:r="http://schemas.openxmlformats.org/officeDocument/2006/relationships">
  <rfmt sheetId="1" sqref="C318:F320">
    <dxf>
      <fill>
        <patternFill patternType="solid">
          <bgColor rgb="FFFFFF00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12.xml><?xml version="1.0" encoding="utf-8"?>
<revisions xmlns="http://schemas.openxmlformats.org/spreadsheetml/2006/main" xmlns:r="http://schemas.openxmlformats.org/officeDocument/2006/relationships">
  <rcc rId="1656" sId="1">
    <oc r="G64">
      <f>G66+G68</f>
    </oc>
    <nc r="G64">
      <f>G68</f>
    </nc>
  </rcc>
  <rcc rId="1657" sId="1">
    <oc r="H64">
      <f>H66+H68</f>
    </oc>
    <nc r="H64">
      <f>H68</f>
    </nc>
  </rcc>
  <rrc rId="1658" sId="1" ref="A66:XFD66" action="deleteRow">
    <undo index="2" exp="area" ref3D="1" dr="$A$227:$XFD$232" dn="Z_CFD58EC5_F475_4F0C_8822_861C497EA100_.wvu.Rows" sId="1"/>
    <undo index="1" exp="area" ref3D="1" dr="$A$222:$XFD$225" dn="Z_CFD58EC5_F475_4F0C_8822_861C497EA100_.wvu.Rows" sId="1"/>
    <undo index="2" exp="area" ref3D="1" dr="$A$92:$XFD$104" dn="Z_CFB0A04F_563D_4D2B_BCD3_ACFCDC70E584_.wvu.Rows" sId="1"/>
    <undo index="1" exp="area" ref3D="1" dr="$A$7:$XFD$90" dn="Z_CFB0A04F_563D_4D2B_BCD3_ACFCDC70E584_.wvu.Rows" sId="1"/>
    <rfmt sheetId="1" xfDxf="1" sqref="A66:XFD66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66">
        <v>24061600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" t="inlineStr">
        <is>
          <t>Інші надходження до фондів охорони навколишнього природного середовища</t>
        </is>
      </nc>
      <ndxf>
        <font>
          <sz val="14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6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6" start="0" length="0">
      <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6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6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" start="0" length="0">
      <dxf>
        <font>
          <b/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95A7493F-2B11-406A-BB91-458FD9DC3BAE}" action="delete"/>
  <rdn rId="0" localSheetId="1" customView="1" name="Z_95A7493F_2B11_406A_BB91_458FD9DC3BAE_.wvu.PrintArea" hidden="1" oldHidden="1">
    <formula>общее!$A$2:$J$278</formula>
    <oldFormula>общее!$A$2:$J$278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общее!$A$6:$J$291</formula>
    <oldFormula>общее!$A$6:$J$291</oldFormula>
  </rdn>
  <rcv guid="{95A7493F-2B11-406A-BB91-458FD9DC3BAE}" action="add"/>
</revisions>
</file>

<file path=xl/revisions/revisionLog1213.xml><?xml version="1.0" encoding="utf-8"?>
<revisions xmlns="http://schemas.openxmlformats.org/spreadsheetml/2006/main" xmlns:r="http://schemas.openxmlformats.org/officeDocument/2006/relationships">
  <rfmt sheetId="1" sqref="D44">
    <dxf>
      <fill>
        <patternFill>
          <bgColor rgb="FFFFFF00"/>
        </patternFill>
      </fill>
    </dxf>
  </rfmt>
  <rfmt sheetId="1" sqref="D53">
    <dxf>
      <fill>
        <patternFill>
          <bgColor rgb="FFFFFF00"/>
        </patternFill>
      </fill>
    </dxf>
  </rfmt>
  <rfmt sheetId="1" sqref="D54">
    <dxf>
      <fill>
        <patternFill>
          <bgColor rgb="FFFFFF00"/>
        </patternFill>
      </fill>
    </dxf>
  </rfmt>
  <rcc rId="1583" sId="1" numFmtId="4">
    <oc r="D57">
      <v>42.2</v>
    </oc>
    <nc r="D57">
      <v>41.2</v>
    </nc>
  </rcc>
  <rfmt sheetId="1" sqref="D53:D54">
    <dxf>
      <fill>
        <patternFill patternType="none">
          <bgColor auto="1"/>
        </patternFill>
      </fill>
    </dxf>
  </rfmt>
  <rfmt sheetId="1" sqref="D4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общее!$A$6:$J$347</oldFormula>
  </rdn>
  <rcv guid="{95A7493F-2B11-406A-BB91-458FD9DC3BAE}" action="add"/>
</revisions>
</file>

<file path=xl/revisions/revisionLog1214.xml><?xml version="1.0" encoding="utf-8"?>
<revisions xmlns="http://schemas.openxmlformats.org/spreadsheetml/2006/main" xmlns:r="http://schemas.openxmlformats.org/officeDocument/2006/relationships">
  <rcc rId="1052" sId="1">
    <oc r="C287">
      <f>SUM(C288+C290+C293)</f>
    </oc>
    <nc r="C287">
      <f>SUM(C293)</f>
    </nc>
  </rcc>
  <rcc rId="1053" sId="1">
    <oc r="D287">
      <f>SUM(D288+D290+D293)</f>
    </oc>
    <nc r="D287">
      <f>SUM(D293)</f>
    </nc>
  </rcc>
  <rfmt sheetId="1" sqref="E287" start="0" length="0">
    <dxf>
      <alignment wrapText="0" readingOrder="0"/>
    </dxf>
  </rfmt>
  <rcc rId="1054" sId="1" odxf="1" dxf="1">
    <oc r="E287">
      <f>SUM(D287-C287)</f>
    </oc>
    <nc r="E287">
      <f>SUM(D287-C287)</f>
    </nc>
    <ndxf>
      <font>
        <b val="0"/>
        <sz val="14"/>
        <name val="Times New Roman"/>
        <scheme val="none"/>
      </font>
      <alignment wrapText="1" readingOrder="0"/>
    </ndxf>
  </rcc>
  <rfmt sheetId="1" sqref="E287" start="0" length="2147483647">
    <dxf>
      <font>
        <b/>
      </font>
    </dxf>
  </rfmt>
  <rfmt sheetId="1" sqref="F280" start="0" length="2147483647">
    <dxf>
      <font>
        <b/>
      </font>
    </dxf>
  </rfmt>
  <rrc rId="1055" sId="1" ref="A288:XFD288" action="deleteRow">
    <rfmt sheetId="1" xfDxf="1" sqref="A288:XFD288" start="0" length="0">
      <dxf>
        <font>
          <sz val="11"/>
        </font>
      </dxf>
    </rfmt>
    <rcc rId="0" sId="1" dxf="1">
      <nc r="A288" t="inlineStr">
        <is>
          <t>8720</t>
        </is>
      </nc>
      <ndxf>
        <font>
          <sz val="14"/>
          <name val="Times New Roman"/>
          <scheme val="none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288" t="inlineStr">
        <is>
          <t>Заходи із запобігання та ліквідації наслідків у будівлі установ, закладів, організацій комунальної власності за рахунок коштів резервного фонду місцевого бюджету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8" start="0" length="0">
      <dxf>
        <font>
          <sz val="14"/>
          <name val="Times New Roman"/>
          <scheme val="none"/>
        </font>
        <numFmt numFmtId="167" formatCode="#,##0.0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8" start="0" length="0">
      <dxf>
        <font>
          <b/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b/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8" start="0" length="0">
      <dxf>
        <font>
          <b/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6" sId="1" ref="A288:XFD288" action="deleteRow">
    <rfmt sheetId="1" xfDxf="1" sqref="A288:XFD288" start="0" length="0">
      <dxf>
        <font>
          <sz val="11"/>
        </font>
      </dxf>
    </rfmt>
    <rcc rId="0" sId="1" dxf="1">
      <nc r="A288" t="inlineStr">
        <is>
          <t>8724</t>
        </is>
      </nc>
      <ndxf>
        <font>
          <sz val="14"/>
          <name val="Times New Roman"/>
          <scheme val="none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288" t="inlineStr">
        <is>
          <t xml:space="preserve">  Заходи із запобігання та ліквідації наслідків надзвичайної ситуації у будівлі закладу освіти за рахунок коштів резервного фонду місцевого бюджету</t>
        </is>
      </nc>
      <ndxf>
        <font>
          <sz val="14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8" start="0" length="0">
      <dxf>
        <font>
          <sz val="14"/>
          <name val="Times New Roman"/>
          <scheme val="none"/>
        </font>
        <numFmt numFmtId="167" formatCode="#,##0.0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8" start="0" length="0">
      <dxf>
        <font>
          <b/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b/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7" sId="1" ref="A288:XFD288" action="deleteRow">
    <rfmt sheetId="1" xfDxf="1" sqref="A288:XFD288" start="0" length="0">
      <dxf>
        <font>
          <sz val="11"/>
        </font>
      </dxf>
    </rfmt>
    <rcc rId="0" sId="1" dxf="1">
      <nc r="A288" t="inlineStr">
        <is>
          <t>8740</t>
        </is>
      </nc>
      <ndxf>
        <font>
          <sz val="14"/>
          <name val="Times New Roman"/>
          <scheme val="none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288" t="inlineStr">
        <is>
          <t>Заходи із запобігання та ліквідації наслідків надзвичайних ситуацій у житлово-комунальному господарстві за рахунок коштів резервного фонду місцевого бюджету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8" start="0" length="0">
      <dxf>
        <font>
          <sz val="14"/>
          <name val="Times New Roman"/>
          <scheme val="none"/>
        </font>
        <numFmt numFmtId="167" formatCode="#,##0.0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8" sId="1" ref="A288:XFD288" action="deleteRow">
    <rfmt sheetId="1" xfDxf="1" sqref="A288:XFD288" start="0" length="0">
      <dxf>
        <font>
          <sz val="11"/>
        </font>
      </dxf>
    </rfmt>
    <rcc rId="0" sId="1" dxf="1">
      <nc r="A288" t="inlineStr">
        <is>
          <t>8741</t>
        </is>
      </nc>
      <ndxf>
        <font>
          <sz val="14"/>
          <name val="Times New Roman"/>
          <scheme val="none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288" t="inlineStr">
        <is>
      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      </is>
      </nc>
      <ndxf>
        <font>
          <sz val="14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8" start="0" length="0">
      <dxf>
        <font>
          <sz val="14"/>
          <name val="Times New Roman"/>
          <scheme val="none"/>
        </font>
        <numFmt numFmtId="167" formatCode="#,##0.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8" start="0" length="0">
      <dxf>
        <font>
          <b/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9" sId="1" ref="A288:XFD288" action="deleteRow">
    <rfmt sheetId="1" xfDxf="1" sqref="A288:XFD288" start="0" length="0">
      <dxf>
        <font>
          <sz val="11"/>
        </font>
      </dxf>
    </rfmt>
    <rcc rId="0" sId="1" dxf="1">
      <nc r="A288" t="inlineStr">
        <is>
          <t>8742</t>
        </is>
      </nc>
      <ndxf>
        <font>
          <sz val="14"/>
          <name val="Times New Roman"/>
          <scheme val="none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288" t="inlineStr">
        <is>
      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CFD58EC5-F475-4F0C-8822-861C497EA100}" action="delete"/>
  <rdn rId="0" localSheetId="1" customView="1" name="Z_CFD58EC5_F475_4F0C_8822_861C497EA100_.wvu.PrintArea" hidden="1" oldHidden="1">
    <formula>общее!$A$1:$J$317</formula>
    <oldFormula>общее!$A$1:$J$317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общее!$A$6:$J$317</formula>
    <oldFormula>общее!$A$6:$J$317</oldFormula>
  </rdn>
  <rcv guid="{CFD58EC5-F475-4F0C-8822-861C497EA100}" action="add"/>
</revisions>
</file>

<file path=xl/revisions/revisionLog1215.xml><?xml version="1.0" encoding="utf-8"?>
<revisions xmlns="http://schemas.openxmlformats.org/spreadsheetml/2006/main" xmlns:r="http://schemas.openxmlformats.org/officeDocument/2006/relationships">
  <rfmt sheetId="1" sqref="J71:J73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2151.xml><?xml version="1.0" encoding="utf-8"?>
<revisions xmlns="http://schemas.openxmlformats.org/spreadsheetml/2006/main" xmlns:r="http://schemas.openxmlformats.org/officeDocument/2006/relationships">
  <rfmt sheetId="1" sqref="G179">
    <dxf>
      <fill>
        <patternFill patternType="none">
          <bgColor auto="1"/>
        </patternFill>
      </fill>
    </dxf>
  </rfmt>
  <rcc rId="1837" sId="1" numFmtId="4">
    <oc r="G180">
      <v>154.61600000000001</v>
    </oc>
    <nc r="G180">
      <v>171.82</v>
    </nc>
  </rcc>
  <rcc rId="1838" sId="1" numFmtId="4">
    <oc r="G182">
      <v>48.01</v>
    </oc>
    <nc r="G182">
      <v>50.012999999999998</v>
    </nc>
  </rcc>
  <rcv guid="{D0621073-25BE-47D7-AC33-51146458D41C}" action="delete"/>
  <rdn rId="0" localSheetId="1" customView="1" name="Z_D0621073_25BE_47D7_AC33_51146458D41C_.wvu.FilterData" hidden="1" oldHidden="1">
    <formula>общее!$A$6:$J$291</formula>
    <oldFormula>общее!$A$6:$J$291</oldFormula>
  </rdn>
  <rcv guid="{D0621073-25BE-47D7-AC33-51146458D41C}" action="add"/>
</revisions>
</file>

<file path=xl/revisions/revisionLog12152.xml><?xml version="1.0" encoding="utf-8"?>
<revisions xmlns="http://schemas.openxmlformats.org/spreadsheetml/2006/main" xmlns:r="http://schemas.openxmlformats.org/officeDocument/2006/relationships">
  <rfmt sheetId="1" sqref="K90" start="0" length="0">
    <dxf>
      <font>
        <i/>
        <sz val="11"/>
      </font>
    </dxf>
  </rfmt>
  <rfmt sheetId="1" sqref="K91" start="0" length="0">
    <dxf>
      <font>
        <i/>
        <sz val="11"/>
      </font>
    </dxf>
  </rfmt>
  <rcv guid="{68CBFC64-03A4-4F74-B34E-EE1DB915A668}" action="delete"/>
  <rdn rId="0" localSheetId="1" customView="1" name="Z_68CBFC64_03A4_4F74_B34E_EE1DB915A668_.wvu.FilterData" hidden="1" oldHidden="1">
    <formula>общее!$A$6:$J$291</formula>
    <oldFormula>общее!$A$6:$J$291</oldFormula>
  </rdn>
  <rcv guid="{68CBFC64-03A4-4F74-B34E-EE1DB915A668}" action="add"/>
</revisions>
</file>

<file path=xl/revisions/revisionLog1216.xml><?xml version="1.0" encoding="utf-8"?>
<revisions xmlns="http://schemas.openxmlformats.org/spreadsheetml/2006/main" xmlns:r="http://schemas.openxmlformats.org/officeDocument/2006/relationships">
  <rfmt sheetId="1" sqref="C11:C14">
    <dxf>
      <fill>
        <patternFill patternType="none">
          <bgColor auto="1"/>
        </patternFill>
      </fill>
    </dxf>
  </rfmt>
  <rfmt sheetId="1" sqref="C8">
    <dxf>
      <fill>
        <patternFill>
          <bgColor rgb="FFFFFF00"/>
        </patternFill>
      </fill>
    </dxf>
  </rfmt>
  <rfmt sheetId="1" sqref="C18">
    <dxf>
      <fill>
        <patternFill>
          <bgColor rgb="FFFFFF00"/>
        </patternFill>
      </fill>
    </dxf>
  </rfmt>
  <rfmt sheetId="1" sqref="C23">
    <dxf>
      <fill>
        <patternFill>
          <bgColor rgb="FFFFFF0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v guid="{68CBFC64-03A4-4F74-B34E-EE1DB915A668}" action="delete"/>
  <rdn rId="0" localSheetId="1" customView="1" name="Z_68CBFC64_03A4_4F74_B34E_EE1DB915A668_.wvu.FilterData" hidden="1" oldHidden="1">
    <formula>общее!$A$6:$J$291</formula>
    <oldFormula>общее!$A$6:$J$291</oldFormula>
  </rdn>
  <rcv guid="{68CBFC64-03A4-4F74-B34E-EE1DB915A668}" action="add"/>
</revisions>
</file>

<file path=xl/revisions/revisionLog12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22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2111.xml><?xml version="1.0" encoding="utf-8"?>
<revisions xmlns="http://schemas.openxmlformats.org/spreadsheetml/2006/main" xmlns:r="http://schemas.openxmlformats.org/officeDocument/2006/relationships">
  <rcc rId="846" sId="1">
    <oc r="J164">
      <f>SUM(H164/G164*100)</f>
    </oc>
    <nc r="J164" t="inlineStr">
      <is>
        <t>в 35,2 р.б.</t>
      </is>
    </nc>
  </rcc>
  <rcc rId="847" sId="1">
    <oc r="F163">
      <f>SUM(D163/C163*100)</f>
    </oc>
    <nc r="F163" t="inlineStr">
      <is>
        <t>в 10,3 р.б.</t>
      </is>
    </nc>
  </rcc>
  <rcc rId="848" sId="1">
    <oc r="F161">
      <f>SUM(D161/C161*100)</f>
    </oc>
    <nc r="F161" t="inlineStr">
      <is>
        <t>в 10,3 р.б.</t>
      </is>
    </nc>
  </rcc>
  <rcc rId="849" sId="1">
    <oc r="F168">
      <f>SUM(D168/C168*100)</f>
    </oc>
    <nc r="F168" t="inlineStr">
      <is>
        <t>в 2,0 р.б.</t>
      </is>
    </nc>
  </rcc>
  <rcc rId="850" sId="1">
    <oc r="J174">
      <f>SUM(H174/G174*100)</f>
    </oc>
    <nc r="J174" t="inlineStr">
      <is>
        <t>в 87,5 р.б.</t>
      </is>
    </nc>
  </rcc>
  <rcc rId="851" sId="1">
    <oc r="J175">
      <f>SUM(H175/G175*100)</f>
    </oc>
    <nc r="J175" t="inlineStr">
      <is>
        <t>в 124,0 р.б.</t>
      </is>
    </nc>
  </rcc>
  <rcc rId="852" sId="1">
    <oc r="J176">
      <f>SUM(H176/G176*100)</f>
    </oc>
    <nc r="J176" t="inlineStr">
      <is>
        <t>в 5,5 р.б.</t>
      </is>
    </nc>
  </rcc>
  <rcc rId="853" sId="1">
    <oc r="I209">
      <f>SUM(H209-G209)</f>
    </oc>
    <nc r="I209"/>
  </rcc>
  <rcc rId="854" sId="1">
    <oc r="J209">
      <f>SUM(H209/G209*100)</f>
    </oc>
    <nc r="J209"/>
  </rcc>
  <rcc rId="855" sId="1">
    <oc r="J201">
      <f>SUM(H201/G201*100)</f>
    </oc>
    <nc r="J201" t="inlineStr">
      <is>
        <t>в 3,4 р.б.</t>
      </is>
    </nc>
  </rcc>
  <rcc rId="856" sId="1">
    <oc r="J202">
      <f>SUM(H202/G202*100)</f>
    </oc>
    <nc r="J202" t="inlineStr">
      <is>
        <t>в 3,4 р.б.</t>
      </is>
    </nc>
  </rcc>
  <rcc rId="857" sId="1">
    <oc r="J205">
      <f>SUM(H205/G205*100)</f>
    </oc>
    <nc r="J205" t="inlineStr">
      <is>
        <t>в 1,9 р.б.</t>
      </is>
    </nc>
  </rcc>
  <rcc rId="858" sId="1">
    <oc r="J214">
      <f>SUM(H214/G214*100)</f>
    </oc>
    <nc r="J214" t="inlineStr">
      <is>
        <t>в 2,5 р.б.</t>
      </is>
    </nc>
  </rcc>
  <rcc rId="859" sId="1">
    <oc r="J215">
      <f>SUM(H215/G215*100)</f>
    </oc>
    <nc r="J215" t="inlineStr">
      <is>
        <t>в 3,8 р.б.</t>
      </is>
    </nc>
  </rcc>
  <rcc rId="860" sId="1">
    <oc r="J225">
      <f>SUM(H225/G225*100)</f>
    </oc>
    <nc r="J225" t="inlineStr">
      <is>
        <t>в 2871,8 р.б.</t>
      </is>
    </nc>
  </rcc>
  <rcc rId="861" sId="1">
    <oc r="J224">
      <f>SUM(H224/G224*100)</f>
    </oc>
    <nc r="J224" t="inlineStr">
      <is>
        <t>в 2871,8 р.б.</t>
      </is>
    </nc>
  </rcc>
  <rcc rId="862" sId="1">
    <oc r="I229">
      <f>SUM(H229-G229)</f>
    </oc>
    <nc r="I229"/>
  </rcc>
  <rcc rId="863" sId="1">
    <oc r="J229">
      <f>SUM(H229/G229*100)</f>
    </oc>
    <nc r="J229"/>
  </rcc>
  <rcc rId="864" sId="1">
    <oc r="I230">
      <f>SUM(H230-G230)</f>
    </oc>
    <nc r="I230"/>
  </rcc>
  <rcc rId="865" sId="1">
    <oc r="J230">
      <f>SUM(H230/G230*100)</f>
    </oc>
    <nc r="J230"/>
  </rcc>
  <rcc rId="866" sId="1">
    <oc r="I231">
      <f>SUM(H231-G231)</f>
    </oc>
    <nc r="I231"/>
  </rcc>
  <rcc rId="867" sId="1">
    <oc r="J231">
      <f>SUM(H231/G231*100)</f>
    </oc>
    <nc r="J231"/>
  </rcc>
  <rcc rId="868" sId="1">
    <oc r="J223">
      <f>SUM(H223/G223*100)</f>
    </oc>
    <nc r="J223" t="inlineStr">
      <is>
        <t>в 5,9 р.б.</t>
      </is>
    </nc>
  </rcc>
  <rcc rId="869" sId="1">
    <oc r="I234">
      <f>SUM(H234-G234)</f>
    </oc>
    <nc r="I234"/>
  </rcc>
  <rcc rId="870" sId="1">
    <oc r="J234">
      <f>SUM(H234/G234*100)</f>
    </oc>
    <nc r="J234"/>
  </rcc>
  <rcc rId="871" sId="1">
    <oc r="G235">
      <f>G236+G237</f>
    </oc>
    <nc r="G235"/>
  </rcc>
  <rcc rId="872" sId="1">
    <oc r="I235">
      <f>SUM(H235-G235)</f>
    </oc>
    <nc r="I235"/>
  </rcc>
  <rcc rId="873" sId="1">
    <oc r="J235">
      <f>SUM(H235/G235*100)</f>
    </oc>
    <nc r="J235"/>
  </rcc>
  <rcc rId="874" sId="1">
    <oc r="I236">
      <f>SUM(H236-G236)</f>
    </oc>
    <nc r="I236"/>
  </rcc>
  <rcc rId="875" sId="1">
    <oc r="J236">
      <f>SUM(H236/G236*100)</f>
    </oc>
    <nc r="J236"/>
  </rcc>
  <rcc rId="876" sId="1">
    <oc r="I237">
      <f>SUM(H237-G237)</f>
    </oc>
    <nc r="I237"/>
  </rcc>
  <rcc rId="877" sId="1">
    <oc r="J237">
      <f>SUM(H237/G237*100)</f>
    </oc>
    <nc r="J237"/>
  </rcc>
  <rfmt sheetId="1" sqref="I241:J241" start="0" length="2147483647">
    <dxf>
      <font>
        <b/>
      </font>
    </dxf>
  </rfmt>
  <rcc rId="878" sId="1">
    <nc r="J258">
      <f>SUM(H258/G258*100)</f>
    </nc>
  </rcc>
  <rcc rId="879" sId="1">
    <oc r="G260">
      <f>G263</f>
    </oc>
    <nc r="G260"/>
  </rcc>
  <rcc rId="880" sId="1">
    <oc r="H260">
      <f>H263</f>
    </oc>
    <nc r="H260"/>
  </rcc>
  <rcc rId="881" sId="1">
    <oc r="I260">
      <f>SUM(H260-G260)</f>
    </oc>
    <nc r="I260"/>
  </rcc>
  <rcc rId="882" sId="1">
    <oc r="J260">
      <f>SUM(H260/G260*100)</f>
    </oc>
    <nc r="J260"/>
  </rcc>
  <rcc rId="883" sId="1">
    <oc r="G263">
      <f>G264+G265</f>
    </oc>
    <nc r="G263"/>
  </rcc>
  <rcc rId="884" sId="1">
    <oc r="H263">
      <f>H264+H265</f>
    </oc>
    <nc r="H263"/>
  </rcc>
  <rcc rId="885" sId="1">
    <oc r="I263">
      <f>SUM(H263-G263)</f>
    </oc>
    <nc r="I263"/>
  </rcc>
  <rcc rId="886" sId="1">
    <oc r="J263">
      <f>SUM(H263/G263*100)</f>
    </oc>
    <nc r="J263"/>
  </rcc>
  <rcc rId="887" sId="1">
    <oc r="I264">
      <f>SUM(H264-G264)</f>
    </oc>
    <nc r="I264"/>
  </rcc>
  <rcc rId="888" sId="1">
    <oc r="J264">
      <f>SUM(H264/G264*100)</f>
    </oc>
    <nc r="J264"/>
  </rcc>
  <rcc rId="889" sId="1">
    <oc r="I265">
      <f>SUM(H265-G265)</f>
    </oc>
    <nc r="I265"/>
  </rcc>
  <rcc rId="890" sId="1">
    <oc r="J265">
      <f>SUM(H265/G265*100)</f>
    </oc>
    <nc r="J265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2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22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fmt sheetId="1" sqref="J46" start="0" length="0">
    <dxf>
      <numFmt numFmtId="168" formatCode="#,##0.0"/>
    </dxf>
  </rfmt>
  <rcc rId="2950" sId="1">
    <oc r="J46" t="inlineStr">
      <is>
        <t>в 4.8 р.б.</t>
      </is>
    </oc>
    <nc r="J46" t="inlineStr">
      <is>
        <t>в 2.9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311.xml><?xml version="1.0" encoding="utf-8"?>
<revisions xmlns="http://schemas.openxmlformats.org/spreadsheetml/2006/main" xmlns:r="http://schemas.openxmlformats.org/officeDocument/2006/relationships">
  <rcc rId="923" sId="1" odxf="1" dxf="1">
    <nc r="J283">
      <f>SUM(H283/G283*100)</f>
    </nc>
    <odxf>
      <numFmt numFmtId="165" formatCode="0.0"/>
    </odxf>
    <ndxf>
      <numFmt numFmtId="168" formatCode="#,##0.0"/>
    </ndxf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312.xml><?xml version="1.0" encoding="utf-8"?>
<revisions xmlns="http://schemas.openxmlformats.org/spreadsheetml/2006/main" xmlns:r="http://schemas.openxmlformats.org/officeDocument/2006/relationships">
  <rcc rId="944" sId="1">
    <oc r="F220">
      <f>SUM(D220/C220*100)</f>
    </oc>
    <nc r="F220" t="inlineStr">
      <is>
        <t>в 2,2 р.б.</t>
      </is>
    </nc>
  </rcc>
  <rcc rId="945" sId="1">
    <oc r="F280">
      <f>SUM(D280/C280*100)</f>
    </oc>
    <nc r="F280" t="inlineStr">
      <is>
        <t>в 9,0 р.б.</t>
      </is>
    </nc>
  </rcc>
  <rfmt sheetId="1" sqref="J276:J278">
    <dxf>
      <fill>
        <patternFill patternType="solid">
          <bgColor rgb="FFFFFF00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32.xml><?xml version="1.0" encoding="utf-8"?>
<revisions xmlns="http://schemas.openxmlformats.org/spreadsheetml/2006/main" xmlns:r="http://schemas.openxmlformats.org/officeDocument/2006/relationships">
  <rcc rId="2612" sId="1" numFmtId="4">
    <oc r="D54">
      <v>21.184000000000001</v>
    </oc>
    <nc r="D54">
      <v>56.945999999999998</v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32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232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232111.xml><?xml version="1.0" encoding="utf-8"?>
<revisions xmlns="http://schemas.openxmlformats.org/spreadsheetml/2006/main" xmlns:r="http://schemas.openxmlformats.org/officeDocument/2006/relationships">
  <rcc rId="1458" sId="1" numFmtId="4">
    <oc r="G68">
      <v>727.89200000000005</v>
    </oc>
    <nc r="G68">
      <v>99.524000000000001</v>
    </nc>
  </rcc>
  <rcc rId="1459" sId="1" numFmtId="4">
    <oc r="H68">
      <v>105.32299999999999</v>
    </oc>
    <nc r="H68">
      <v>12.14</v>
    </nc>
  </rcc>
  <rcc rId="1460" sId="1" numFmtId="4">
    <oc r="H71">
      <v>224.10499999999999</v>
    </oc>
    <nc r="H71">
      <v>51.814</v>
    </nc>
  </rcc>
  <rcc rId="1461" sId="1" numFmtId="4">
    <oc r="G71">
      <v>302.40199999999999</v>
    </oc>
    <nc r="G71">
      <v>53.792999999999999</v>
    </nc>
  </rcc>
  <rrc rId="1462" sId="1" ref="A70:XFD70" action="deleteRow">
    <undo index="2" exp="area" ref3D="1" dr="$A$233:$XFD$238" dn="Z_CFD58EC5_F475_4F0C_8822_861C497EA100_.wvu.Rows" sId="1"/>
    <undo index="1" exp="area" ref3D="1" dr="$A$228:$XFD$231" dn="Z_CFD58EC5_F475_4F0C_8822_861C497EA100_.wvu.Rows" sId="1"/>
    <undo index="2" exp="area" ref3D="1" dr="$A$98:$XFD$110" dn="Z_CFB0A04F_563D_4D2B_BCD3_ACFCDC70E584_.wvu.Rows" sId="1"/>
    <undo index="1" exp="area" ref3D="1" dr="$A$7:$XFD$96" dn="Z_CFB0A04F_563D_4D2B_BCD3_ACFCDC70E584_.wvu.Rows" sId="1"/>
    <rfmt sheetId="1" xfDxf="1" sqref="A70:XFD70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70">
        <v>24110700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0" t="inlineStr">
        <is>
          <t>Плата за гарантії, надані Верховною Радою Автономної Республіки Крим, міськими та обласними радами  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0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0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0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0">
        <f>D70/C70*100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70">
        <v>1.6E-2</v>
      </nc>
      <n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0">
        <v>2.4E-2</v>
      </nc>
      <n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0">
        <f>SUM(H70-G70)</f>
      </nc>
      <n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">
        <f>H70/G70*100</f>
      </nc>
      <n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463" sId="1">
    <oc r="G63">
      <f>G64+G70+G71+G72</f>
    </oc>
    <nc r="G63">
      <f>G64+G70</f>
    </nc>
  </rcc>
  <rcc rId="1464" sId="1">
    <oc r="C63">
      <f>C64+C70+C71</f>
    </oc>
    <nc r="C63">
      <f>C64+C70</f>
    </nc>
  </rcc>
  <rrc rId="1465" sId="1" ref="A71:XFD71" action="deleteRow">
    <undo index="3" exp="ref" v="1" dr="H71" r="H63" sId="1"/>
    <undo index="3" exp="ref" v="1" dr="D71" r="D63" sId="1"/>
    <undo index="2" exp="area" ref3D="1" dr="$A$232:$XFD$237" dn="Z_CFD58EC5_F475_4F0C_8822_861C497EA100_.wvu.Rows" sId="1"/>
    <undo index="1" exp="area" ref3D="1" dr="$A$227:$XFD$230" dn="Z_CFD58EC5_F475_4F0C_8822_861C497EA100_.wvu.Rows" sId="1"/>
    <undo index="2" exp="area" ref3D="1" dr="$A$97:$XFD$109" dn="Z_CFB0A04F_563D_4D2B_BCD3_ACFCDC70E584_.wvu.Rows" sId="1"/>
    <undo index="1" exp="area" ref3D="1" dr="$A$7:$XFD$95" dn="Z_CFB0A04F_563D_4D2B_BCD3_ACFCDC70E584_.wvu.Rows" sId="1"/>
    <rfmt sheetId="1" xfDxf="1" sqref="A71:XFD71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71">
        <v>24170000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1" t="inlineStr">
        <is>
          <t xml:space="preserve">Надходження коштів пайової участі у розвитку інфраструктури населеного пункту 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1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1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1">
        <f>D71/C71*100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71">
        <v>364.99099999999999</v>
      </nc>
      <n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1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1">
        <f>SUM(H71-G71)</f>
      </nc>
      <n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">
        <f>H71/G71*100</f>
      </nc>
      <n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466" sId="1">
    <oc r="D63">
      <f>D64+D70+#REF!</f>
    </oc>
    <nc r="D63">
      <f>D64+D70</f>
    </nc>
  </rcc>
  <rcc rId="1467" sId="1">
    <oc r="H63">
      <f>H64+H70+H71+H72</f>
    </oc>
    <nc r="H63">
      <f>H64+H70</f>
    </nc>
  </rcc>
  <rcv guid="{221AFC77-C97B-4D44-8163-7AA758A08BF9}" action="delete"/>
  <rdn rId="0" localSheetId="1" customView="1" name="Z_221AFC77_C97B_4D44_8163_7AA758A08BF9_.wvu.PrintArea" hidden="1" oldHidden="1">
    <formula>общее!$A$2:$J$283</formula>
    <oldFormula>общее!$A$2:$J$283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общее!$A$6:$J$296</formula>
    <oldFormula>общее!$A$6:$J$296</oldFormula>
  </rdn>
  <rcv guid="{221AFC77-C97B-4D44-8163-7AA758A08BF9}" action="add"/>
</revisions>
</file>

<file path=xl/revisions/revisionLog12322.xml><?xml version="1.0" encoding="utf-8"?>
<revisions xmlns="http://schemas.openxmlformats.org/spreadsheetml/2006/main" xmlns:r="http://schemas.openxmlformats.org/officeDocument/2006/relationships">
  <rcc rId="2323" sId="1" numFmtId="4">
    <nc r="D261">
      <v>443.46600000000001</v>
    </nc>
  </rcc>
  <rfmt sheetId="1" sqref="D261:J261">
    <dxf>
      <numFmt numFmtId="164" formatCode="0.000"/>
    </dxf>
  </rfmt>
  <rfmt sheetId="1" sqref="C261:D261">
    <dxf>
      <fill>
        <patternFill>
          <bgColor auto="1"/>
        </patternFill>
      </fill>
    </dxf>
  </rfmt>
  <rcc rId="2324" sId="1" odxf="1" dxf="1">
    <nc r="E261">
      <f>SUM(D261-C261)</f>
    </nc>
    <odxf>
      <font>
        <b/>
        <sz val="14"/>
        <name val="Times New Roman"/>
        <scheme val="none"/>
      </font>
      <numFmt numFmtId="164" formatCode="0.000"/>
      <fill>
        <patternFill patternType="none">
          <bgColor indexed="65"/>
        </patternFill>
      </fill>
    </odxf>
    <ndxf>
      <font>
        <b val="0"/>
        <sz val="14"/>
        <name val="Times New Roman"/>
        <scheme val="none"/>
      </font>
      <numFmt numFmtId="167" formatCode="#,##0.000"/>
      <fill>
        <patternFill patternType="solid">
          <bgColor theme="0"/>
        </patternFill>
      </fill>
    </ndxf>
  </rcc>
  <rcc rId="2325" sId="1" odxf="1" dxf="1">
    <nc r="F261">
      <f>SUM(D261/C261*100)</f>
    </nc>
    <odxf>
      <font>
        <b/>
        <sz val="14"/>
        <name val="Times New Roman"/>
        <scheme val="none"/>
      </font>
      <numFmt numFmtId="164" formatCode="0.000"/>
      <fill>
        <patternFill patternType="none">
          <bgColor indexed="65"/>
        </patternFill>
      </fill>
    </odxf>
    <ndxf>
      <font>
        <b val="0"/>
        <sz val="14"/>
        <name val="Times New Roman"/>
        <scheme val="none"/>
      </font>
      <numFmt numFmtId="168" formatCode="#,##0.0"/>
      <fill>
        <patternFill patternType="solid">
          <bgColor theme="0"/>
        </patternFill>
      </fill>
    </ndxf>
  </rcc>
  <rfmt sheetId="1" sqref="C261:J261" start="0" length="2147483647">
    <dxf>
      <font>
        <b val="0"/>
      </font>
    </dxf>
  </rfmt>
  <rfmt sheetId="1" sqref="C261:J261" start="0" length="2147483647">
    <dxf>
      <font>
        <b/>
      </font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24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4111.xml><?xml version="1.0" encoding="utf-8"?>
<revisions xmlns="http://schemas.openxmlformats.org/spreadsheetml/2006/main" xmlns:r="http://schemas.openxmlformats.org/officeDocument/2006/relationships">
  <rcc rId="904" sId="1" numFmtId="4">
    <oc r="G298">
      <v>5000</v>
    </oc>
    <nc r="G298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41111.xml><?xml version="1.0" encoding="utf-8"?>
<revisions xmlns="http://schemas.openxmlformats.org/spreadsheetml/2006/main" xmlns:r="http://schemas.openxmlformats.org/officeDocument/2006/relationships">
  <rcc rId="936" sId="1">
    <oc r="F228">
      <f>SUM(D228/C228*100)</f>
    </oc>
    <nc r="F228" t="inlineStr">
      <is>
        <t>в 2,0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42.xml><?xml version="1.0" encoding="utf-8"?>
<revisions xmlns="http://schemas.openxmlformats.org/spreadsheetml/2006/main" xmlns:r="http://schemas.openxmlformats.org/officeDocument/2006/relationships">
  <rfmt sheetId="1" sqref="A52:XFD52" start="0" length="2147483647">
    <dxf>
      <font>
        <color theme="1"/>
      </font>
    </dxf>
  </rfmt>
  <rcc rId="1293" sId="1" numFmtId="4">
    <oc r="C78">
      <v>8.5000000000000006E-2</v>
    </oc>
    <nc r="C78">
      <v>8.5999999999999993E-2</v>
    </nc>
  </rcc>
  <rfmt sheetId="1" sqref="A1:XFD83">
    <dxf>
      <fill>
        <patternFill>
          <bgColor theme="0"/>
        </patternFill>
      </fill>
    </dxf>
  </rfmt>
  <rcc rId="1294" sId="1" numFmtId="4">
    <nc r="C86">
      <v>896.7</v>
    </nc>
  </rcc>
  <rcc rId="1295" sId="1" numFmtId="4">
    <oc r="D86">
      <v>3587.3</v>
    </oc>
    <nc r="D86">
      <v>986.8</v>
    </nc>
  </rcc>
  <rfmt sheetId="1" sqref="A86:XFD86">
    <dxf>
      <fill>
        <patternFill>
          <bgColor theme="0"/>
        </patternFill>
      </fill>
    </dxf>
  </rfmt>
  <rcc rId="1296" sId="1">
    <nc r="C85">
      <f>C86</f>
    </nc>
  </rcc>
  <rcc rId="1297" sId="1" numFmtId="4">
    <oc r="C88">
      <v>25000</v>
    </oc>
    <nc r="C88"/>
  </rcc>
  <rcc rId="1298" sId="1" numFmtId="4">
    <oc r="C89">
      <v>24182.720000000001</v>
    </oc>
    <nc r="C89"/>
  </rcc>
  <rcc rId="1299" sId="1" numFmtId="4">
    <oc r="C90">
      <v>9247.4269999999997</v>
    </oc>
    <nc r="C90"/>
  </rcc>
  <rcc rId="1300" sId="1" numFmtId="4">
    <oc r="C91">
      <v>778515.7</v>
    </oc>
    <nc r="C91">
      <v>202166.39999999999</v>
    </nc>
  </rcc>
  <rcc rId="1301" sId="1" numFmtId="4">
    <oc r="D91">
      <v>787661.1</v>
    </oc>
    <nc r="D91">
      <v>165169.5</v>
    </nc>
  </rcc>
  <rrc rId="1302" sId="1" ref="A88:XFD88" action="deleteRow">
    <undo index="0" exp="area" dr="G88:G94" r="G87" sId="1"/>
    <undo index="0" exp="ref" v="1" dr="D88" r="D87" sId="1"/>
    <undo index="0" exp="ref" v="1" dr="C88" r="C87" sId="1"/>
    <undo index="2" exp="area" ref3D="1" dr="$A$251:$XFD$256" dn="Z_CFD58EC5_F475_4F0C_8822_861C497EA100_.wvu.Rows" sId="1"/>
    <undo index="1" exp="area" ref3D="1" dr="$A$246:$XFD$249" dn="Z_CFD58EC5_F475_4F0C_8822_861C497EA100_.wvu.Rows" sId="1"/>
    <undo index="2" exp="area" ref3D="1" dr="$A$116:$XFD$128" dn="Z_CFB0A04F_563D_4D2B_BCD3_ACFCDC70E584_.wvu.Rows" sId="1"/>
    <undo index="1" exp="area" ref3D="1" dr="$A$7:$XFD$114" dn="Z_CFB0A04F_563D_4D2B_BCD3_ACFCDC70E584_.wvu.Rows" sId="1"/>
    <rfmt sheetId="1" xfDxf="1" sqref="A88:XFD88" start="0" length="0">
      <dxf>
        <font>
          <sz val="14"/>
        </font>
      </dxf>
    </rfmt>
    <rcc rId="0" sId="1" dxf="1">
      <nc r="A88">
        <v>41032300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" t="inlineStr">
        <is>
          <t>Субвенція з державного бюджету місцевим бюджетам на реалізацію інфраструктурних проектів та розвиток об'єктів соціально-культурної сфери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8">
        <f>D88-C88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8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3" sId="1" ref="A88:XFD88" action="deleteRow">
    <undo index="0" exp="area" dr="G88:G93" r="G87" sId="1"/>
    <undo index="1" exp="ref" v="1" dr="D88" r="D87" sId="1"/>
    <undo index="1" exp="ref" v="1" dr="C88" r="C87" sId="1"/>
    <undo index="2" exp="area" ref3D="1" dr="$A$250:$XFD$255" dn="Z_CFD58EC5_F475_4F0C_8822_861C497EA100_.wvu.Rows" sId="1"/>
    <undo index="1" exp="area" ref3D="1" dr="$A$245:$XFD$248" dn="Z_CFD58EC5_F475_4F0C_8822_861C497EA100_.wvu.Rows" sId="1"/>
    <undo index="2" exp="area" ref3D="1" dr="$A$115:$XFD$127" dn="Z_CFB0A04F_563D_4D2B_BCD3_ACFCDC70E584_.wvu.Rows" sId="1"/>
    <undo index="1" exp="area" ref3D="1" dr="$A$7:$XFD$113" dn="Z_CFB0A04F_563D_4D2B_BCD3_ACFCDC70E584_.wvu.Rows" sId="1"/>
    <rfmt sheetId="1" xfDxf="1" sqref="A88:XFD88" start="0" length="0">
      <dxf>
        <font>
          <sz val="14"/>
        </font>
      </dxf>
    </rfmt>
    <rcc rId="0" sId="1" dxf="1">
      <nc r="A88">
        <v>41032500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" t="inlineStr">
        <is>
          <t>Субвенція з державного бюджету місцевим бюджетам на розвиток комунальної інфраструктури, у тому числі на придбання комунальної техніки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8">
        <f>D88-C88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8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4" sId="1" ref="A88:XFD88" action="deleteRow">
    <undo index="0" exp="area" dr="G88:G92" r="G87" sId="1"/>
    <undo index="3" exp="ref" v="1" dr="D88" r="D87" sId="1"/>
    <undo index="3" exp="ref" v="1" dr="C88" r="C87" sId="1"/>
    <undo index="2" exp="area" ref3D="1" dr="$A$249:$XFD$254" dn="Z_CFD58EC5_F475_4F0C_8822_861C497EA100_.wvu.Rows" sId="1"/>
    <undo index="1" exp="area" ref3D="1" dr="$A$244:$XFD$247" dn="Z_CFD58EC5_F475_4F0C_8822_861C497EA100_.wvu.Rows" sId="1"/>
    <undo index="2" exp="area" ref3D="1" dr="$A$114:$XFD$126" dn="Z_CFB0A04F_563D_4D2B_BCD3_ACFCDC70E584_.wvu.Rows" sId="1"/>
    <undo index="1" exp="area" ref3D="1" dr="$A$7:$XFD$112" dn="Z_CFB0A04F_563D_4D2B_BCD3_ACFCDC70E584_.wvu.Rows" sId="1"/>
    <rfmt sheetId="1" xfDxf="1" sqref="A88:XFD88" start="0" length="0">
      <dxf>
        <font>
          <sz val="14"/>
        </font>
      </dxf>
    </rfmt>
    <rcc rId="0" sId="1" dxf="1">
      <nc r="A88">
        <v>41032700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" t="inlineStr">
        <is>
          <t>Субвенція з державного бюджету місцевим бюджетам на реалізацію програми "Спроможна школа для кращих результатів"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8">
        <f>D88-C88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8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05" sId="1">
    <oc r="C87">
      <f>#REF!+#REF!+#REF!+C88+C89+C90+C91</f>
    </oc>
    <nc r="C87">
      <f>C88</f>
    </nc>
  </rcc>
  <rcc rId="1306" sId="1">
    <oc r="D87">
      <f>#REF!+#REF!+#REF!+D88+D89+D90+D91</f>
    </oc>
    <nc r="D87">
      <f>D88</f>
    </nc>
  </rcc>
  <rrc rId="1307" sId="1" ref="A89:XFD89" action="deleteRow">
    <undo index="2" exp="area" ref3D="1" dr="$A$248:$XFD$253" dn="Z_CFD58EC5_F475_4F0C_8822_861C497EA100_.wvu.Rows" sId="1"/>
    <undo index="1" exp="area" ref3D="1" dr="$A$243:$XFD$246" dn="Z_CFD58EC5_F475_4F0C_8822_861C497EA100_.wvu.Rows" sId="1"/>
    <undo index="2" exp="area" ref3D="1" dr="$A$113:$XFD$125" dn="Z_CFB0A04F_563D_4D2B_BCD3_ACFCDC70E584_.wvu.Rows" sId="1"/>
    <undo index="1" exp="area" ref3D="1" dr="$A$7:$XFD$111" dn="Z_CFB0A04F_563D_4D2B_BCD3_ACFCDC70E584_.wvu.Rows" sId="1"/>
    <rfmt sheetId="1" xfDxf="1" sqref="A89:XFD89" start="0" length="0">
      <dxf>
        <font>
          <sz val="14"/>
        </font>
      </dxf>
    </rfmt>
    <rcc rId="0" sId="1" dxf="1">
      <nc r="A89">
        <v>41034500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Субвенція з державного бюджету місцевим бюджетам на здійснення заходів щодо соціально-економічного розвитку окремих територій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89">
        <v>58230.565000000002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9">
        <f>D89-C89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9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89">
        <v>1500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9">
        <f>SUM(H89-G89)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89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8" sId="1" ref="A89:XFD89" action="deleteRow">
    <undo index="2" exp="area" ref3D="1" dr="$A$247:$XFD$252" dn="Z_CFD58EC5_F475_4F0C_8822_861C497EA100_.wvu.Rows" sId="1"/>
    <undo index="1" exp="area" ref3D="1" dr="$A$242:$XFD$245" dn="Z_CFD58EC5_F475_4F0C_8822_861C497EA100_.wvu.Rows" sId="1"/>
    <undo index="2" exp="area" ref3D="1" dr="$A$112:$XFD$124" dn="Z_CFB0A04F_563D_4D2B_BCD3_ACFCDC70E584_.wvu.Rows" sId="1"/>
    <undo index="1" exp="area" ref3D="1" dr="$A$7:$XFD$110" dn="Z_CFB0A04F_563D_4D2B_BCD3_ACFCDC70E584_.wvu.Rows" sId="1"/>
    <rfmt sheetId="1" xfDxf="1" sqref="A89:XFD89" start="0" length="0">
      <dxf>
        <font>
          <sz val="14"/>
        </font>
      </dxf>
    </rfmt>
    <rcc rId="0" sId="1" dxf="1">
      <nc r="A89">
        <v>41034600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89">
        <v>4377.4009999999998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9">
        <f>D89-C89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9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9" sId="1" ref="A89:XFD89" action="deleteRow">
    <undo index="0" exp="area" dr="G88:G89" r="G87" sId="1"/>
    <undo index="2" exp="area" ref3D="1" dr="$A$246:$XFD$251" dn="Z_CFD58EC5_F475_4F0C_8822_861C497EA100_.wvu.Rows" sId="1"/>
    <undo index="1" exp="area" ref3D="1" dr="$A$241:$XFD$244" dn="Z_CFD58EC5_F475_4F0C_8822_861C497EA100_.wvu.Rows" sId="1"/>
    <undo index="2" exp="area" ref3D="1" dr="$A$111:$XFD$123" dn="Z_CFB0A04F_563D_4D2B_BCD3_ACFCDC70E584_.wvu.Rows" sId="1"/>
    <undo index="1" exp="area" ref3D="1" dr="$A$7:$XFD$109" dn="Z_CFB0A04F_563D_4D2B_BCD3_ACFCDC70E584_.wvu.Rows" sId="1"/>
    <rfmt sheetId="1" xfDxf="1" sqref="A89:XFD89" start="0" length="0">
      <dxf>
        <font>
          <sz val="14"/>
        </font>
      </dxf>
    </rfmt>
    <rcc rId="0" sId="1" dxf="1">
      <nc r="A89">
        <v>41035600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89">
        <v>2936.7080000000001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9">
        <f>D89-C89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9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0" sId="1" ref="A89:XFD89" action="deleteRow">
    <undo index="5" exp="ref" v="1" dr="D89" r="D84" sId="1"/>
    <undo index="2" exp="area" ref3D="1" dr="$A$245:$XFD$250" dn="Z_CFD58EC5_F475_4F0C_8822_861C497EA100_.wvu.Rows" sId="1"/>
    <undo index="1" exp="area" ref3D="1" dr="$A$240:$XFD$243" dn="Z_CFD58EC5_F475_4F0C_8822_861C497EA100_.wvu.Rows" sId="1"/>
    <undo index="2" exp="area" ref3D="1" dr="$A$110:$XFD$122" dn="Z_CFB0A04F_563D_4D2B_BCD3_ACFCDC70E584_.wvu.Rows" sId="1"/>
    <undo index="1" exp="area" ref3D="1" dr="$A$7:$XFD$108" dn="Z_CFB0A04F_563D_4D2B_BCD3_ACFCDC70E584_.wvu.Rows" sId="1"/>
    <rfmt sheetId="1" xfDxf="1" sqref="A89:XFD89" start="0" length="0">
      <dxf>
        <font>
          <sz val="14"/>
        </font>
      </dxf>
    </rfmt>
    <rcc rId="0" sId="1" dxf="1" numFmtId="4">
      <nc r="A89">
        <v>41040000</v>
      </nc>
      <ndxf>
        <font>
          <sz val="14"/>
          <name val="Times New Roman"/>
          <scheme val="none"/>
        </font>
        <numFmt numFmtId="1" formatCode="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Дотації  з місцевих бюджетів іншим місцевим бюджетам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89">
        <f>D90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9">
        <f>D89-C89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9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1" sId="1" ref="A89:XFD89" action="deleteRow">
    <undo index="2" exp="area" ref3D="1" dr="$A$244:$XFD$249" dn="Z_CFD58EC5_F475_4F0C_8822_861C497EA100_.wvu.Rows" sId="1"/>
    <undo index="1" exp="area" ref3D="1" dr="$A$239:$XFD$242" dn="Z_CFD58EC5_F475_4F0C_8822_861C497EA100_.wvu.Rows" sId="1"/>
    <undo index="2" exp="area" ref3D="1" dr="$A$109:$XFD$121" dn="Z_CFB0A04F_563D_4D2B_BCD3_ACFCDC70E584_.wvu.Rows" sId="1"/>
    <undo index="1" exp="area" ref3D="1" dr="$A$7:$XFD$107" dn="Z_CFB0A04F_563D_4D2B_BCD3_ACFCDC70E584_.wvu.Rows" sId="1"/>
    <rfmt sheetId="1" xfDxf="1" sqref="A89:XFD89" start="0" length="0">
      <dxf>
        <font>
          <sz val="14"/>
        </font>
      </dxf>
    </rfmt>
    <rcc rId="0" sId="1" dxf="1" numFmtId="4">
      <nc r="A89">
        <v>41040400</v>
      </nc>
      <ndxf>
        <font>
          <sz val="14"/>
          <name val="Times New Roman"/>
          <scheme val="none"/>
        </font>
        <numFmt numFmtId="1" formatCode="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Інші дотації з місцевого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D89">
        <v>1010.921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9">
        <f>D89-C89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9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12" sId="1" numFmtId="4">
    <oc r="C90">
      <v>2429.0740000000001</v>
    </oc>
    <nc r="C90"/>
  </rcc>
  <rcc rId="1313" sId="1" numFmtId="4">
    <oc r="C93">
      <v>14588.467000000001</v>
    </oc>
    <nc r="C93"/>
  </rcc>
  <rcc rId="1314" sId="1" numFmtId="4">
    <oc r="C92">
      <v>20321.348000000002</v>
    </oc>
    <nc r="C92"/>
  </rcc>
  <rcc rId="1315" sId="1" numFmtId="4">
    <oc r="C91">
      <v>1063.509</v>
    </oc>
    <nc r="C91"/>
  </rcc>
  <rrc rId="1316" sId="1" ref="A90:XFD90" action="deleteRow">
    <undo index="0" exp="area" dr="G90:G101" r="G89" sId="1"/>
    <undo index="0" exp="area" dr="D90:D101" r="D89" sId="1"/>
    <undo index="0" exp="area" dr="C90:C101" r="C89" sId="1"/>
    <undo index="2" exp="area" ref3D="1" dr="$A$243:$XFD$248" dn="Z_CFD58EC5_F475_4F0C_8822_861C497EA100_.wvu.Rows" sId="1"/>
    <undo index="1" exp="area" ref3D="1" dr="$A$238:$XFD$241" dn="Z_CFD58EC5_F475_4F0C_8822_861C497EA100_.wvu.Rows" sId="1"/>
    <undo index="2" exp="area" ref3D="1" dr="$A$108:$XFD$120" dn="Z_CFB0A04F_563D_4D2B_BCD3_ACFCDC70E584_.wvu.Rows" sId="1"/>
    <undo index="1" exp="area" ref3D="1" dr="$A$7:$XFD$106" dn="Z_CFB0A04F_563D_4D2B_BCD3_ACFCDC70E584_.wvu.Rows" sId="1"/>
    <rfmt sheetId="1" xfDxf="1" sqref="A90:XFD90" start="0" length="0">
      <dxf>
        <font>
          <sz val="14"/>
        </font>
      </dxf>
    </rfmt>
    <rcc rId="0" sId="1" dxf="1">
      <nc r="A90">
        <v>41050400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 t="inlineStr">
        <is>
          <t>Субвенція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0">
        <f>D90-C90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0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7" sId="1" ref="A90:XFD90" action="deleteRow">
    <undo index="0" exp="area" dr="G90:G100" r="G89" sId="1"/>
    <undo index="0" exp="area" dr="D90:D100" r="D89" sId="1"/>
    <undo index="0" exp="area" dr="C90:C100" r="C89" sId="1"/>
    <undo index="2" exp="area" ref3D="1" dr="$A$242:$XFD$247" dn="Z_CFD58EC5_F475_4F0C_8822_861C497EA100_.wvu.Rows" sId="1"/>
    <undo index="1" exp="area" ref3D="1" dr="$A$237:$XFD$240" dn="Z_CFD58EC5_F475_4F0C_8822_861C497EA100_.wvu.Rows" sId="1"/>
    <undo index="2" exp="area" ref3D="1" dr="$A$107:$XFD$119" dn="Z_CFB0A04F_563D_4D2B_BCD3_ACFCDC70E584_.wvu.Rows" sId="1"/>
    <undo index="1" exp="area" ref3D="1" dr="$A$7:$XFD$105" dn="Z_CFB0A04F_563D_4D2B_BCD3_ACFCDC70E584_.wvu.Rows" sId="1"/>
    <rfmt sheetId="1" xfDxf="1" sqref="A90:XFD90" start="0" length="0">
      <dxf>
        <font>
          <sz val="14"/>
        </font>
      </dxf>
    </rfmt>
    <rcc rId="0" sId="1" dxf="1">
      <nc r="A90">
        <v>41050500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 t="inlineStr">
        <is>
          <r>
      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      </r>
          <r>
            <rPr>
              <u/>
              <sz val="14"/>
              <rFont val="Times New Roman"/>
              <family val="1"/>
              <charset val="204"/>
            </rPr>
            <t>абзаці першому</t>
          </r>
          <r>
            <rPr>
              <sz val="14"/>
              <rFont val="Times New Roman"/>
              <family val="1"/>
              <charset val="204"/>
            </rPr>
      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      </r>
          <r>
            <rPr>
              <u/>
              <sz val="14"/>
              <rFont val="Times New Roman"/>
              <family val="1"/>
              <charset val="204"/>
            </rPr>
            <t>пунктом 7</t>
          </r>
          <r>
            <rPr>
              <sz val="14"/>
              <rFont val="Times New Roman"/>
              <family val="1"/>
              <charset val="204"/>
            </rPr>
      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  </r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0">
        <f>D90-C90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0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8" sId="1" ref="A90:XFD90" action="deleteRow">
    <undo index="0" exp="area" dr="G90:G99" r="G89" sId="1"/>
    <undo index="0" exp="area" dr="D90:D99" r="D89" sId="1"/>
    <undo index="0" exp="area" dr="C90:C99" r="C89" sId="1"/>
    <undo index="2" exp="area" ref3D="1" dr="$A$241:$XFD$246" dn="Z_CFD58EC5_F475_4F0C_8822_861C497EA100_.wvu.Rows" sId="1"/>
    <undo index="1" exp="area" ref3D="1" dr="$A$236:$XFD$239" dn="Z_CFD58EC5_F475_4F0C_8822_861C497EA100_.wvu.Rows" sId="1"/>
    <undo index="2" exp="area" ref3D="1" dr="$A$106:$XFD$118" dn="Z_CFB0A04F_563D_4D2B_BCD3_ACFCDC70E584_.wvu.Rows" sId="1"/>
    <undo index="1" exp="area" ref3D="1" dr="$A$7:$XFD$104" dn="Z_CFB0A04F_563D_4D2B_BCD3_ACFCDC70E584_.wvu.Rows" sId="1"/>
    <rfmt sheetId="1" xfDxf="1" sqref="A90:XFD90" start="0" length="0">
      <dxf>
        <font>
          <sz val="14"/>
        </font>
      </dxf>
    </rfmt>
    <rcc rId="0" sId="1" dxf="1">
      <nc r="A90">
        <v>41050600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 t="inlineStr">
        <is>
    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0">
        <f>D90-C90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0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9" sId="1" ref="A90:XFD90" action="deleteRow">
    <undo index="0" exp="area" dr="G90:G98" r="G89" sId="1"/>
    <undo index="0" exp="area" dr="D90:D98" r="D89" sId="1"/>
    <undo index="0" exp="area" dr="C90:C98" r="C89" sId="1"/>
    <undo index="2" exp="area" ref3D="1" dr="$A$240:$XFD$245" dn="Z_CFD58EC5_F475_4F0C_8822_861C497EA100_.wvu.Rows" sId="1"/>
    <undo index="1" exp="area" ref3D="1" dr="$A$235:$XFD$238" dn="Z_CFD58EC5_F475_4F0C_8822_861C497EA100_.wvu.Rows" sId="1"/>
    <undo index="2" exp="area" ref3D="1" dr="$A$105:$XFD$117" dn="Z_CFB0A04F_563D_4D2B_BCD3_ACFCDC70E584_.wvu.Rows" sId="1"/>
    <undo index="1" exp="area" ref3D="1" dr="$A$7:$XFD$103" dn="Z_CFB0A04F_563D_4D2B_BCD3_ACFCDC70E584_.wvu.Rows" sId="1"/>
    <rfmt sheetId="1" xfDxf="1" sqref="A90:XFD90" start="0" length="0">
      <dxf>
        <font>
          <sz val="14"/>
        </font>
      </dxf>
    </rfmt>
    <rcc rId="0" sId="1" dxf="1">
      <nc r="A90">
        <v>41050900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 t="inlineStr">
        <is>
      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0">
        <f>D90-C90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0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20" sId="1" numFmtId="4">
    <oc r="C90">
      <v>10365.566000000001</v>
    </oc>
    <nc r="C90">
      <v>2397.8760000000002</v>
    </nc>
  </rcc>
  <rcc rId="1321" sId="1" numFmtId="4">
    <oc r="D90">
      <v>9584.616</v>
    </oc>
    <nc r="D90">
      <v>2937.346</v>
    </nc>
  </rcc>
  <rcc rId="1322" sId="1" numFmtId="4">
    <oc r="C91">
      <v>5429.1909999999998</v>
    </oc>
    <nc r="C91"/>
  </rcc>
  <rcc rId="1323" sId="1" numFmtId="4">
    <nc r="D91">
      <v>1032.279</v>
    </nc>
  </rcc>
  <rrc rId="1324" sId="1" ref="A92:XFD92" action="deleteRow">
    <undo index="2" exp="area" ref3D="1" dr="$A$239:$XFD$244" dn="Z_CFD58EC5_F475_4F0C_8822_861C497EA100_.wvu.Rows" sId="1"/>
    <undo index="1" exp="area" ref3D="1" dr="$A$234:$XFD$237" dn="Z_CFD58EC5_F475_4F0C_8822_861C497EA100_.wvu.Rows" sId="1"/>
    <undo index="2" exp="area" ref3D="1" dr="$A$104:$XFD$116" dn="Z_CFB0A04F_563D_4D2B_BCD3_ACFCDC70E584_.wvu.Rows" sId="1"/>
    <undo index="1" exp="area" ref3D="1" dr="$A$7:$XFD$102" dn="Z_CFB0A04F_563D_4D2B_BCD3_ACFCDC70E584_.wvu.Rows" sId="1"/>
    <rfmt sheetId="1" xfDxf="1" sqref="A92:XFD92" start="0" length="0">
      <dxf>
        <font>
          <sz val="14"/>
        </font>
      </dxf>
    </rfmt>
    <rcc rId="0" sId="1" dxf="1">
      <nc r="A92" t="inlineStr">
        <is>
          <t>41051400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92">
        <v>6589.5389999999998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2">
        <f>D92-C92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2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5" sId="1" ref="A92:XFD92" action="deleteRow">
    <undo index="2" exp="area" ref3D="1" dr="$A$238:$XFD$243" dn="Z_CFD58EC5_F475_4F0C_8822_861C497EA100_.wvu.Rows" sId="1"/>
    <undo index="1" exp="area" ref3D="1" dr="$A$233:$XFD$236" dn="Z_CFD58EC5_F475_4F0C_8822_861C497EA100_.wvu.Rows" sId="1"/>
    <undo index="2" exp="area" ref3D="1" dr="$A$103:$XFD$115" dn="Z_CFB0A04F_563D_4D2B_BCD3_ACFCDC70E584_.wvu.Rows" sId="1"/>
    <undo index="1" exp="area" ref3D="1" dr="$A$7:$XFD$101" dn="Z_CFB0A04F_563D_4D2B_BCD3_ACFCDC70E584_.wvu.Rows" sId="1"/>
    <rfmt sheetId="1" xfDxf="1" sqref="A92:XFD92" start="0" length="0">
      <dxf>
        <font>
          <sz val="14"/>
        </font>
      </dxf>
    </rfmt>
    <rcc rId="0" sId="1" dxf="1">
      <nc r="A92" t="inlineStr">
        <is>
          <t>41051700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періоду.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92">
        <v>3690.8820000000001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2">
        <f>D92-C92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2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6" sId="1" ref="A92:XFD92" action="deleteRow">
    <undo index="2" exp="area" ref3D="1" dr="$A$237:$XFD$242" dn="Z_CFD58EC5_F475_4F0C_8822_861C497EA100_.wvu.Rows" sId="1"/>
    <undo index="1" exp="area" ref3D="1" dr="$A$232:$XFD$235" dn="Z_CFD58EC5_F475_4F0C_8822_861C497EA100_.wvu.Rows" sId="1"/>
    <undo index="2" exp="area" ref3D="1" dr="$A$102:$XFD$114" dn="Z_CFB0A04F_563D_4D2B_BCD3_ACFCDC70E584_.wvu.Rows" sId="1"/>
    <undo index="1" exp="area" ref3D="1" dr="$A$7:$XFD$100" dn="Z_CFB0A04F_563D_4D2B_BCD3_ACFCDC70E584_.wvu.Rows" sId="1"/>
    <rfmt sheetId="1" xfDxf="1" sqref="A92:XFD92" start="0" length="0">
      <dxf>
        <font>
          <sz val="14"/>
        </font>
      </dxf>
    </rfmt>
    <rcc rId="0" sId="1" dxf="1">
      <nc r="A92" t="inlineStr">
        <is>
          <t>41052600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2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2">
        <v>243.40199999999999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2">
        <f>SUM(H92-G92)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2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7" sId="1" ref="A92:XFD92" action="deleteRow">
    <undo index="2" exp="area" ref3D="1" dr="$A$236:$XFD$241" dn="Z_CFD58EC5_F475_4F0C_8822_861C497EA100_.wvu.Rows" sId="1"/>
    <undo index="1" exp="area" ref3D="1" dr="$A$231:$XFD$234" dn="Z_CFD58EC5_F475_4F0C_8822_861C497EA100_.wvu.Rows" sId="1"/>
    <undo index="2" exp="area" ref3D="1" dr="$A$101:$XFD$113" dn="Z_CFB0A04F_563D_4D2B_BCD3_ACFCDC70E584_.wvu.Rows" sId="1"/>
    <undo index="1" exp="area" ref3D="1" dr="$A$7:$XFD$99" dn="Z_CFB0A04F_563D_4D2B_BCD3_ACFCDC70E584_.wvu.Rows" sId="1"/>
    <rfmt sheetId="1" xfDxf="1" sqref="A92:XFD92" start="0" length="0">
      <dxf>
        <font>
          <sz val="14"/>
        </font>
      </dxf>
    </rfmt>
    <rcc rId="0" sId="1" dxf="1">
      <nc r="A92" t="inlineStr">
        <is>
          <t>41052900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r>
            <t>Субвенція з місцевого бюджету на погашення заборгованості з різниці в тарифах, що підлягає урегулюванню згідно із </t>
          </r>
          <r>
            <rPr>
              <u/>
              <sz val="14"/>
              <rFont val="Times New Roman"/>
              <family val="1"/>
              <charset val="204"/>
            </rPr>
            <t>Законом України</t>
          </r>
          <r>
            <rPr>
              <sz val="14"/>
              <rFont val="Times New Roman"/>
              <family val="1"/>
              <charset val="204"/>
            </rPr>
            <t> 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відповідної субвенції з державного бюджету</t>
          </r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2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2">
        <v>369346.22899999999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2">
        <f>SUM(H92-G92)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2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28" sId="1" numFmtId="4">
    <oc r="C92">
      <v>10203.079</v>
    </oc>
    <nc r="C92">
      <v>2451.511</v>
    </nc>
  </rcc>
  <rcc rId="1329" sId="1" numFmtId="4">
    <oc r="D92">
      <v>6974.0569999999998</v>
    </oc>
    <nc r="D92">
      <v>1992.8219999999999</v>
    </nc>
  </rcc>
  <rrc rId="1330" sId="1" ref="A93:XFD93" action="deleteRow">
    <undo index="0" exp="area" dr="G90:G93" r="G89" sId="1"/>
    <undo index="0" exp="area" dr="D90:D93" r="D89" sId="1"/>
    <undo index="0" exp="area" dr="C90:C93" r="C89" sId="1"/>
    <undo index="2" exp="area" ref3D="1" dr="$A$235:$XFD$240" dn="Z_CFD58EC5_F475_4F0C_8822_861C497EA100_.wvu.Rows" sId="1"/>
    <undo index="1" exp="area" ref3D="1" dr="$A$230:$XFD$233" dn="Z_CFD58EC5_F475_4F0C_8822_861C497EA100_.wvu.Rows" sId="1"/>
    <undo index="2" exp="area" ref3D="1" dr="$A$100:$XFD$112" dn="Z_CFB0A04F_563D_4D2B_BCD3_ACFCDC70E584_.wvu.Rows" sId="1"/>
    <undo index="1" exp="area" ref3D="1" dr="$A$7:$XFD$98" dn="Z_CFB0A04F_563D_4D2B_BCD3_ACFCDC70E584_.wvu.Rows" sId="1"/>
    <rfmt sheetId="1" xfDxf="1" sqref="A93:XFD93" start="0" length="0">
      <dxf>
        <font>
          <sz val="14"/>
        </font>
      </dxf>
    </rfmt>
    <rcc rId="0" sId="1" dxf="1">
      <nc r="A93" t="inlineStr">
        <is>
          <t>41055000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3" t="inlineStr">
        <is>
      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93">
        <v>20095.083999999999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3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3">
        <f>D93-C93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3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3">
        <v>7500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3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3">
        <f>SUM(H93-G93)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3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31" sId="1">
    <oc r="D84">
      <f>D87+D89+D85+#REF!</f>
    </oc>
    <nc r="D84">
      <f>D87+D89+D85</f>
    </nc>
  </rcc>
  <rfmt sheetId="1" sqref="A84:XFD93">
    <dxf>
      <fill>
        <patternFill>
          <bgColor theme="0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24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24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c rId="2698" sId="1" numFmtId="4">
    <oc r="C67">
      <v>2353.4189999999999</v>
    </oc>
    <nc r="C67">
      <v>3606.7460000000001</v>
    </nc>
  </rcc>
  <rcc rId="2699" sId="1" numFmtId="4">
    <oc r="D67">
      <v>3570.6930000000002</v>
    </oc>
    <nc r="D67">
      <v>4729.2030000000004</v>
    </nc>
  </rcc>
  <rfmt sheetId="1" sqref="A67:XFD6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5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5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52.xml><?xml version="1.0" encoding="utf-8"?>
<revisions xmlns="http://schemas.openxmlformats.org/spreadsheetml/2006/main" xmlns:r="http://schemas.openxmlformats.org/officeDocument/2006/relationships">
  <rfmt sheetId="1" sqref="A38:XFD3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521.xml><?xml version="1.0" encoding="utf-8"?>
<revisions xmlns="http://schemas.openxmlformats.org/spreadsheetml/2006/main" xmlns:r="http://schemas.openxmlformats.org/officeDocument/2006/relationships">
  <rfmt sheetId="1" sqref="B15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qref="B15" start="0" length="0">
    <dxf>
      <font>
        <sz val="12"/>
        <color rgb="FF333333"/>
        <name val="Times New Roman"/>
        <scheme val="none"/>
      </font>
    </dxf>
  </rfmt>
  <rfmt sheetId="1" sqref="B16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qref="B16" start="0" length="0">
    <dxf>
      <font>
        <sz val="12"/>
        <color rgb="FF333333"/>
        <name val="Times New Roman"/>
        <scheme val="none"/>
      </font>
    </dxf>
  </rfmt>
  <rcc rId="2427" sId="1" odxf="1" dxf="1">
    <nc r="B15" t="inlineStr">
      <is>
        <t>Податок на доходи фізичних осіб із доходів спеціалістів резидента Дія Сіті</t>
      </is>
    </nc>
    <ndxf>
      <font>
        <sz val="14"/>
        <color rgb="FF333333"/>
        <name val="Times New Roman"/>
        <scheme val="none"/>
      </font>
      <fill>
        <patternFill patternType="solid">
          <bgColor rgb="FFFFFF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8" sId="1" odxf="1" dxf="1">
    <nc r="B16" t="inlineStr">
      <is>
        <t>Податок на доходи фізичних осіб у вигляді мінімального податкового зобов'язання, що підлягає сплаті фізичними особами</t>
      </is>
    </nc>
    <ndxf>
      <font>
        <sz val="14"/>
        <color rgb="FF333333"/>
        <name val="Times New Roman"/>
        <scheme val="none"/>
      </font>
      <fill>
        <patternFill patternType="solid">
          <bgColor rgb="FFFFFF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521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общее!$A$6:$J$292</formula>
    <oldFormula>общее!$A$6:$J$292</oldFormula>
  </rdn>
  <rcv guid="{84AB9039-6109-4932-AA14-522BD4A30F0B}" action="add"/>
</revisions>
</file>

<file path=xl/revisions/revisionLog1252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252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52112.xml><?xml version="1.0" encoding="utf-8"?>
<revisions xmlns="http://schemas.openxmlformats.org/spreadsheetml/2006/main" xmlns:r="http://schemas.openxmlformats.org/officeDocument/2006/relationships">
  <rcc rId="2330" sId="1" numFmtId="4">
    <oc r="D268">
      <v>10000</v>
    </oc>
    <nc r="D268">
      <v>42472.226000000002</v>
    </nc>
  </rcc>
  <rcc rId="2331" sId="1" numFmtId="4">
    <nc r="D269">
      <v>93022.66</v>
    </nc>
  </rcc>
  <rfmt sheetId="1" sqref="A265:F270">
    <dxf>
      <fill>
        <patternFill patternType="none">
          <bgColor auto="1"/>
        </patternFill>
      </fill>
    </dxf>
  </rfmt>
  <rfmt sheetId="1" sqref="G265:G271">
    <dxf>
      <fill>
        <patternFill patternType="none">
          <bgColor auto="1"/>
        </patternFill>
      </fill>
    </dxf>
  </rfmt>
  <rfmt sheetId="1" sqref="A87:J90">
    <dxf>
      <fill>
        <patternFill patternType="none">
          <bgColor auto="1"/>
        </patternFill>
      </fill>
    </dxf>
  </rfmt>
  <rcc rId="2332" sId="1" numFmtId="4">
    <oc r="H89">
      <v>506.09199999999998</v>
    </oc>
    <nc r="H89"/>
  </rcc>
  <rcc rId="2333" sId="1" numFmtId="4">
    <oc r="H88">
      <v>165923.921</v>
    </oc>
    <nc r="H88">
      <v>10735.897000000001</v>
    </nc>
  </rcc>
  <rcc rId="2334" sId="1">
    <oc r="J88">
      <f>SUM(H88/G88*100)</f>
    </oc>
    <nc r="J88" t="inlineStr">
      <is>
        <t>в 1057,9 р.б.</t>
      </is>
    </nc>
  </rcc>
  <rcc rId="2335" sId="1">
    <oc r="J87">
      <f>SUM(H87/G87*100)</f>
    </oc>
    <nc r="J87" t="inlineStr">
      <is>
        <t>в 1057,9 р.б.</t>
      </is>
    </nc>
  </rcc>
  <rcc rId="2336" sId="1">
    <oc r="H126">
      <f>269.078+7643.949</f>
    </oc>
    <nc r="H126">
      <f>269.078+7643.948</f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253.xml><?xml version="1.0" encoding="utf-8"?>
<revisions xmlns="http://schemas.openxmlformats.org/spreadsheetml/2006/main" xmlns:r="http://schemas.openxmlformats.org/officeDocument/2006/relationships">
  <rcc rId="2496" sId="1" numFmtId="4">
    <oc r="C28">
      <v>108.96</v>
    </oc>
    <nc r="C28">
      <v>132.48599999999999</v>
    </nc>
  </rcc>
  <rcc rId="2497" sId="1" numFmtId="4">
    <oc r="D28">
      <v>28.814</v>
    </oc>
    <nc r="D28">
      <v>95.584999999999994</v>
    </nc>
  </rcc>
  <rfmt sheetId="1" sqref="A28:XFD2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531.xml><?xml version="1.0" encoding="utf-8"?>
<revisions xmlns="http://schemas.openxmlformats.org/spreadsheetml/2006/main" xmlns:r="http://schemas.openxmlformats.org/officeDocument/2006/relationships">
  <rfmt sheetId="1" sqref="F20" start="0" length="0">
    <dxf>
      <fill>
        <patternFill patternType="none">
          <bgColor indexed="65"/>
        </patternFill>
      </fill>
    </dxf>
  </rfmt>
  <rcc rId="2489" sId="1">
    <oc r="F20">
      <f>D20/C20*100</f>
    </oc>
    <nc r="F20" t="inlineStr">
      <is>
        <t>в 2.1 р.б.</t>
      </is>
    </nc>
  </rcc>
  <rfmt sheetId="1" sqref="A20:XFD2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5311.xml><?xml version="1.0" encoding="utf-8"?>
<revisions xmlns="http://schemas.openxmlformats.org/spreadsheetml/2006/main" xmlns:r="http://schemas.openxmlformats.org/officeDocument/2006/relationships">
  <rfmt sheetId="1" sqref="A10:XFD1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c rId="1190" sId="1" numFmtId="4">
    <oc r="D52">
      <v>4.2999999999999997E-2</v>
    </oc>
    <nc r="D52">
      <v>4.2000000000000003E-2</v>
    </nc>
  </rcc>
  <rcc rId="1191" sId="1" odxf="1" dxf="1">
    <nc r="E52">
      <f>D52-C52</f>
    </nc>
    <odxf>
      <font>
        <sz val="14"/>
        <color rgb="FFFF0000"/>
        <name val="Times New Roman"/>
        <scheme val="none"/>
      </font>
    </odxf>
    <ndxf>
      <font>
        <sz val="14"/>
        <color rgb="FFFF0000"/>
        <name val="Times New Roman"/>
        <scheme val="none"/>
      </font>
    </ndxf>
  </rcc>
  <rcc rId="1192" sId="1" odxf="1" dxf="1">
    <nc r="F52">
      <f>D52/C52*100</f>
    </nc>
    <odxf>
      <font>
        <sz val="14"/>
        <color rgb="FFFF0000"/>
        <name val="Times New Roman"/>
        <scheme val="none"/>
      </font>
    </odxf>
    <ndxf>
      <font>
        <sz val="14"/>
        <color rgb="FFFF0000"/>
        <name val="Times New Roman"/>
        <scheme val="none"/>
      </font>
    </ndxf>
  </rcc>
  <rfmt sheetId="1" sqref="B52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1193" sId="1" xfDxf="1" dxf="1">
    <nc r="B52" t="inlineStr">
      <is>
        <t>Адміністративні штрафи за адміністративні правопорушення у сфері забезпечення безпеки дорожнього руху, зафіксовані в автоматичному режимі</t>
      </is>
    </nc>
    <ndxf>
      <font>
        <sz val="12"/>
        <color rgb="FF333333"/>
        <name val="Times New Roman"/>
        <scheme val="none"/>
      </font>
    </ndxf>
  </rcc>
  <rfmt sheetId="1" sqref="B52">
    <dxf>
      <alignment wrapText="1" readingOrder="0"/>
    </dxf>
  </rfmt>
  <rfmt sheetId="1" sqref="B52" start="0" length="2147483647">
    <dxf>
      <font>
        <sz val="14"/>
      </font>
    </dxf>
  </rfmt>
  <rfmt sheetId="1" sqref="B52">
    <dxf>
      <fill>
        <patternFill patternType="solid">
          <bgColor theme="1"/>
        </patternFill>
      </fill>
    </dxf>
  </rfmt>
  <rfmt sheetId="1" sqref="B52">
    <dxf>
      <fill>
        <patternFill>
          <bgColor theme="0"/>
        </patternFill>
      </fill>
    </dxf>
  </rfmt>
  <rfmt sheetId="1" sqref="B52" start="0" length="2147483647">
    <dxf>
      <font>
        <color theme="1"/>
      </font>
    </dxf>
  </rfmt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6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6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c rId="2715" sId="1" odxf="1" dxf="1">
    <oc r="F46">
      <f>D46/C46*100</f>
    </oc>
    <nc r="F46" t="inlineStr">
      <is>
        <t>в 1.9 р.б.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71.xml><?xml version="1.0" encoding="utf-8"?>
<revisions xmlns="http://schemas.openxmlformats.org/spreadsheetml/2006/main" xmlns:r="http://schemas.openxmlformats.org/officeDocument/2006/relationships">
  <rcc rId="2654" sId="1" numFmtId="4">
    <oc r="D59">
      <v>41.2</v>
    </oc>
    <nc r="D59">
      <v>107</v>
    </nc>
  </rcc>
  <rfmt sheetId="1" sqref="A59:XFD5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711.xml><?xml version="1.0" encoding="utf-8"?>
<revisions xmlns="http://schemas.openxmlformats.org/spreadsheetml/2006/main" xmlns:r="http://schemas.openxmlformats.org/officeDocument/2006/relationships">
  <rcc rId="2521" sId="1" numFmtId="4">
    <oc r="C32">
      <v>20931.879000000001</v>
    </oc>
    <nc r="C32">
      <v>31196.47</v>
    </nc>
  </rcc>
  <rcc rId="2522" sId="1" numFmtId="4">
    <oc r="D32">
      <v>13193.331</v>
    </oc>
    <nc r="D32">
      <v>34431.620000000003</v>
    </nc>
  </rcc>
  <rfmt sheetId="1" sqref="A32:XFD3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7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71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7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7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73.xml><?xml version="1.0" encoding="utf-8"?>
<revisions xmlns="http://schemas.openxmlformats.org/spreadsheetml/2006/main" xmlns:r="http://schemas.openxmlformats.org/officeDocument/2006/relationships">
  <rcc rId="2452" sId="1" numFmtId="4">
    <oc r="C18">
      <v>273.90100000000001</v>
    </oc>
    <nc r="C18">
      <v>8833.7950000000001</v>
    </nc>
  </rcc>
  <rcc rId="2453" sId="1" numFmtId="4">
    <oc r="D18">
      <v>137.11099999999999</v>
    </oc>
    <nc r="D18">
      <v>780.58</v>
    </nc>
  </rcc>
  <rfmt sheetId="1" sqref="A17:XFD1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731.xml><?xml version="1.0" encoding="utf-8"?>
<revisions xmlns="http://schemas.openxmlformats.org/spreadsheetml/2006/main" xmlns:r="http://schemas.openxmlformats.org/officeDocument/2006/relationships">
  <rfmt sheetId="1" sqref="A11:B1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7311.xml><?xml version="1.0" encoding="utf-8"?>
<revisions xmlns="http://schemas.openxmlformats.org/spreadsheetml/2006/main" xmlns:r="http://schemas.openxmlformats.org/officeDocument/2006/relationships">
  <rcc rId="2408" sId="1" numFmtId="4">
    <oc r="C13">
      <v>11647.37</v>
    </oc>
    <nc r="C13">
      <v>19678.585999999999</v>
    </nc>
  </rcc>
  <rcc rId="2409" sId="1" numFmtId="4">
    <oc r="D13">
      <v>6123.2719999999999</v>
    </oc>
    <nc r="D13">
      <v>18577.397000000001</v>
    </nc>
  </rcc>
  <rfmt sheetId="1" sqref="C11:F1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273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811.xml><?xml version="1.0" encoding="utf-8"?>
<revisions xmlns="http://schemas.openxmlformats.org/spreadsheetml/2006/main" xmlns:r="http://schemas.openxmlformats.org/officeDocument/2006/relationships">
  <rcc rId="1147" sId="1" numFmtId="4">
    <oc r="C37">
      <v>1703.9760000000001</v>
    </oc>
    <nc r="C37">
      <v>133.99100000000001</v>
    </nc>
  </rcc>
  <rcc rId="1148" sId="1" numFmtId="4">
    <oc r="C38">
      <v>1534.9359999999999</v>
    </oc>
    <nc r="C38">
      <v>302.35599999999999</v>
    </nc>
  </rcc>
  <rcc rId="1149" sId="1" numFmtId="4">
    <oc r="D37">
      <v>162.14099999999999</v>
    </oc>
    <nc r="D37">
      <v>25.815000000000001</v>
    </nc>
  </rcc>
  <rcc rId="1150" sId="1" numFmtId="4">
    <oc r="D38">
      <v>401.298</v>
    </oc>
    <nc r="D38">
      <v>8.3949999999999996</v>
    </nc>
  </rcc>
  <rcc rId="1151" sId="1" numFmtId="4">
    <oc r="C40">
      <v>95251.288</v>
    </oc>
    <nc r="C40">
      <v>26785.826000000001</v>
    </nc>
  </rcc>
  <rcc rId="1152" sId="1" numFmtId="4">
    <oc r="C41">
      <v>422283.60700000002</v>
    </oc>
    <nc r="C41">
      <v>120641.26300000001</v>
    </nc>
  </rcc>
  <rcc rId="1153" sId="1">
    <nc r="F42">
      <f>D42/C42*100</f>
    </nc>
  </rcc>
  <rcc rId="1154" sId="1" numFmtId="4">
    <nc r="C42">
      <v>0.11600000000000001</v>
    </nc>
  </rcc>
  <rcc rId="1155" sId="1" numFmtId="4">
    <oc r="D40">
      <v>105368.02499999999</v>
    </oc>
    <nc r="D40">
      <v>31817.879000000001</v>
    </nc>
  </rcc>
  <rcc rId="1156" sId="1" numFmtId="4">
    <oc r="D41">
      <v>365823.56599999999</v>
    </oc>
    <nc r="D41">
      <v>93710.808999999994</v>
    </nc>
  </rcc>
  <rcc rId="1157" sId="1" numFmtId="4">
    <oc r="D42">
      <v>33.335000000000001</v>
    </oc>
    <nc r="D42"/>
  </rcc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82.xml><?xml version="1.0" encoding="utf-8"?>
<revisions xmlns="http://schemas.openxmlformats.org/spreadsheetml/2006/main" xmlns:r="http://schemas.openxmlformats.org/officeDocument/2006/relationships">
  <rcc rId="2762" sId="1" odxf="1" dxf="1">
    <nc r="D83">
      <f>D84</f>
    </nc>
    <odxf>
      <alignment horizontal="general" readingOrder="0"/>
    </odxf>
    <ndxf>
      <alignment horizontal="right" readingOrder="0"/>
    </ndxf>
  </rcc>
  <rcc rId="2763" sId="1">
    <nc r="E83">
      <f>D83-C83</f>
    </nc>
  </rcc>
  <rfmt sheetId="1" sqref="B84" start="0" length="0">
    <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dxf>
  </rfmt>
  <rfmt sheetId="1" xfDxf="1" sqref="B84" start="0" length="0">
    <dxf>
      <font>
        <sz val="12"/>
        <color rgb="FF333333"/>
        <name val="Times New Roman"/>
        <scheme val="none"/>
      </font>
    </dxf>
  </rfmt>
  <rfmt sheetId="1" sqref="B83" start="0" length="0">
    <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dxf>
  </rfmt>
  <rfmt sheetId="1" xfDxf="1" sqref="B83" start="0" length="0">
    <dxf>
      <font>
        <sz val="12"/>
        <color rgb="FF333333"/>
        <name val="Times New Roman"/>
        <scheme val="none"/>
      </font>
    </dxf>
  </rfmt>
  <rcc rId="2764" sId="1" odxf="1" dxf="1">
    <nc r="B83" t="inlineStr">
      <is>
        <t>Дотації з місцевих бюджетів іншим місцевим бюджетам</t>
      </is>
    </nc>
    <ndxf>
      <font>
        <sz val="14"/>
        <color rgb="FF333333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5" sId="1" odxf="1" dxf="1">
    <nc r="B84" t="inlineStr">
      <is>
        <t>Інші дотації з місцевого бюджету</t>
      </is>
    </nc>
    <ndxf>
      <font>
        <sz val="14"/>
        <color rgb="FF333333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общее!$A$2:$J$283</formula>
    <oldFormula>общее!$A$2:$J$283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общее!$A$6:$J$296</formula>
    <oldFormula>общее!$A$6:$J$296</oldFormula>
  </rdn>
  <rcv guid="{95A7493F-2B11-406A-BB91-458FD9DC3BAE}" action="add"/>
</revisions>
</file>

<file path=xl/revisions/revisionLog12821.xml><?xml version="1.0" encoding="utf-8"?>
<revisions xmlns="http://schemas.openxmlformats.org/spreadsheetml/2006/main" xmlns:r="http://schemas.openxmlformats.org/officeDocument/2006/relationships">
  <rfmt sheetId="1" sqref="F48" start="0" length="0">
    <dxf>
      <fill>
        <patternFill patternType="none">
          <bgColor indexed="65"/>
        </patternFill>
      </fill>
    </dxf>
  </rfmt>
  <rfmt sheetId="1" sqref="F47" start="0" length="0">
    <dxf>
      <fill>
        <patternFill patternType="none">
          <bgColor indexed="65"/>
        </patternFill>
      </fill>
    </dxf>
  </rfmt>
  <rcc rId="2616" sId="1">
    <oc r="F47">
      <f>D47/C47*100</f>
    </oc>
    <nc r="F47" t="inlineStr">
      <is>
        <t>в 3.09 р.б.</t>
      </is>
    </nc>
  </rcc>
  <rcc rId="2617" sId="1">
    <oc r="F48">
      <f>D48/C48*100</f>
    </oc>
    <nc r="F48" t="inlineStr">
      <is>
        <t>в 3.0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8211.xml><?xml version="1.0" encoding="utf-8"?>
<revisions xmlns="http://schemas.openxmlformats.org/spreadsheetml/2006/main" xmlns:r="http://schemas.openxmlformats.org/officeDocument/2006/relationships">
  <rfmt sheetId="1" sqref="F1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82111.xml><?xml version="1.0" encoding="utf-8"?>
<revisions xmlns="http://schemas.openxmlformats.org/spreadsheetml/2006/main" xmlns:r="http://schemas.openxmlformats.org/officeDocument/2006/relationships">
  <rcc rId="2155" sId="1" numFmtId="4">
    <oc r="H149">
      <v>9439.0969999999998</v>
    </oc>
    <nc r="H149">
      <v>19465.606</v>
    </nc>
  </rcc>
  <rcc rId="2156" sId="1" numFmtId="4">
    <oc r="H150">
      <v>187.55</v>
    </oc>
    <nc r="H150">
      <v>319.95100000000002</v>
    </nc>
  </rcc>
  <rcc rId="2157" sId="1">
    <oc r="H170">
      <f>165.121+19.657</f>
    </oc>
    <nc r="H170">
      <f>675.707+39.575+99.852+211.597+111.912</f>
    </nc>
  </rcc>
  <rcc rId="2158" sId="1" numFmtId="4">
    <oc r="H176">
      <v>636.23400000000004</v>
    </oc>
    <nc r="H176">
      <v>1344.068</v>
    </nc>
  </rcc>
  <rfmt sheetId="1" sqref="H138:H177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fmt sheetId="1" sqref="A74:XFD74">
    <dxf>
      <fill>
        <patternFill patternType="none">
          <bgColor auto="1"/>
        </patternFill>
      </fill>
    </dxf>
  </rfmt>
  <rfmt sheetId="1" sqref="A80:XFD8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291.xml><?xml version="1.0" encoding="utf-8"?>
<revisions xmlns="http://schemas.openxmlformats.org/spreadsheetml/2006/main" xmlns:r="http://schemas.openxmlformats.org/officeDocument/2006/relationships">
  <rcc rId="2865" sId="1" numFmtId="4">
    <oc r="G73">
      <v>13280.544</v>
    </oc>
    <nc r="G73">
      <v>35015.184999999998</v>
    </nc>
  </rcc>
  <rcc rId="2866" sId="1" numFmtId="4">
    <oc r="H73">
      <v>63902.392</v>
    </oc>
    <nc r="H73">
      <v>103760.09699999999</v>
    </nc>
  </rcc>
  <rcc rId="2867" sId="1">
    <oc r="J73" t="inlineStr">
      <is>
        <t>в 4.8 р.б.</t>
      </is>
    </oc>
    <nc r="J73" t="inlineStr">
      <is>
        <t>в 3.0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2911.xml><?xml version="1.0" encoding="utf-8"?>
<revisions xmlns="http://schemas.openxmlformats.org/spreadsheetml/2006/main" xmlns:r="http://schemas.openxmlformats.org/officeDocument/2006/relationships">
  <rfmt sheetId="1" sqref="A60:XFD6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9111.xml><?xml version="1.0" encoding="utf-8"?>
<revisions xmlns="http://schemas.openxmlformats.org/spreadsheetml/2006/main" xmlns:r="http://schemas.openxmlformats.org/officeDocument/2006/relationships">
  <rcc rId="1242" sId="1">
    <oc r="C61">
      <f>C62+C63+C64</f>
    </oc>
    <nc r="C61">
      <f>C62+C64</f>
    </nc>
  </rcc>
  <rrc rId="1243" sId="1" ref="A63:XFD63" action="deleteRow">
    <undo index="1" exp="ref" v="1" dr="D63" r="D61" sId="1"/>
    <undo index="2" exp="area" ref3D="1" dr="$A$252:$XFD$257" dn="Z_CFD58EC5_F475_4F0C_8822_861C497EA100_.wvu.Rows" sId="1"/>
    <undo index="1" exp="area" ref3D="1" dr="$A$247:$XFD$250" dn="Z_CFD58EC5_F475_4F0C_8822_861C497EA100_.wvu.Rows" sId="1"/>
    <undo index="2" exp="area" ref3D="1" dr="$A$117:$XFD$129" dn="Z_CFB0A04F_563D_4D2B_BCD3_ACFCDC70E584_.wvu.Rows" sId="1"/>
    <undo index="1" exp="area" ref3D="1" dr="$A$7:$XFD$115" dn="Z_CFB0A04F_563D_4D2B_BCD3_ACFCDC70E584_.wvu.Rows" sId="1"/>
    <rfmt sheetId="1" xfDxf="1" sqref="A63:XFD63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63">
        <v>22090200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Державне мито, не віднесене до інших категорій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3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3">
        <f>D63-C63</f>
      </nc>
      <n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3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3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3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244" sId="1">
    <oc r="D61">
      <f>D62+#REF!+D63</f>
    </oc>
    <nc r="D61">
      <f>D62+D63</f>
    </nc>
  </rcc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29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92.xml><?xml version="1.0" encoding="utf-8"?>
<revisions xmlns="http://schemas.openxmlformats.org/spreadsheetml/2006/main" xmlns:r="http://schemas.openxmlformats.org/officeDocument/2006/relationships">
  <rcc rId="2501" sId="1" numFmtId="4">
    <oc r="C29">
      <v>66.48</v>
    </oc>
    <nc r="C29">
      <v>74.894000000000005</v>
    </nc>
  </rcc>
  <rcc rId="2502" sId="1" numFmtId="4">
    <oc r="D29">
      <v>86.292000000000002</v>
    </oc>
    <nc r="D29">
      <v>265.46600000000001</v>
    </nc>
  </rcc>
  <rfmt sheetId="1" sqref="F29" start="0" length="0">
    <dxf>
      <fill>
        <patternFill patternType="none">
          <bgColor indexed="65"/>
        </patternFill>
      </fill>
    </dxf>
  </rfmt>
  <rcc rId="2503" sId="1">
    <oc r="F29">
      <f>D29/C29*100</f>
    </oc>
    <nc r="F29" t="inlineStr">
      <is>
        <t>в 3.5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9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9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293.xml><?xml version="1.0" encoding="utf-8"?>
<revisions xmlns="http://schemas.openxmlformats.org/spreadsheetml/2006/main" xmlns:r="http://schemas.openxmlformats.org/officeDocument/2006/relationships">
  <rcc rId="2548" sId="1" numFmtId="4">
    <oc r="C36">
      <v>133.524</v>
    </oc>
    <nc r="C36">
      <v>137.691</v>
    </nc>
  </rcc>
  <rcc rId="2549" sId="1" numFmtId="4">
    <oc r="D36">
      <v>79.167000000000002</v>
    </oc>
    <nc r="D36">
      <v>287.5</v>
    </nc>
  </rcc>
  <rfmt sheetId="1" sqref="A36:XFD36">
    <dxf>
      <fill>
        <patternFill patternType="none">
          <bgColor auto="1"/>
        </patternFill>
      </fill>
    </dxf>
  </rfmt>
  <rcc rId="2550" sId="1" numFmtId="4">
    <oc r="C37">
      <v>196.017</v>
    </oc>
    <nc r="C37">
      <v>239.84700000000001</v>
    </nc>
  </rcc>
  <rcc rId="2551" sId="1" numFmtId="4">
    <oc r="D37">
      <v>136.28700000000001</v>
    </oc>
    <nc r="D37">
      <v>271.18700000000001</v>
    </nc>
  </rcc>
  <rfmt sheetId="1" sqref="A37:XFD3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fmt sheetId="1" sqref="J77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301.xml><?xml version="1.0" encoding="utf-8"?>
<revisions xmlns="http://schemas.openxmlformats.org/spreadsheetml/2006/main" xmlns:r="http://schemas.openxmlformats.org/officeDocument/2006/relationships">
  <rfmt sheetId="1" sqref="A46:XFD4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011.xml><?xml version="1.0" encoding="utf-8"?>
<revisions xmlns="http://schemas.openxmlformats.org/spreadsheetml/2006/main" xmlns:r="http://schemas.openxmlformats.org/officeDocument/2006/relationships">
  <rcc rId="1286" sId="1" numFmtId="4">
    <oc r="C63">
      <v>41.933</v>
    </oc>
    <nc r="C63">
      <v>41.932000000000002</v>
    </nc>
  </rcc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30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3012.xml><?xml version="1.0" encoding="utf-8"?>
<revisions xmlns="http://schemas.openxmlformats.org/spreadsheetml/2006/main" xmlns:r="http://schemas.openxmlformats.org/officeDocument/2006/relationships">
  <rcc rId="2571" sId="1" numFmtId="4">
    <oc r="C35">
      <v>3588.2730000000001</v>
    </oc>
    <nc r="C35">
      <v>3588.2719999999999</v>
    </nc>
  </rcc>
  <rcc rId="2572" sId="1" numFmtId="4">
    <oc r="D42">
      <v>31817.879000000001</v>
    </oc>
    <nc r="D42">
      <v>61463.853000000003</v>
    </nc>
  </rcc>
  <rcc rId="2573" sId="1" numFmtId="4">
    <oc r="C42">
      <v>26785.826000000001</v>
    </oc>
    <nc r="C42">
      <v>41099.023000000001</v>
    </nc>
  </rcc>
  <rfmt sheetId="1" sqref="A42:XFD4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0121.xml><?xml version="1.0" encoding="utf-8"?>
<revisions xmlns="http://schemas.openxmlformats.org/spreadsheetml/2006/main" xmlns:r="http://schemas.openxmlformats.org/officeDocument/2006/relationships">
  <rcc rId="2526" sId="1" numFmtId="4">
    <oc r="C33">
      <v>30178.383000000002</v>
    </oc>
    <nc r="C33">
      <v>43726.716</v>
    </nc>
  </rcc>
  <rcc rId="2527" sId="1" numFmtId="4">
    <oc r="D33">
      <v>17949.536</v>
    </oc>
    <nc r="D33">
      <v>56201.428999999996</v>
    </nc>
  </rcc>
  <rfmt sheetId="1" sqref="A33:XFD3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01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30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021.xml><?xml version="1.0" encoding="utf-8"?>
<revisions xmlns="http://schemas.openxmlformats.org/spreadsheetml/2006/main" xmlns:r="http://schemas.openxmlformats.org/officeDocument/2006/relationships">
  <rcc rId="1514" sId="1">
    <oc r="F43">
      <f>D43/C43*100</f>
    </oc>
    <nc r="F43"/>
  </rcc>
  <rcc rId="1515" sId="1">
    <oc r="F47">
      <f>D47/C47*100</f>
    </oc>
    <nc r="F47"/>
  </rcc>
  <rcc rId="1516" sId="1">
    <oc r="F50">
      <f>D50/C50*100</f>
    </oc>
    <nc r="F50"/>
  </rcc>
  <rcc rId="1517" sId="1">
    <oc r="F51">
      <f>D51/C51*100</f>
    </oc>
    <nc r="F51"/>
  </rcc>
  <rcc rId="1518" sId="1">
    <oc r="F66">
      <f>D66/C66*100</f>
    </oc>
    <nc r="F66"/>
  </rcc>
  <rcc rId="1519" sId="1">
    <oc r="F67">
      <f>D67/C67*100</f>
    </oc>
    <nc r="F67"/>
  </rcc>
  <rcc rId="1520" sId="1">
    <oc r="F68">
      <f>D68/C68*100</f>
    </oc>
    <nc r="F68"/>
  </rcc>
  <rcc rId="1521" sId="1">
    <oc r="F70">
      <f>D70/C70*100</f>
    </oc>
    <nc r="F70"/>
  </rcc>
  <rcc rId="1522" sId="1">
    <oc r="F71">
      <f>D71/C71*100</f>
    </oc>
    <nc r="F71"/>
  </rcc>
  <rcc rId="1523" sId="1">
    <oc r="F75">
      <f>D75/C75*100</f>
    </oc>
    <nc r="F75"/>
  </rcc>
  <rcc rId="1524" sId="1">
    <oc r="F84">
      <f>D84/C84*100</f>
    </oc>
    <nc r="F84"/>
  </rcc>
  <rcc rId="1525" sId="1">
    <oc r="I80">
      <f>SUM(H80-G80)</f>
    </oc>
    <nc r="I80"/>
  </rcc>
  <rcc rId="1526" sId="1">
    <oc r="I82">
      <f>SUM(H82-G82)</f>
    </oc>
    <nc r="I82"/>
  </rcc>
  <rcc rId="1527" sId="1">
    <oc r="I73">
      <f>SUM(H73-G73)</f>
    </oc>
    <nc r="I73"/>
  </rcc>
  <rcc rId="1528" sId="1">
    <oc r="I66">
      <f>SUM(H66-G66)</f>
    </oc>
    <nc r="I66"/>
  </rcc>
  <rcc rId="1529" sId="1">
    <oc r="I77">
      <f>SUM(H77-G77)</f>
    </oc>
    <nc r="I77"/>
  </rcc>
  <rcc rId="1530" sId="1">
    <oc r="F72">
      <f>D72/C72*100</f>
    </oc>
    <nc r="F72"/>
  </rcc>
  <rcc rId="1531" sId="1">
    <oc r="F73">
      <f>D73/C73*100</f>
    </oc>
    <nc r="F73"/>
  </rcc>
  <rcc rId="1532" sId="1">
    <oc r="F74">
      <f>D74/C74*100</f>
    </oc>
    <nc r="F74"/>
  </rcc>
  <rcc rId="1533" sId="1">
    <oc r="D72">
      <f>D73</f>
    </oc>
    <nc r="D72"/>
  </rcc>
  <rcc rId="1534" sId="1">
    <oc r="D73">
      <f>D74</f>
    </oc>
    <nc r="D73"/>
  </rcc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0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303.xml><?xml version="1.0" encoding="utf-8"?>
<revisions xmlns="http://schemas.openxmlformats.org/spreadsheetml/2006/main" xmlns:r="http://schemas.openxmlformats.org/officeDocument/2006/relationships">
  <rfmt sheetId="1" sqref="A29:XFD2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03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fmt sheetId="1" sqref="B79" start="0" length="0">
    <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" xfDxf="1" sqref="B79" start="0" length="0">
    <dxf>
      <font>
        <sz val="12"/>
        <color rgb="FF333333"/>
        <name val="Times New Roman"/>
        <scheme val="none"/>
      </font>
    </dxf>
  </rfmt>
  <rcc rId="2986" sId="1" odxf="1" dxf="1">
    <nc r="B79" t="inlineStr">
      <is>
        <t>Цільові фонди, утворені Верховною Радою Автономної Республіки Крим, органами місцевого самоврядування та місцевими органами виконавчої влади</t>
      </is>
    </nc>
    <ndxf>
      <font>
        <sz val="14"/>
        <color rgb="FF333333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310.xml><?xml version="1.0" encoding="utf-8"?>
<revisions xmlns="http://schemas.openxmlformats.org/spreadsheetml/2006/main" xmlns:r="http://schemas.openxmlformats.org/officeDocument/2006/relationships">
  <rfmt sheetId="1" sqref="C198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общее!$A$2:$J$278</formula>
    <oldFormula>общее!$A$2:$J$278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общее!$A$6:$J$291</formula>
    <oldFormula>общее!$A$6:$J$291</oldFormula>
  </rdn>
  <rcv guid="{95A7493F-2B11-406A-BB91-458FD9DC3BAE}" action="add"/>
</revisions>
</file>

<file path=xl/revisions/revisionLog1312.xml><?xml version="1.0" encoding="utf-8"?>
<revisions xmlns="http://schemas.openxmlformats.org/spreadsheetml/2006/main" xmlns:r="http://schemas.openxmlformats.org/officeDocument/2006/relationships">
  <rfmt sheetId="1" sqref="G193" start="0" length="0">
    <dxf>
      <font>
        <sz val="5"/>
        <color rgb="FF000000"/>
        <name val="Times New Roman"/>
        <scheme val="none"/>
      </font>
      <numFmt numFmtId="169" formatCode="#,##0.00;\-#,##0.00"/>
      <fill>
        <patternFill>
          <bgColor rgb="FFFFFFFF"/>
        </patternFill>
      </fill>
      <alignment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G193" start="0" length="2147483647">
    <dxf>
      <font>
        <sz val="14"/>
      </font>
    </dxf>
  </rfmt>
  <rcc rId="1970" sId="1" numFmtId="4">
    <oc r="G193">
      <v>240.51400000000001</v>
    </oc>
    <nc r="G193">
      <v>304.13299999999998</v>
    </nc>
  </rcc>
  <rfmt sheetId="1" sqref="G193">
    <dxf>
      <numFmt numFmtId="170" formatCode="#,##0.000;\-#,##0.000"/>
    </dxf>
  </rfmt>
  <rfmt sheetId="1" sqref="G191" start="0" length="0">
    <dxf>
      <font>
        <sz val="5"/>
        <color rgb="FF000000"/>
        <name val="Times New Roman"/>
        <scheme val="none"/>
      </font>
      <numFmt numFmtId="169" formatCode="#,##0.00;\-#,##0.00"/>
      <fill>
        <patternFill>
          <bgColor rgb="FFFFFFFF"/>
        </patternFill>
      </fill>
      <alignment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G191" start="0" length="2147483647">
    <dxf>
      <font>
        <sz val="14"/>
      </font>
    </dxf>
  </rfmt>
  <rfmt sheetId="1" sqref="G191">
    <dxf>
      <numFmt numFmtId="170" formatCode="#,##0.000;\-#,##0.000"/>
    </dxf>
  </rfmt>
  <rcc rId="1971" sId="1" numFmtId="4">
    <oc r="G189">
      <v>84.33</v>
    </oc>
    <nc r="G189">
      <v>132.33000000000001</v>
    </nc>
  </rcc>
  <rfmt sheetId="1" sqref="G184:G196">
    <dxf>
      <fill>
        <patternFill patternType="none">
          <bgColor auto="1"/>
        </patternFill>
      </fill>
    </dxf>
  </rfmt>
  <rcv guid="{68CBFC64-03A4-4F74-B34E-EE1DB915A668}" action="delete"/>
  <rdn rId="0" localSheetId="1" customView="1" name="Z_68CBFC64_03A4_4F74_B34E_EE1DB915A668_.wvu.FilterData" hidden="1" oldHidden="1">
    <formula>общее!$A$6:$J$291</formula>
    <oldFormula>общее!$A$6:$J$291</oldFormula>
  </rdn>
  <rcv guid="{68CBFC64-03A4-4F74-B34E-EE1DB915A668}" action="add"/>
</revisions>
</file>

<file path=xl/revisions/revisionLog13121.xml><?xml version="1.0" encoding="utf-8"?>
<revisions xmlns="http://schemas.openxmlformats.org/spreadsheetml/2006/main" xmlns:r="http://schemas.openxmlformats.org/officeDocument/2006/relationships">
  <rcc rId="914" sId="1" numFmtId="4">
    <nc r="H278">
      <v>22010.564999999999</v>
    </nc>
  </rcc>
  <rcc rId="915" sId="1">
    <oc r="H284">
      <f>H285</f>
    </oc>
    <nc r="H284"/>
  </rcc>
  <rcc rId="916" sId="1">
    <oc r="I284">
      <f>SUM(H284-G284)</f>
    </oc>
    <nc r="I284"/>
  </rcc>
  <rcc rId="917" sId="1">
    <oc r="J284">
      <f>SUM(H284/G284*100)</f>
    </oc>
    <nc r="J284"/>
  </rcc>
  <rcc rId="918" sId="1">
    <oc r="I285">
      <f>SUM(H285-G285)</f>
    </oc>
    <nc r="I285"/>
  </rcc>
  <rcc rId="919" sId="1">
    <oc r="J285">
      <f>H285/G285*100</f>
    </oc>
    <nc r="J285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312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313.xml><?xml version="1.0" encoding="utf-8"?>
<revisions xmlns="http://schemas.openxmlformats.org/spreadsheetml/2006/main" xmlns:r="http://schemas.openxmlformats.org/officeDocument/2006/relationships">
  <rfmt sheetId="1" sqref="B51" start="0" length="2147483647">
    <dxf>
      <font>
        <sz val="14"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3131.xml><?xml version="1.0" encoding="utf-8"?>
<revisions xmlns="http://schemas.openxmlformats.org/spreadsheetml/2006/main" xmlns:r="http://schemas.openxmlformats.org/officeDocument/2006/relationships">
  <rfmt sheetId="1" sqref="B61" start="0" length="0">
    <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" xfDxf="1" sqref="B61" start="0" length="0">
    <dxf>
      <font>
        <sz val="12"/>
        <color rgb="FF333333"/>
        <name val="Times New Roman"/>
        <scheme val="none"/>
      </font>
    </dxf>
  </rfmt>
  <rcc rId="2965" sId="1" odxf="1" dxf="1">
    <oc r="B61" t="inlineStr">
      <is>
        <t>Надходження від орендної плати за користування  майновим комплексом та іншим майном, що перебуває в комунальній власності</t>
      </is>
    </oc>
    <nc r="B61" t="inlineStr">
      <is>
        <t>Надходження від орендної плати за користування майновим комплексом та іншим майном, що перебуває в комунальній власності</t>
      </is>
    </nc>
    <ndxf>
      <font>
        <sz val="14"/>
        <color rgb="FF333333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31311.xml><?xml version="1.0" encoding="utf-8"?>
<revisions xmlns="http://schemas.openxmlformats.org/spreadsheetml/2006/main" xmlns:r="http://schemas.openxmlformats.org/officeDocument/2006/relationships">
  <rcc rId="927" sId="1">
    <oc r="I298">
      <f>SUM(H298-G298)</f>
    </oc>
    <nc r="I298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314.xml><?xml version="1.0" encoding="utf-8"?>
<revisions xmlns="http://schemas.openxmlformats.org/spreadsheetml/2006/main" xmlns:r="http://schemas.openxmlformats.org/officeDocument/2006/relationships">
  <rfmt sheetId="1" sqref="A248:I248">
    <dxf>
      <fill>
        <patternFill>
          <bgColor theme="0"/>
        </patternFill>
      </fill>
    </dxf>
  </rfmt>
  <rfmt sheetId="1" sqref="G248">
    <dxf>
      <fill>
        <patternFill>
          <bgColor rgb="FFFFFF00"/>
        </patternFill>
      </fill>
    </dxf>
  </rfmt>
  <rcc rId="1713" sId="1" odxf="1" dxf="1">
    <nc r="I248">
      <f>SUM(H248-G248)</f>
    </nc>
    <odxf>
      <fill>
        <patternFill>
          <bgColor theme="0"/>
        </patternFill>
      </fill>
    </odxf>
    <ndxf>
      <fill>
        <patternFill>
          <bgColor rgb="FFFFFF00"/>
        </patternFill>
      </fill>
    </ndxf>
  </rcc>
  <rcc rId="1714" sId="1" odxf="1" dxf="1">
    <nc r="J248">
      <f>SUM(H248/G248*100)</f>
    </nc>
    <odxf>
      <numFmt numFmtId="165" formatCode="0.0"/>
    </odxf>
    <ndxf>
      <numFmt numFmtId="168" formatCode="#,##0.0"/>
    </ndxf>
  </rcc>
  <rfmt sheetId="1" sqref="I248:J248">
    <dxf>
      <fill>
        <patternFill>
          <bgColor theme="0"/>
        </patternFill>
      </fill>
    </dxf>
  </rfmt>
  <rcc rId="1715" sId="1" numFmtId="4">
    <nc r="G248">
      <v>3003.596</v>
    </nc>
  </rcc>
  <rfmt sheetId="1" sqref="G248">
    <dxf>
      <fill>
        <patternFill>
          <bgColor theme="0"/>
        </patternFill>
      </fill>
    </dxf>
  </rfmt>
  <rcc rId="1716" sId="1" numFmtId="4">
    <nc r="H248">
      <v>18.106000000000002</v>
    </nc>
  </rcc>
  <rcv guid="{84AB9039-6109-4932-AA14-522BD4A30F0B}" action="delete"/>
  <rdn rId="0" localSheetId="1" customView="1" name="Z_84AB9039_6109_4932_AA14_522BD4A30F0B_.wvu.FilterData" hidden="1" oldHidden="1">
    <formula>общее!$A$6:$J$291</formula>
    <oldFormula>общее!$A$6:$J$291</oldFormula>
  </rdn>
  <rcv guid="{84AB9039-6109-4932-AA14-522BD4A30F0B}" action="add"/>
</revisions>
</file>

<file path=xl/revisions/revisionLog1315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cc rId="2819" sId="1" numFmtId="4">
    <oc r="G45">
      <v>226.524</v>
    </oc>
    <nc r="G45">
      <v>283.66800000000001</v>
    </nc>
  </rcc>
  <rcc rId="2820" sId="1" numFmtId="4">
    <oc r="H45">
      <v>154.852</v>
    </oc>
    <nc r="H45">
      <v>318.041</v>
    </nc>
  </rcc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3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322.xml><?xml version="1.0" encoding="utf-8"?>
<revisions xmlns="http://schemas.openxmlformats.org/spreadsheetml/2006/main" xmlns:r="http://schemas.openxmlformats.org/officeDocument/2006/relationships">
  <rfmt sheetId="1" sqref="A47:XFD4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221.xml><?xml version="1.0" encoding="utf-8"?>
<revisions xmlns="http://schemas.openxmlformats.org/spreadsheetml/2006/main" xmlns:r="http://schemas.openxmlformats.org/officeDocument/2006/relationships">
  <rcc rId="2577" sId="1" numFmtId="4">
    <oc r="C43">
      <v>120641.26300000001</v>
    </oc>
    <nc r="C43">
      <v>202910.88500000001</v>
    </nc>
  </rcc>
  <rcc rId="2578" sId="1" numFmtId="4">
    <oc r="D43">
      <v>93710.808999999994</v>
    </oc>
    <nc r="D43">
      <v>183955.37599999999</v>
    </nc>
  </rcc>
  <rfmt sheetId="1" sqref="A43:XFD44">
    <dxf>
      <fill>
        <patternFill patternType="none">
          <bgColor auto="1"/>
        </patternFill>
      </fill>
    </dxf>
  </rfmt>
  <rcc rId="2579" sId="1" numFmtId="4">
    <oc r="C42">
      <v>41099.023000000001</v>
    </oc>
    <nc r="C42">
      <v>41099.021999999997</v>
    </nc>
  </rcc>
  <rfmt sheetId="1" sqref="A41:XFD4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2211.xml><?xml version="1.0" encoding="utf-8"?>
<revisions xmlns="http://schemas.openxmlformats.org/spreadsheetml/2006/main" xmlns:r="http://schemas.openxmlformats.org/officeDocument/2006/relationships">
  <rcc rId="2531" sId="1" numFmtId="4">
    <oc r="C34">
      <v>195.68700000000001</v>
    </oc>
    <nc r="C34">
      <v>221.56</v>
    </nc>
  </rcc>
  <rcc rId="2532" sId="1" numFmtId="4">
    <oc r="D34">
      <v>247.74199999999999</v>
    </oc>
    <nc r="D34">
      <v>789.13199999999995</v>
    </nc>
  </rcc>
  <rfmt sheetId="1" sqref="F34" start="0" length="0">
    <dxf>
      <fill>
        <patternFill patternType="none">
          <bgColor indexed="65"/>
        </patternFill>
      </fill>
    </dxf>
  </rfmt>
  <rcc rId="2533" sId="1">
    <oc r="F34">
      <f>D34/C34*100</f>
    </oc>
    <nc r="F34" t="inlineStr">
      <is>
        <t>в 3.6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22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общее!$A$2:$J$283</formula>
    <oldFormula>общее!$A$2:$J$283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общее!$A$6:$J$296</formula>
    <oldFormula>общее!$A$6:$J$296</oldFormula>
  </rdn>
  <rcv guid="{221AFC77-C97B-4D44-8163-7AA758A08BF9}" action="add"/>
</revisions>
</file>

<file path=xl/revisions/revisionLog133.xml><?xml version="1.0" encoding="utf-8"?>
<revisions xmlns="http://schemas.openxmlformats.org/spreadsheetml/2006/main" xmlns:r="http://schemas.openxmlformats.org/officeDocument/2006/relationships">
  <rcc rId="1870" sId="1" numFmtId="4">
    <oc r="C186">
      <v>119.235</v>
    </oc>
    <nc r="C186">
      <v>373.78699999999998</v>
    </nc>
  </rcc>
  <rcc rId="1871" sId="1" numFmtId="4">
    <oc r="C187">
      <v>72.239999999999995</v>
    </oc>
    <nc r="C187">
      <v>83.724999999999994</v>
    </nc>
  </rcc>
  <rcc rId="1872" sId="1" numFmtId="4">
    <oc r="C189">
      <v>21886.243999999999</v>
    </oc>
    <nc r="C189">
      <v>38530.932999999997</v>
    </nc>
  </rcc>
  <rcc rId="1873" sId="1" numFmtId="4">
    <oc r="C190">
      <v>807.96600000000001</v>
    </oc>
    <nc r="C190">
      <v>1072.4939999999999</v>
    </nc>
  </rcc>
  <rcc rId="1874" sId="1" numFmtId="4">
    <oc r="C191">
      <v>2946.5120000000002</v>
    </oc>
    <nc r="C191">
      <v>5148.79</v>
    </nc>
  </rcc>
  <rcc rId="1875" sId="1" numFmtId="4">
    <oc r="C193">
      <v>4770.1099999999997</v>
    </oc>
    <nc r="C193">
      <v>8218.3809999999994</v>
    </nc>
  </rcc>
  <rcc rId="1876" sId="1" numFmtId="4">
    <oc r="C196">
      <v>1061.0809999999999</v>
    </oc>
    <nc r="C196">
      <v>1742.73</v>
    </nc>
  </rcc>
  <rfmt sheetId="1" sqref="C185:C196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331.xml><?xml version="1.0" encoding="utf-8"?>
<revisions xmlns="http://schemas.openxmlformats.org/spreadsheetml/2006/main" xmlns:r="http://schemas.openxmlformats.org/officeDocument/2006/relationships">
  <rcv guid="{D0621073-25BE-47D7-AC33-51146458D41C}" action="delete"/>
  <rdn rId="0" localSheetId="1" customView="1" name="Z_D0621073_25BE_47D7_AC33_51146458D41C_.wvu.FilterData" hidden="1" oldHidden="1">
    <formula>общее!$A$6:$J$291</formula>
    <oldFormula>общее!$A$6:$J$291</oldFormula>
  </rdn>
  <rcv guid="{D0621073-25BE-47D7-AC33-51146458D41C}" action="add"/>
</revisions>
</file>

<file path=xl/revisions/revisionLog133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общее!$A$2:$J$283</formula>
    <oldFormula>общее!$A$2:$J$283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общее!$A$6:$J$296</formula>
    <oldFormula>общее!$A$6:$J$296</oldFormula>
  </rdn>
  <rcv guid="{221AFC77-C97B-4D44-8163-7AA758A08BF9}" action="add"/>
</revisions>
</file>

<file path=xl/revisions/revisionLog133111.xml><?xml version="1.0" encoding="utf-8"?>
<revisions xmlns="http://schemas.openxmlformats.org/spreadsheetml/2006/main" xmlns:r="http://schemas.openxmlformats.org/officeDocument/2006/relationships">
  <rcc rId="1359" sId="1" numFmtId="4">
    <oc r="G43">
      <v>916.221</v>
    </oc>
    <nc r="G43">
      <v>226.524</v>
    </nc>
  </rcc>
  <rcc rId="1360" sId="1" numFmtId="4">
    <oc r="H43">
      <v>407.81599999999997</v>
    </oc>
    <nc r="H43">
      <v>154.852</v>
    </nc>
  </rcc>
  <rcc rId="1361" sId="1" numFmtId="4">
    <oc r="G44">
      <v>-0.29499999999999998</v>
    </oc>
    <nc r="G44"/>
  </rcc>
  <rrc rId="1362" sId="1" ref="A44:XFD44" action="deleteRow">
    <undo index="1" exp="ref" v="1" dr="H44" r="H8" sId="1"/>
    <undo index="1" exp="ref" v="1" dr="G44" r="G8" sId="1"/>
    <undo index="2" exp="area" ref3D="1" dr="$A$234:$XFD$239" dn="Z_CFD58EC5_F475_4F0C_8822_861C497EA100_.wvu.Rows" sId="1"/>
    <undo index="1" exp="area" ref3D="1" dr="$A$229:$XFD$232" dn="Z_CFD58EC5_F475_4F0C_8822_861C497EA100_.wvu.Rows" sId="1"/>
    <undo index="2" exp="area" ref3D="1" dr="$A$99:$XFD$111" dn="Z_CFB0A04F_563D_4D2B_BCD3_ACFCDC70E584_.wvu.Rows" sId="1"/>
    <undo index="1" exp="area" ref3D="1" dr="$A$7:$XFD$97" dn="Z_CFB0A04F_563D_4D2B_BCD3_ACFCDC70E584_.wvu.Rows" sId="1"/>
    <rfmt sheetId="1" xfDxf="1" sqref="A44:XFD44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44">
        <v>19050000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" t="inlineStr">
        <is>
          <t>Збір за забруднення навколишнього природного середовища  </t>
        </is>
      </nc>
      <ndxf>
        <font>
          <sz val="14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4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63" sId="1">
    <oc r="G8">
      <f>G43+#REF!</f>
    </oc>
    <nc r="G8">
      <f>G43</f>
    </nc>
  </rcc>
  <rcc rId="1364" sId="1">
    <oc r="H8">
      <f>H43+#REF!</f>
    </oc>
    <nc r="H8">
      <f>H43</f>
    </nc>
  </rcc>
  <rcc rId="1365" sId="1" odxf="1" dxf="1">
    <oc r="F9">
      <f>D9/C9*100</f>
    </oc>
    <nc r="F9">
      <f>D9/C9*100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66" sId="1" odxf="1" dxf="1">
    <oc r="F10">
      <f>D10/C10*100</f>
    </oc>
    <nc r="F10">
      <f>D10/C10*100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67" sId="1" odxf="1" dxf="1">
    <oc r="F11">
      <f>D11/C11*100</f>
    </oc>
    <nc r="F11">
      <f>D11/C11*100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68" sId="1" odxf="1" dxf="1">
    <oc r="F12">
      <f>D12/C12*100</f>
    </oc>
    <nc r="F12">
      <f>D12/C12*100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69" sId="1" odxf="1" dxf="1">
    <oc r="F13">
      <f>D13/C13*100</f>
    </oc>
    <nc r="F13">
      <f>D13/C13*100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0" sId="1" odxf="1" dxf="1">
    <oc r="F14">
      <f>D14/C14*100</f>
    </oc>
    <nc r="F14">
      <f>D14/C14*100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1" sId="1" odxf="1" dxf="1">
    <oc r="F15">
      <f>D15/C15*100</f>
    </oc>
    <nc r="F15">
      <f>D15/C15*100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2" sId="1" odxf="1" dxf="1">
    <oc r="F16">
      <f>D16/C16*100</f>
    </oc>
    <nc r="F16">
      <f>D16/C16*100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3" sId="1" odxf="1" dxf="1">
    <oc r="F17">
      <f>D17/C17*100</f>
    </oc>
    <nc r="F17">
      <f>D17/C17*100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4" sId="1" odxf="1" dxf="1">
    <oc r="F18">
      <f>D18/C18*100</f>
    </oc>
    <nc r="F18">
      <f>D18/C18*100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5" sId="1" odxf="1" dxf="1">
    <oc r="F19">
      <f>D19/C19*100</f>
    </oc>
    <nc r="F19">
      <f>D19/C19*100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6" sId="1" odxf="1" dxf="1">
    <oc r="F20">
      <f>D20/C20*100</f>
    </oc>
    <nc r="F20">
      <f>D20/C20*100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7" sId="1" odxf="1" dxf="1">
    <oc r="F21">
      <f>D21/C21*100</f>
    </oc>
    <nc r="F21">
      <f>D21/C21*100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8" sId="1" odxf="1" dxf="1">
    <oc r="F22">
      <f>D22/C22*100</f>
    </oc>
    <nc r="F22">
      <f>D22/C22*100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9" sId="1" odxf="1" dxf="1">
    <oc r="F23">
      <f>D23/C23*100</f>
    </oc>
    <nc r="F23">
      <f>D23/C23*100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0" sId="1" odxf="1" dxf="1">
    <oc r="F24">
      <f>D24/C24*100</f>
    </oc>
    <nc r="F24">
      <f>D24/C24*100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1" sId="1" odxf="1" dxf="1">
    <oc r="F25">
      <f>D25/C25*100</f>
    </oc>
    <nc r="F25">
      <f>D25/C25*100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2" sId="1" odxf="1" dxf="1">
    <oc r="F26">
      <f>D26/C26*100</f>
    </oc>
    <nc r="F26">
      <f>D26/C26*100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3" sId="1" odxf="1" dxf="1">
    <oc r="F27">
      <f>D27/C27*100</f>
    </oc>
    <nc r="F27">
      <f>D27/C27*100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4" sId="1" odxf="1" dxf="1">
    <oc r="F28">
      <f>D28/C28*100</f>
    </oc>
    <nc r="F28">
      <f>D28/C28*100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5" sId="1" odxf="1" dxf="1">
    <oc r="F29">
      <f>D29/C29*100</f>
    </oc>
    <nc r="F29">
      <f>D29/C29*100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6" sId="1" odxf="1" dxf="1">
    <oc r="F30">
      <f>D30/C30*100</f>
    </oc>
    <nc r="F30">
      <f>D30/C30*100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7" sId="1" odxf="1" dxf="1">
    <oc r="F31">
      <f>D31/C31*100</f>
    </oc>
    <nc r="F31">
      <f>D31/C31*100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8" sId="1" odxf="1" dxf="1">
    <oc r="F32">
      <f>D32/C32*100</f>
    </oc>
    <nc r="F32">
      <f>D32/C32*100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9" sId="1" odxf="1" dxf="1">
    <oc r="F33">
      <f>D33/C33*100</f>
    </oc>
    <nc r="F33">
      <f>D33/C33*100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0" sId="1" odxf="1" dxf="1">
    <oc r="F34">
      <f>D34/C34*100</f>
    </oc>
    <nc r="F34">
      <f>D34/C34*100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1" sId="1" odxf="1" dxf="1">
    <oc r="F35">
      <f>D35/C35*100</f>
    </oc>
    <nc r="F35">
      <f>D35/C35*100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2" sId="1" odxf="1" dxf="1">
    <oc r="F36">
      <f>D36/C36*100</f>
    </oc>
    <nc r="F36">
      <f>D36/C36*100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3" sId="1" odxf="1" dxf="1">
    <oc r="F37">
      <f>D37/C37*100</f>
    </oc>
    <nc r="F37">
      <f>D37/C37*100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4" sId="1" odxf="1" dxf="1">
    <oc r="F38">
      <f>D38/C38*100</f>
    </oc>
    <nc r="F38">
      <f>D38/C38*100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5" sId="1" odxf="1" dxf="1">
    <oc r="F39">
      <f>D39/C39*100</f>
    </oc>
    <nc r="F39">
      <f>D39/C39*100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6" sId="1" odxf="1" dxf="1">
    <oc r="F40">
      <f>D40/C40*100</f>
    </oc>
    <nc r="F40">
      <f>D40/C40*100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7" sId="1" odxf="1" dxf="1">
    <oc r="F41">
      <f>D41/C41*100</f>
    </oc>
    <nc r="F41">
      <f>D41/C41*100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8" sId="1" odxf="1" dxf="1">
    <oc r="F42">
      <f>D42/C42*100</f>
    </oc>
    <nc r="F42">
      <f>D42/C42*100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9" sId="1" odxf="1" dxf="1">
    <nc r="F43">
      <f>D43/C43*100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0" sId="1">
    <oc r="F44">
      <f>D44/C44*100</f>
    </oc>
    <nc r="F44">
      <f>D44/C44*100</f>
    </nc>
  </rcc>
  <rcc rId="1401" sId="1" odxf="1" dxf="1">
    <oc r="F45">
      <f>D45/C45*100</f>
    </oc>
    <nc r="F45">
      <f>D45/C45*100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2" sId="1" odxf="1" dxf="1">
    <oc r="F46">
      <f>D46/C46*100</f>
    </oc>
    <nc r="F46">
      <f>D46/C46*100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3" sId="1" odxf="1" dxf="1">
    <oc r="F47">
      <f>D47/C47*100</f>
    </oc>
    <nc r="F47">
      <f>D47/C47*100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4" sId="1" odxf="1" dxf="1">
    <oc r="F48">
      <f>D48/C48*100</f>
    </oc>
    <nc r="F48">
      <f>D48/C48*100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5" sId="1" odxf="1" dxf="1">
    <oc r="F49">
      <f>D49/C49*100</f>
    </oc>
    <nc r="F49">
      <f>D49/C49*100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6" sId="1" odxf="1" dxf="1">
    <oc r="F50">
      <f>D50/C50*100</f>
    </oc>
    <nc r="F50">
      <f>D50/C50*100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7" sId="1" odxf="1" dxf="1">
    <oc r="F51">
      <f>D51/C51*100</f>
    </oc>
    <nc r="F51">
      <f>D51/C51*100</f>
    </nc>
    <odxf>
      <font>
        <b val="0"/>
        <sz val="14"/>
        <color theme="1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1408" sId="1" odxf="1" dxf="1">
    <oc r="F52">
      <f>D52/C52*100</f>
    </oc>
    <nc r="F52">
      <f>D52/C52*100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9" sId="1" odxf="1" dxf="1">
    <oc r="F53">
      <f>D53/C53*100</f>
    </oc>
    <nc r="F53">
      <f>D53/C53*100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0" sId="1" odxf="1" dxf="1">
    <oc r="F54">
      <f>D54/C54*100</f>
    </oc>
    <nc r="F54">
      <f>D54/C54*100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1" sId="1" odxf="1" dxf="1">
    <oc r="F55">
      <f>D55/C55*100</f>
    </oc>
    <nc r="F55">
      <f>D55/C55*100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2" sId="1" odxf="1" dxf="1">
    <oc r="F56">
      <f>D56/C56*100</f>
    </oc>
    <nc r="F56">
      <f>D56/C56*100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3" sId="1" odxf="1" dxf="1">
    <oc r="F57">
      <f>D57/C57*100</f>
    </oc>
    <nc r="F57">
      <f>D57/C57*100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4" sId="1" odxf="1" dxf="1">
    <oc r="F58">
      <f>D58/C58*100</f>
    </oc>
    <nc r="F58">
      <f>D58/C58*100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5" sId="1" odxf="1" dxf="1">
    <oc r="F59">
      <f>D59/C59*100</f>
    </oc>
    <nc r="F59">
      <f>D59/C59*100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6" sId="1" odxf="1" dxf="1">
    <oc r="F60">
      <f>D60/C60*100</f>
    </oc>
    <nc r="F60">
      <f>D60/C60*100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7" sId="1" odxf="1" dxf="1">
    <oc r="F61">
      <f>D61/C61*100</f>
    </oc>
    <nc r="F61">
      <f>D61/C61*100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8" sId="1" odxf="1" dxf="1">
    <oc r="F62">
      <f>D62/C62*100</f>
    </oc>
    <nc r="F62">
      <f>D62/C62*100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9" sId="1" odxf="1" dxf="1">
    <oc r="F63">
      <f>D63/C63*100</f>
    </oc>
    <nc r="F63">
      <f>D63/C63*100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0" sId="1" odxf="1" dxf="1">
    <oc r="F64">
      <f>D64/C64*100</f>
    </oc>
    <nc r="F64">
      <f>D64/C64*100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1" sId="1" odxf="1" dxf="1">
    <oc r="F65">
      <f>D65/C65*100</f>
    </oc>
    <nc r="F65">
      <f>D65/C65*100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2" sId="1" odxf="1" dxf="1">
    <nc r="F66">
      <f>D66/C66*100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3" sId="1" odxf="1" dxf="1">
    <nc r="F67">
      <f>D67/C67*100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4" sId="1" odxf="1" dxf="1">
    <nc r="F68">
      <f>D68/C68*100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5" sId="1" odxf="1" dxf="1">
    <oc r="F69">
      <f>D69/C69*100</f>
    </oc>
    <nc r="F69">
      <f>D69/C69*100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6" sId="1" odxf="1" dxf="1">
    <nc r="F70">
      <f>D70/C70*100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7" sId="1" odxf="1" dxf="1">
    <nc r="F71">
      <f>D71/C71*100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8" sId="1" odxf="1" dxf="1">
    <nc r="F72">
      <f>D72/C72*100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9" sId="1" odxf="1" dxf="1">
    <nc r="F73">
      <f>D73/C73*100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0" sId="1">
    <nc r="F74">
      <f>D74/C74*100</f>
    </nc>
  </rcc>
  <rcc rId="1431" sId="1" odxf="1" dxf="1">
    <nc r="F75">
      <f>D75/C75*100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2" sId="1" odxf="1" dxf="1">
    <nc r="F76">
      <f>D76/C76*100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3" sId="1" odxf="1" dxf="1">
    <oc r="F77">
      <f>D77/C77*100</f>
    </oc>
    <nc r="F77">
      <f>D77/C77*100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4" sId="1" odxf="1" dxf="1">
    <nc r="F78">
      <f>D78/C78*100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5" sId="1" odxf="1" dxf="1">
    <nc r="F79">
      <f>D79/C79*100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6" sId="1" odxf="1" dxf="1">
    <nc r="F80">
      <f>D80/C80*100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7" sId="1" odxf="1" dxf="1">
    <nc r="F81">
      <f>D81/C81*100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8" sId="1">
    <oc r="F82">
      <f>D82/C82*100</f>
    </oc>
    <nc r="F82">
      <f>D82/C82*100</f>
    </nc>
  </rcc>
  <rcc rId="1439" sId="1">
    <oc r="F83">
      <f>D83/C83*100</f>
    </oc>
    <nc r="F83">
      <f>D83/C83*100</f>
    </nc>
  </rcc>
  <rcc rId="1440" sId="1" odxf="1" dxf="1">
    <nc r="F84">
      <f>D84/C84*100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1" sId="1" odxf="1" dxf="1">
    <nc r="F85">
      <f>D85/C85*100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2" sId="1" odxf="1" dxf="1">
    <oc r="F86">
      <f>D86/C86*100</f>
    </oc>
    <nc r="F86">
      <f>D86/C86*100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3" sId="1" odxf="1" dxf="1">
    <oc r="F87">
      <f>D87/C87*100</f>
    </oc>
    <nc r="F87">
      <f>D87/C87*100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4" sId="1" odxf="1" dxf="1">
    <oc r="F88">
      <f>D88/C88*100</f>
    </oc>
    <nc r="F88">
      <f>D88/C88*100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5" sId="1" odxf="1" dxf="1">
    <oc r="F89">
      <f>D89/C89*100</f>
    </oc>
    <nc r="F89">
      <f>D89/C89*100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6" sId="1" odxf="1" dxf="1">
    <nc r="F90">
      <f>D90/C90*100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7" sId="1" odxf="1" dxf="1">
    <oc r="F91">
      <f>D91/C91*100</f>
    </oc>
    <nc r="F91">
      <f>D91/C91*100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8" sId="1">
    <oc r="F92">
      <f>D92/C92*100</f>
    </oc>
    <nc r="F92">
      <f>D92/C92*100</f>
    </nc>
  </rcc>
  <rcv guid="{221AFC77-C97B-4D44-8163-7AA758A08BF9}" action="delete"/>
  <rdn rId="0" localSheetId="1" customView="1" name="Z_221AFC77_C97B_4D44_8163_7AA758A08BF9_.wvu.PrintArea" hidden="1" oldHidden="1">
    <formula>общее!$A$2:$J$285</formula>
    <oldFormula>общее!$A$2:$J$285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общее!$A$6:$J$298</formula>
    <oldFormula>общее!$A$6:$J$298</oldFormula>
  </rdn>
  <rcv guid="{221AFC77-C97B-4D44-8163-7AA758A08BF9}" action="add"/>
</revisions>
</file>

<file path=xl/revisions/revisionLog133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33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33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321.xml><?xml version="1.0" encoding="utf-8"?>
<revisions xmlns="http://schemas.openxmlformats.org/spreadsheetml/2006/main" xmlns:r="http://schemas.openxmlformats.org/officeDocument/2006/relationships">
  <rrc rId="1492" sId="1" ref="A74:XFD74" action="deleteRow">
    <undo index="0" exp="ref" v="1" dr="D74" r="D73" sId="1"/>
    <undo index="2" exp="area" ref3D="1" dr="$A$231:$XFD$236" dn="Z_CFD58EC5_F475_4F0C_8822_861C497EA100_.wvu.Rows" sId="1"/>
    <undo index="1" exp="area" ref3D="1" dr="$A$226:$XFD$229" dn="Z_CFD58EC5_F475_4F0C_8822_861C497EA100_.wvu.Rows" sId="1"/>
    <undo index="2" exp="area" ref3D="1" dr="$A$96:$XFD$108" dn="Z_CFB0A04F_563D_4D2B_BCD3_ACFCDC70E584_.wvu.Rows" sId="1"/>
    <undo index="1" exp="area" ref3D="1" dr="$A$7:$XFD$94" dn="Z_CFB0A04F_563D_4D2B_BCD3_ACFCDC70E584_.wvu.Rows" sId="1"/>
    <rfmt sheetId="1" xfDxf="1" sqref="A74:XFD74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74">
        <v>31010200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" t="inlineStr">
        <is>
      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4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4">
        <f>D74-C74</f>
      </nc>
      <n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>
        <f>D74/C74*100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4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493" sId="1">
    <oc r="D72">
      <f>D73</f>
    </oc>
    <nc r="D72">
      <f>D73</f>
    </nc>
  </rcc>
  <rcc rId="1494" sId="1">
    <oc r="D73">
      <f>#REF!+D74</f>
    </oc>
    <nc r="D73">
      <f>D74</f>
    </nc>
  </rcc>
  <rcc rId="1495" sId="1">
    <oc r="G72">
      <f>G73+G76</f>
    </oc>
    <nc r="G72">
      <f>G76</f>
    </nc>
  </rcc>
  <rrc rId="1496" sId="1" ref="A75:XFD75" action="deleteRow">
    <undo index="0" exp="ref" v="1" dr="G75" r="G73" sId="1"/>
    <undo index="2" exp="area" ref3D="1" dr="$A$230:$XFD$235" dn="Z_CFD58EC5_F475_4F0C_8822_861C497EA100_.wvu.Rows" sId="1"/>
    <undo index="1" exp="area" ref3D="1" dr="$A$225:$XFD$228" dn="Z_CFD58EC5_F475_4F0C_8822_861C497EA100_.wvu.Rows" sId="1"/>
    <undo index="2" exp="area" ref3D="1" dr="$A$95:$XFD$107" dn="Z_CFB0A04F_563D_4D2B_BCD3_ACFCDC70E584_.wvu.Rows" sId="1"/>
    <undo index="1" exp="area" ref3D="1" dr="$A$7:$XFD$93" dn="Z_CFB0A04F_563D_4D2B_BCD3_ACFCDC70E584_.wvu.Rows" sId="1"/>
    <rfmt sheetId="1" xfDxf="1" sqref="A75:XFD75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75">
        <v>31030000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5" t="inlineStr">
        <is>
          <t>Кошти від відчуження майна, що належить Автономній Республіці Крим та майна, що перебуває в комунальній власності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5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5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5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5">
        <f>D75/C75*100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5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5">
        <f>SUM(H75-G75)</f>
      </nc>
      <n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5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497" sId="1">
    <oc r="G73">
      <f>#REF!</f>
    </oc>
    <nc r="G73"/>
  </rcc>
  <rrc rId="1498" sId="1" ref="A76:XFD76" action="deleteRow">
    <undo index="2" exp="area" ref3D="1" dr="$A$229:$XFD$234" dn="Z_CFD58EC5_F475_4F0C_8822_861C497EA100_.wvu.Rows" sId="1"/>
    <undo index="1" exp="area" ref3D="1" dr="$A$224:$XFD$227" dn="Z_CFD58EC5_F475_4F0C_8822_861C497EA100_.wvu.Rows" sId="1"/>
    <undo index="2" exp="area" ref3D="1" dr="$A$94:$XFD$106" dn="Z_CFB0A04F_563D_4D2B_BCD3_ACFCDC70E584_.wvu.Rows" sId="1"/>
    <undo index="1" exp="area" ref3D="1" dr="$A$7:$XFD$92" dn="Z_CFB0A04F_563D_4D2B_BCD3_ACFCDC70E584_.wvu.Rows" sId="1"/>
    <rfmt sheetId="1" xfDxf="1" sqref="A76:XFD76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76">
        <v>50000000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6" t="inlineStr">
        <is>
          <t>Цільові фонди </t>
        </is>
      </nc>
      <ndxf>
        <font>
          <sz val="14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6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6">
        <f>D76/C76*100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6">
        <f>SUM(H76-G76)</f>
      </nc>
      <n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6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" sId="1" ref="A76:XFD76" action="deleteRow">
    <undo index="2" exp="area" ref3D="1" dr="$A$228:$XFD$233" dn="Z_CFD58EC5_F475_4F0C_8822_861C497EA100_.wvu.Rows" sId="1"/>
    <undo index="1" exp="area" ref3D="1" dr="$A$223:$XFD$226" dn="Z_CFD58EC5_F475_4F0C_8822_861C497EA100_.wvu.Rows" sId="1"/>
    <undo index="2" exp="area" ref3D="1" dr="$A$93:$XFD$105" dn="Z_CFB0A04F_563D_4D2B_BCD3_ACFCDC70E584_.wvu.Rows" sId="1"/>
    <undo index="1" exp="area" ref3D="1" dr="$A$7:$XFD$91" dn="Z_CFB0A04F_563D_4D2B_BCD3_ACFCDC70E584_.wvu.Rows" sId="1"/>
    <rfmt sheetId="1" xfDxf="1" sqref="A76:XFD76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76">
        <v>50110000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6" t="inlineStr">
        <is>
      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      </is>
      </nc>
      <ndxf>
        <font>
          <sz val="14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6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6">
        <f>D76/C76*100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6">
        <f>SUM(H76-G76)</f>
      </nc>
      <n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6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500" sId="1">
    <oc r="G80">
      <f>SUM(G81:G81)</f>
    </oc>
    <nc r="G80"/>
  </rcc>
  <rcc rId="1501" sId="1">
    <oc r="G82">
      <f>SUM(G83:G85)</f>
    </oc>
    <nc r="G82"/>
  </rcc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32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4.xml><?xml version="1.0" encoding="utf-8"?>
<revisions xmlns="http://schemas.openxmlformats.org/spreadsheetml/2006/main" xmlns:r="http://schemas.openxmlformats.org/officeDocument/2006/relationships">
  <rfmt sheetId="1" sqref="A81:XFD81">
    <dxf>
      <fill>
        <patternFill patternType="none">
          <bgColor auto="1"/>
        </patternFill>
      </fill>
    </dxf>
  </rfmt>
  <rfmt sheetId="1" sqref="A88:XFD8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341.xml><?xml version="1.0" encoding="utf-8"?>
<revisions xmlns="http://schemas.openxmlformats.org/spreadsheetml/2006/main" xmlns:r="http://schemas.openxmlformats.org/officeDocument/2006/relationships">
  <rrc rId="2769" sId="1" ref="A86:XFD86" action="insertRow">
    <undo index="2" exp="area" ref3D="1" dr="$A$231:$XFD$236" dn="Z_CFD58EC5_F475_4F0C_8822_861C497EA100_.wvu.Rows" sId="1"/>
    <undo index="1" exp="area" ref3D="1" dr="$A$226:$XFD$229" dn="Z_CFD58EC5_F475_4F0C_8822_861C497EA100_.wvu.Rows" sId="1"/>
    <undo index="2" exp="area" ref3D="1" dr="$A$95:$XFD$107" dn="Z_CFB0A04F_563D_4D2B_BCD3_ACFCDC70E584_.wvu.Rows" sId="1"/>
    <undo index="1" exp="area" ref3D="1" dr="$A$7:$XFD$93" dn="Z_CFB0A04F_563D_4D2B_BCD3_ACFCDC70E584_.wvu.Rows" sId="1"/>
  </rrc>
  <rrc rId="2770" sId="1" ref="A86:XFD86" action="insertRow">
    <undo index="2" exp="area" ref3D="1" dr="$A$232:$XFD$237" dn="Z_CFD58EC5_F475_4F0C_8822_861C497EA100_.wvu.Rows" sId="1"/>
    <undo index="1" exp="area" ref3D="1" dr="$A$227:$XFD$230" dn="Z_CFD58EC5_F475_4F0C_8822_861C497EA100_.wvu.Rows" sId="1"/>
    <undo index="2" exp="area" ref3D="1" dr="$A$96:$XFD$108" dn="Z_CFB0A04F_563D_4D2B_BCD3_ACFCDC70E584_.wvu.Rows" sId="1"/>
    <undo index="1" exp="area" ref3D="1" dr="$A$7:$XFD$94" dn="Z_CFB0A04F_563D_4D2B_BCD3_ACFCDC70E584_.wvu.Rows" sId="1"/>
  </rrc>
  <rcc rId="2771" sId="1">
    <nc r="A86">
      <v>41050400</v>
    </nc>
  </rcc>
  <rcc rId="2772" sId="1">
    <nc r="A87">
      <v>41050600</v>
    </nc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3411.xml><?xml version="1.0" encoding="utf-8"?>
<revisions xmlns="http://schemas.openxmlformats.org/spreadsheetml/2006/main" xmlns:r="http://schemas.openxmlformats.org/officeDocument/2006/relationships">
  <rcc rId="1953" sId="1" numFmtId="4">
    <oc r="D93">
      <v>115805.908</v>
    </oc>
    <nc r="D93">
      <f>115805.908+2190.193</f>
    </nc>
  </rcc>
  <rcc rId="1954" sId="1" numFmtId="4">
    <oc r="H93">
      <v>40708.858</v>
    </oc>
    <nc r="H93">
      <f>40708.858+417.762</f>
    </nc>
  </rcc>
  <rcv guid="{68CBFC64-03A4-4F74-B34E-EE1DB915A668}" action="delete"/>
  <rdn rId="0" localSheetId="1" customView="1" name="Z_68CBFC64_03A4_4F74_B34E_EE1DB915A668_.wvu.FilterData" hidden="1" oldHidden="1">
    <formula>общее!$A$6:$J$291</formula>
    <oldFormula>общее!$A$6:$J$291</oldFormula>
  </rdn>
  <rcv guid="{68CBFC64-03A4-4F74-B34E-EE1DB915A668}" action="add"/>
</revisions>
</file>

<file path=xl/revisions/revisionLog134111.xml><?xml version="1.0" encoding="utf-8"?>
<revisions xmlns="http://schemas.openxmlformats.org/spreadsheetml/2006/main" xmlns:r="http://schemas.openxmlformats.org/officeDocument/2006/relationships">
  <rcc rId="1835" sId="1" numFmtId="4">
    <oc r="H104">
      <v>1296.97</v>
    </oc>
    <nc r="H104">
      <v>1296.973</v>
    </nc>
  </rcc>
  <rcv guid="{D0621073-25BE-47D7-AC33-51146458D41C}" action="delete"/>
  <rdn rId="0" localSheetId="1" customView="1" name="Z_D0621073_25BE_47D7_AC33_51146458D41C_.wvu.FilterData" hidden="1" oldHidden="1">
    <formula>общее!$A$6:$J$291</formula>
    <oldFormula>общее!$A$6:$J$291</oldFormula>
  </rdn>
  <rcv guid="{D0621073-25BE-47D7-AC33-51146458D41C}" action="add"/>
</revisions>
</file>

<file path=xl/revisions/revisionLog134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общее!$A$2:$J$285</formula>
    <oldFormula>общее!$A$2:$J$285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общее!$A$6:$J$298</formula>
    <oldFormula>общее!$A$6:$J$298</oldFormula>
  </rdn>
  <rcv guid="{221AFC77-C97B-4D44-8163-7AA758A08BF9}" action="add"/>
</revisions>
</file>

<file path=xl/revisions/revisionLog13412.xml><?xml version="1.0" encoding="utf-8"?>
<revisions xmlns="http://schemas.openxmlformats.org/spreadsheetml/2006/main" xmlns:r="http://schemas.openxmlformats.org/officeDocument/2006/relationships">
  <rfmt sheetId="1" sqref="C261">
    <dxf>
      <fill>
        <patternFill patternType="none">
          <bgColor auto="1"/>
        </patternFill>
      </fill>
    </dxf>
  </rfmt>
  <rcc rId="2003" sId="1" numFmtId="4">
    <nc r="C268">
      <v>5000</v>
    </nc>
  </rcc>
  <rcc rId="2004" sId="1" numFmtId="4">
    <oc r="C280">
      <v>-12831.495000000001</v>
    </oc>
    <nc r="C280">
      <v>-44372.248</v>
    </nc>
  </rcc>
  <rcc rId="2005" sId="1" numFmtId="4">
    <oc r="C282">
      <v>-283880.76799999998</v>
    </oc>
    <nc r="C282">
      <v>-989502.95600000001</v>
    </nc>
  </rcc>
  <rfmt sheetId="1" sqref="C275:C283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413.xml><?xml version="1.0" encoding="utf-8"?>
<revisions xmlns="http://schemas.openxmlformats.org/spreadsheetml/2006/main" xmlns:r="http://schemas.openxmlformats.org/officeDocument/2006/relationships">
  <rcc rId="2598" sId="1" numFmtId="4">
    <oc r="D51">
      <v>187</v>
    </oc>
    <nc r="D51">
      <v>711.76099999999997</v>
    </nc>
  </rcc>
  <rfmt sheetId="1" sqref="A51:XFD51">
    <dxf>
      <fill>
        <patternFill patternType="none">
          <bgColor auto="1"/>
        </patternFill>
      </fill>
    </dxf>
  </rfmt>
  <rcc rId="2599" sId="1" numFmtId="4">
    <nc r="D52">
      <v>80</v>
    </nc>
  </rcc>
  <rcc rId="2600" sId="1" odxf="1" dxf="1">
    <nc r="F52">
      <f>D52/C52*100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601" sId="1">
    <oc r="F51">
      <f>D51/C51*100</f>
    </oc>
    <nc r="F51" t="inlineStr">
      <is>
        <t>в 1.9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414.xml><?xml version="1.0" encoding="utf-8"?>
<revisions xmlns="http://schemas.openxmlformats.org/spreadsheetml/2006/main" xmlns:r="http://schemas.openxmlformats.org/officeDocument/2006/relationships">
  <rcc rId="2743" sId="1" numFmtId="4">
    <oc r="C80">
      <v>896.7</v>
    </oc>
    <nc r="C80">
      <v>1793.4</v>
    </nc>
  </rcc>
  <rcc rId="2744" sId="1" numFmtId="4">
    <oc r="D80">
      <v>986.8</v>
    </oc>
    <nc r="D80">
      <v>1973.6</v>
    </nc>
  </rcc>
  <rfmt sheetId="1" sqref="A80:XFD8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42.xml><?xml version="1.0" encoding="utf-8"?>
<revisions xmlns="http://schemas.openxmlformats.org/spreadsheetml/2006/main" xmlns:r="http://schemas.openxmlformats.org/officeDocument/2006/relationships">
  <rfmt sheetId="1" sqref="A27:XFD2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42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43.xml><?xml version="1.0" encoding="utf-8"?>
<revisions xmlns="http://schemas.openxmlformats.org/spreadsheetml/2006/main" xmlns:r="http://schemas.openxmlformats.org/officeDocument/2006/relationships">
  <rcc rId="2672" sId="1" numFmtId="4">
    <oc r="C64">
      <v>41.932000000000002</v>
    </oc>
    <nc r="C64">
      <v>42.948999999999998</v>
    </nc>
  </rcc>
  <rcc rId="2673" sId="1" numFmtId="4">
    <oc r="D64">
      <v>52.298000000000002</v>
    </oc>
    <nc r="D64">
      <v>117.169</v>
    </nc>
  </rcc>
  <rfmt sheetId="1" sqref="F64" start="0" length="0">
    <dxf>
      <fill>
        <patternFill patternType="none">
          <bgColor indexed="65"/>
        </patternFill>
      </fill>
    </dxf>
  </rfmt>
  <rcc rId="2674" sId="1">
    <oc r="F64">
      <f>D64/C64*100</f>
    </oc>
    <nc r="F64" t="inlineStr">
      <is>
        <t>в 2.7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43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44.xml><?xml version="1.0" encoding="utf-8"?>
<revisions xmlns="http://schemas.openxmlformats.org/spreadsheetml/2006/main" xmlns:r="http://schemas.openxmlformats.org/officeDocument/2006/relationships">
  <rfmt sheetId="1" sqref="A55:XFD5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5.xml><?xml version="1.0" encoding="utf-8"?>
<revisions xmlns="http://schemas.openxmlformats.org/spreadsheetml/2006/main" xmlns:r="http://schemas.openxmlformats.org/officeDocument/2006/relationships">
  <rcc rId="2113" sId="1" numFmtId="4">
    <oc r="D126">
      <v>20382.414000000001</v>
    </oc>
    <nc r="D126">
      <v>34546.71</v>
    </nc>
  </rcc>
  <rcc rId="2114" sId="1" numFmtId="4">
    <oc r="D127">
      <v>4116.2340000000004</v>
    </oc>
    <nc r="D127">
      <v>6686.9639999999999</v>
    </nc>
  </rcc>
  <rcc rId="2115" sId="1" numFmtId="4">
    <oc r="D128">
      <v>167.11799999999999</v>
    </oc>
    <nc r="D128">
      <v>239.352</v>
    </nc>
  </rcc>
  <rcc rId="2116" sId="1" numFmtId="4">
    <oc r="D129">
      <v>151.81700000000001</v>
    </oc>
    <nc r="D129">
      <v>237.173</v>
    </nc>
  </rcc>
  <rcc rId="2117" sId="1" numFmtId="4">
    <oc r="D137">
      <v>374.25700000000001</v>
    </oc>
    <nc r="D137">
      <v>1008.372</v>
    </nc>
  </rcc>
  <rcc rId="2118" sId="1" numFmtId="4">
    <oc r="D131">
      <v>5392.7430000000004</v>
    </oc>
    <nc r="D131">
      <f>10082.75+135.057</f>
    </nc>
  </rcc>
  <rfmt sheetId="1" sqref="D125:D137">
    <dxf>
      <fill>
        <patternFill patternType="none">
          <bgColor auto="1"/>
        </patternFill>
      </fill>
    </dxf>
  </rfmt>
  <rcc rId="2119" sId="1" numFmtId="4">
    <oc r="H126">
      <v>3799.75</v>
    </oc>
    <nc r="H126">
      <f>269.078+7643.949</f>
    </nc>
  </rcc>
  <rcc rId="2120" sId="1" numFmtId="4">
    <nc r="H127">
      <v>45</v>
    </nc>
  </rcc>
  <rfmt sheetId="1" sqref="H125:H137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5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5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5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351111.xml><?xml version="1.0" encoding="utf-8"?>
<revisions xmlns="http://schemas.openxmlformats.org/spreadsheetml/2006/main" xmlns:r="http://schemas.openxmlformats.org/officeDocument/2006/relationships">
  <rcc rId="1477" sId="1" numFmtId="4">
    <oc r="G71">
      <v>83416.679999999993</v>
    </oc>
    <nc r="G71">
      <v>13280.544</v>
    </nc>
  </rcc>
  <rcc rId="1478" sId="1" numFmtId="4">
    <oc r="H71">
      <v>125915.974</v>
    </oc>
    <nc r="H71">
      <v>63902.392</v>
    </nc>
  </rcc>
  <rcc rId="1479" sId="1" numFmtId="4">
    <oc r="G76">
      <v>0.65900000000000003</v>
    </oc>
    <nc r="G76"/>
  </rcc>
  <rcc rId="1480" sId="1" numFmtId="4">
    <oc r="G77">
      <v>7457.8530000000001</v>
    </oc>
    <nc r="G77">
      <v>103</v>
    </nc>
  </rcc>
  <rcc rId="1481" sId="1" numFmtId="4">
    <oc r="H77">
      <v>103</v>
    </oc>
    <nc r="H77"/>
  </rcc>
  <rcc rId="1482" sId="1" numFmtId="4">
    <oc r="G78">
      <v>82.424000000000007</v>
    </oc>
    <nc r="G78"/>
  </rcc>
  <rcc rId="1483" sId="1" numFmtId="4">
    <oc r="G79">
      <v>82.424000000000007</v>
    </oc>
    <nc r="G79"/>
  </rcc>
  <rcc rId="1484" sId="1">
    <oc r="G80">
      <f>G8+G44+G72+G78</f>
    </oc>
    <nc r="G80">
      <f>G8+G44+G72</f>
    </nc>
  </rcc>
  <rcc rId="1485" sId="1" numFmtId="4">
    <oc r="G66">
      <v>579.97799999999995</v>
    </oc>
    <nc r="G66"/>
  </rcc>
  <rcc rId="1486" sId="1">
    <oc r="H80">
      <f>H8+H44+H72+H78</f>
    </oc>
    <nc r="H80">
      <f>H8+H44+H72</f>
    </nc>
  </rcc>
  <rcc rId="1487" sId="1" numFmtId="4">
    <oc r="H70">
      <v>51.814</v>
    </oc>
    <nc r="H70">
      <v>51.813000000000002</v>
    </nc>
  </rcc>
  <rcc rId="1488" sId="1">
    <oc r="C73">
      <f>C74+C75</f>
    </oc>
    <nc r="C73">
      <f>C75</f>
    </nc>
  </rcc>
  <rcv guid="{221AFC77-C97B-4D44-8163-7AA758A08BF9}" action="delete"/>
  <rdn rId="0" localSheetId="1" customView="1" name="Z_221AFC77_C97B_4D44_8163_7AA758A08BF9_.wvu.PrintArea" hidden="1" oldHidden="1">
    <formula>общее!$A$2:$J$283</formula>
    <oldFormula>общее!$A$2:$J$283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общее!$A$6:$J$296</formula>
    <oldFormula>общее!$A$6:$J$296</oldFormula>
  </rdn>
  <rcv guid="{221AFC77-C97B-4D44-8163-7AA758A08BF9}" action="add"/>
</revisions>
</file>

<file path=xl/revisions/revisionLog136.xml><?xml version="1.0" encoding="utf-8"?>
<revisions xmlns="http://schemas.openxmlformats.org/spreadsheetml/2006/main" xmlns:r="http://schemas.openxmlformats.org/officeDocument/2006/relationships">
  <rfmt sheetId="1" sqref="B207" start="0" length="0">
    <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cc rId="2227" sId="1" xfDxf="1" dxf="1">
    <nc r="B207" t="inlineStr">
      <is>
        <t>Попередження аварій та запобігання техногенним катастрофам у житлово-комунальному господарстві та на інших аварійних об'єктах комунальної власності</t>
      </is>
    </nc>
    <ndxf>
      <font>
        <sz val="12"/>
        <color rgb="FF333333"/>
        <name val="Times New Roman"/>
        <scheme val="none"/>
      </font>
    </ndxf>
  </rcc>
  <rfmt sheetId="1" sqref="B207">
    <dxf>
      <alignment horizontal="center" vertical="center" readingOrder="0"/>
    </dxf>
  </rfmt>
  <rfmt sheetId="1" sqref="B207">
    <dxf>
      <alignment wrapText="1" readingOrder="0"/>
    </dxf>
  </rfmt>
  <rfmt sheetId="1" sqref="B207">
    <dxf>
      <alignment horizontal="left" readingOrder="0"/>
    </dxf>
  </rfmt>
  <rfmt sheetId="1" sqref="B207" start="0" length="2147483647">
    <dxf>
      <font>
        <sz val="14"/>
      </font>
    </dxf>
  </rfmt>
  <rcc rId="2228" sId="1">
    <oc r="F207">
      <f>SUM(D207/C207*100)</f>
    </oc>
    <nc r="F207"/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61.xml><?xml version="1.0" encoding="utf-8"?>
<revisions xmlns="http://schemas.openxmlformats.org/spreadsheetml/2006/main" xmlns:r="http://schemas.openxmlformats.org/officeDocument/2006/relationships">
  <rcc rId="2188" sId="1" numFmtId="4">
    <oc r="D200">
      <v>2503.6350000000002</v>
    </oc>
    <nc r="D200">
      <f>5349.598+974.874+1777.02</f>
    </nc>
  </rcc>
  <rcc rId="2189" sId="1">
    <oc r="D203">
      <f>1752.565+505.368+2986.342+1493.305</f>
    </oc>
    <nc r="D203">
      <f>5267.207+1559.345+6754.751+3608.653</f>
    </nc>
  </rcc>
  <rcc rId="2190" sId="1" numFmtId="4">
    <oc r="D205">
      <v>9085.9709999999995</v>
    </oc>
    <nc r="D205">
      <f>31031.721+168.491+85</f>
    </nc>
  </rcc>
  <rcc rId="2191" sId="1" numFmtId="4">
    <oc r="D206">
      <v>32738.102999999999</v>
    </oc>
    <nc r="D206">
      <f>86414.826+5039.353+4404.192+4526.868+8567.253</f>
    </nc>
  </rcc>
  <rrc rId="2192" sId="1" ref="A208:XFD208" action="insertRow">
    <undo index="2" exp="area" ref3D="1" dr="$A$227:$XFD$232" dn="Z_CFD58EC5_F475_4F0C_8822_861C497EA100_.wvu.Rows" sId="1"/>
    <undo index="1" exp="area" ref3D="1" dr="$A$222:$XFD$225" dn="Z_CFD58EC5_F475_4F0C_8822_861C497EA100_.wvu.Rows" sId="1"/>
  </rrc>
  <rcc rId="2193" sId="1">
    <nc r="E208">
      <f>SUM(D208-C208)</f>
    </nc>
  </rcc>
  <rcc rId="2194" sId="1">
    <nc r="F208">
      <f>SUM(D208/C208*100)</f>
    </nc>
  </rcc>
  <rrc rId="2195" sId="1" ref="A208:XFD208" action="deleteRow">
    <undo index="2" exp="area" ref3D="1" dr="$A$228:$XFD$233" dn="Z_CFD58EC5_F475_4F0C_8822_861C497EA100_.wvu.Rows" sId="1"/>
    <undo index="1" exp="area" ref3D="1" dr="$A$223:$XFD$226" dn="Z_CFD58EC5_F475_4F0C_8822_861C497EA100_.wvu.Rows" sId="1"/>
    <rfmt sheetId="1" xfDxf="1" sqref="A208:XFD208" start="0" length="0">
      <dxf>
        <font>
          <sz val="11"/>
        </font>
      </dxf>
    </rfmt>
    <rfmt sheetId="1" sqref="A208" start="0" length="0">
      <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208" start="0" length="0">
      <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08">
        <f>SUM(D208-C208)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08">
        <f>SUM(D208/C208*100)</f>
      </nc>
      <n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0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0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8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196" sId="1">
    <oc r="A207">
      <v>6040</v>
    </oc>
    <nc r="A207">
      <v>6050</v>
    </nc>
  </rcc>
  <rcc rId="2197" sId="1">
    <nc r="E207">
      <f>SUM(D207-C207)</f>
    </nc>
  </rcc>
  <rcc rId="2198" sId="1">
    <nc r="F207">
      <f>SUM(D207/C207*100)</f>
    </nc>
  </rcc>
  <rcc rId="2199" sId="1" numFmtId="4">
    <nc r="D207">
      <v>5657.7759999999998</v>
    </nc>
  </rcc>
  <rcc rId="2200" sId="1" numFmtId="4">
    <nc r="D213">
      <v>583.33500000000004</v>
    </nc>
  </rcc>
  <rfmt sheetId="1" sqref="D213">
    <dxf>
      <alignment horizontal="center" vertical="center" readingOrder="0"/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611.xml><?xml version="1.0" encoding="utf-8"?>
<revisions xmlns="http://schemas.openxmlformats.org/spreadsheetml/2006/main" xmlns:r="http://schemas.openxmlformats.org/officeDocument/2006/relationships">
  <rfmt sheetId="1" sqref="C87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6111.xml><?xml version="1.0" encoding="utf-8"?>
<revisions xmlns="http://schemas.openxmlformats.org/spreadsheetml/2006/main" xmlns:r="http://schemas.openxmlformats.org/officeDocument/2006/relationships">
  <rcv guid="{68CBFC64-03A4-4F74-B34E-EE1DB915A668}" action="delete"/>
  <rdn rId="0" localSheetId="1" customView="1" name="Z_68CBFC64_03A4_4F74_B34E_EE1DB915A668_.wvu.FilterData" hidden="1" oldHidden="1">
    <formula>общее!$A$6:$J$291</formula>
    <oldFormula>общее!$A$6:$J$291</oldFormula>
  </rdn>
  <rcv guid="{68CBFC64-03A4-4F74-B34E-EE1DB915A668}" action="add"/>
</revisions>
</file>

<file path=xl/revisions/revisionLog136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6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61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7.xml><?xml version="1.0" encoding="utf-8"?>
<revisions xmlns="http://schemas.openxmlformats.org/spreadsheetml/2006/main" xmlns:r="http://schemas.openxmlformats.org/officeDocument/2006/relationships">
  <rcc rId="2376" sId="1">
    <oc r="J275">
      <f>SUM(H275/G275*100)</f>
    </oc>
    <nc r="J275" t="inlineStr">
      <is>
        <t>в 5,3 р.б.</t>
      </is>
    </nc>
  </rcc>
  <rcc rId="2377" sId="1">
    <oc r="J277">
      <f>SUM(H277/G277*100)</f>
    </oc>
    <nc r="J277" t="inlineStr">
      <is>
        <t>в 7,3 р.б.</t>
      </is>
    </nc>
  </rcc>
  <rcc rId="2378" sId="1">
    <oc r="J278">
      <f>SUM(H278/G278*100)</f>
    </oc>
    <nc r="J278" t="inlineStr">
      <is>
        <t>в 7,3 р.б.</t>
      </is>
    </nc>
  </rcc>
  <rcc rId="2379" sId="1">
    <oc r="J282">
      <f>SUM(H282/G282*100)</f>
    </oc>
    <nc r="J282" t="inlineStr">
      <is>
        <t>в 3,0 р.б.</t>
      </is>
    </nc>
  </rcc>
  <rcc rId="2380" sId="1">
    <oc r="J284">
      <f>SUM(H284/G284*100)</f>
    </oc>
    <nc r="J284" t="inlineStr">
      <is>
        <t>в 7,3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71.xml><?xml version="1.0" encoding="utf-8"?>
<revisions xmlns="http://schemas.openxmlformats.org/spreadsheetml/2006/main" xmlns:r="http://schemas.openxmlformats.org/officeDocument/2006/relationships">
  <rcc rId="2267" sId="1">
    <oc r="J220">
      <f>SUM(H220/G220*100)</f>
    </oc>
    <nc r="J220"/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7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7111.xml><?xml version="1.0" encoding="utf-8"?>
<revisions xmlns="http://schemas.openxmlformats.org/spreadsheetml/2006/main" xmlns:r="http://schemas.openxmlformats.org/officeDocument/2006/relationships">
  <rcc rId="2093" sId="1" numFmtId="4">
    <oc r="H88">
      <v>8625.5239999999994</v>
    </oc>
    <nc r="H88">
      <v>165923.921</v>
    </nc>
  </rcc>
  <rcc rId="2094" sId="1" numFmtId="4">
    <nc r="H89">
      <v>506.09199999999998</v>
    </nc>
  </rcc>
  <rcc rId="2095" sId="1" odxf="1" dxf="1" numFmtId="4">
    <oc r="D88">
      <v>74248.084000000003</v>
    </oc>
    <nc r="D88">
      <v>165923.921</v>
    </nc>
    <odxf/>
    <ndxf/>
  </rcc>
  <rcc rId="2096" sId="1" odxf="1" dxf="1" numFmtId="4">
    <oc r="D89">
      <v>112</v>
    </oc>
    <nc r="D89">
      <v>506.09199999999998</v>
    </nc>
    <odxf/>
    <ndxf/>
  </rcc>
  <rfmt sheetId="1" sqref="D87:D89">
    <dxf>
      <fill>
        <patternFill patternType="none">
          <bgColor auto="1"/>
        </patternFill>
      </fill>
    </dxf>
  </rfmt>
  <rfmt sheetId="1" sqref="G87:G91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7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3711111.xml><?xml version="1.0" encoding="utf-8"?>
<revisions xmlns="http://schemas.openxmlformats.org/spreadsheetml/2006/main" xmlns:r="http://schemas.openxmlformats.org/officeDocument/2006/relationships">
  <rcc rId="1635" sId="1">
    <oc r="F23">
      <f>D23/C23*100</f>
    </oc>
    <nc r="F23" t="inlineStr">
      <is>
        <t>в 2.1 р.б.</t>
      </is>
    </nc>
  </rcc>
  <rcc rId="1636" sId="1">
    <oc r="F48">
      <f>D48/C48*100</f>
    </oc>
    <nc r="F48" t="inlineStr">
      <is>
        <t>в 2.3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38.xml><?xml version="1.0" encoding="utf-8"?>
<revisions xmlns="http://schemas.openxmlformats.org/spreadsheetml/2006/main" xmlns:r="http://schemas.openxmlformats.org/officeDocument/2006/relationships">
  <rfmt sheetId="1" sqref="A73:XFD73">
    <dxf>
      <fill>
        <patternFill patternType="none">
          <bgColor auto="1"/>
        </patternFill>
      </fill>
    </dxf>
  </rfmt>
  <rcc rId="2871" sId="1">
    <oc r="G65">
      <f>G66+G71</f>
    </oc>
    <nc r="G65">
      <f>G66+G71+G72</f>
    </nc>
  </rcc>
  <rcc rId="2872" sId="1">
    <oc r="H65">
      <f>H66+H71</f>
    </oc>
    <nc r="H65">
      <f>H66+H71+H72</f>
    </nc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381.xml><?xml version="1.0" encoding="utf-8"?>
<revisions xmlns="http://schemas.openxmlformats.org/spreadsheetml/2006/main" xmlns:r="http://schemas.openxmlformats.org/officeDocument/2006/relationships">
  <rcc rId="2661" sId="1" numFmtId="4">
    <oc r="C61">
      <v>2526.1120000000001</v>
    </oc>
    <nc r="C61">
      <v>3147.4569999999999</v>
    </nc>
  </rcc>
  <rcc rId="2662" sId="1" numFmtId="4">
    <oc r="D61">
      <v>1221.133</v>
    </oc>
    <nc r="D61">
      <v>2636.2020000000002</v>
    </nc>
  </rcc>
  <rfmt sheetId="1" sqref="A61:XFD61">
    <dxf>
      <fill>
        <patternFill patternType="none">
          <bgColor auto="1"/>
        </patternFill>
      </fill>
    </dxf>
  </rfmt>
  <rcc rId="2663" sId="1" numFmtId="4">
    <oc r="D57">
      <v>135.358</v>
    </oc>
    <nc r="D57">
      <v>135.35900000000001</v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811.xml><?xml version="1.0" encoding="utf-8"?>
<revisions xmlns="http://schemas.openxmlformats.org/spreadsheetml/2006/main" xmlns:r="http://schemas.openxmlformats.org/officeDocument/2006/relationships">
  <rfmt sheetId="1" sqref="E251:J251">
    <dxf>
      <fill>
        <patternFill>
          <bgColor theme="0"/>
        </patternFill>
      </fill>
    </dxf>
  </rfmt>
  <rfmt sheetId="1" sqref="C251">
    <dxf>
      <fill>
        <patternFill>
          <bgColor theme="0"/>
        </patternFill>
      </fill>
    </dxf>
  </rfmt>
  <rfmt sheetId="1" sqref="D251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общее!$A$6:$J$291</formula>
    <oldFormula>общее!$A$6:$J$291</oldFormula>
  </rdn>
  <rcv guid="{84AB9039-6109-4932-AA14-522BD4A30F0B}" action="add"/>
</revisions>
</file>

<file path=xl/revisions/revisionLog139.xml><?xml version="1.0" encoding="utf-8"?>
<revisions xmlns="http://schemas.openxmlformats.org/spreadsheetml/2006/main" xmlns:r="http://schemas.openxmlformats.org/officeDocument/2006/relationships">
  <rfmt sheetId="1" sqref="B51" start="0" length="0">
    <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dxf>
  </rfmt>
  <rfmt sheetId="1" sqref="B51" start="0" length="0">
    <dxf>
      <font>
        <sz val="12"/>
        <color rgb="FF333333"/>
        <name val="Times New Roman"/>
        <scheme val="none"/>
      </font>
    </dxf>
  </rfmt>
  <rfmt sheetId="1" xfDxf="1" sqref="B51" start="0" length="0">
    <dxf>
      <font>
        <sz val="12"/>
        <color rgb="FF333333"/>
        <name val="Times New Roman"/>
        <scheme val="none"/>
      </font>
    </dxf>
  </rfmt>
  <rcc rId="2957" sId="1" odxf="1" dxf="1">
    <oc r="B51" t="inlineStr">
      <is>
        <t>Адміністративні штрафи та штрафні санкції за порушення законодавства у сфері виробництва та обігу алкогольних напоїв та тютюнових виробів </t>
      </is>
    </oc>
    <nc r="B51" t="inlineStr">
      <is>
        <r>
          <t>Штрафні санкції, що застосовуються відповідно до </t>
        </r>
        <r>
          <rPr>
            <u/>
            <sz val="12"/>
            <color rgb="FF000099"/>
            <rFont val="Times New Roman"/>
            <family val="1"/>
            <charset val="204"/>
          </rPr>
          <t>Закону України</t>
        </r>
        <r>
          <rPr>
            <sz val="12"/>
            <color rgb="FF333333"/>
            <rFont val="Times New Roman"/>
            <family val="1"/>
            <charset val="204"/>
          </rPr>
          <t> 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      </r>
      </is>
    </nc>
    <ndxf>
      <font>
        <sz val="14"/>
        <color rgb="FF333333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39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911.xml><?xml version="1.0" encoding="utf-8"?>
<revisions xmlns="http://schemas.openxmlformats.org/spreadsheetml/2006/main" xmlns:r="http://schemas.openxmlformats.org/officeDocument/2006/relationships">
  <rcc rId="2703" sId="1" numFmtId="4">
    <oc r="D68">
      <v>50</v>
    </oc>
    <nc r="D68">
      <v>74.831000000000003</v>
    </nc>
  </rcc>
  <rfmt sheetId="1" sqref="A68:XFD6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9111.xml><?xml version="1.0" encoding="utf-8"?>
<revisions xmlns="http://schemas.openxmlformats.org/spreadsheetml/2006/main" xmlns:r="http://schemas.openxmlformats.org/officeDocument/2006/relationships">
  <rcc rId="2205" sId="1">
    <oc r="D200">
      <f>5349.598+974.874+1777.02</f>
    </oc>
    <nc r="D200">
      <f>5349.598+974.874+1777.021</f>
    </nc>
  </rcc>
  <rfmt sheetId="1" sqref="D198:D215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9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2346" sId="1">
    <oc r="J265">
      <f>SUM(H265/G265*100)</f>
    </oc>
    <nc r="J265" t="inlineStr">
      <is>
        <t>в 5,2 р.б.</t>
      </is>
    </nc>
  </rcc>
  <rcc rId="2347" sId="1">
    <oc r="J270">
      <f>SUM(H270/G270*100)</f>
    </oc>
    <nc r="J270" t="inlineStr">
      <is>
        <t>в 5,2 р.б.</t>
      </is>
    </nc>
  </rcc>
  <rcc rId="2348" sId="1">
    <oc r="C271">
      <f>SUM(C273:C274)</f>
    </oc>
    <nc r="C271"/>
  </rcc>
  <rcc rId="2349" sId="1">
    <oc r="D271">
      <f>SUM(D273:D274)</f>
    </oc>
    <nc r="D271"/>
  </rcc>
  <rcc rId="2350" sId="1">
    <oc r="E271">
      <f>SUM(D271-C271)</f>
    </oc>
    <nc r="E271"/>
  </rcc>
  <rcc rId="2351" sId="1">
    <oc r="F271">
      <f>SUM(D271/C271*100)</f>
    </oc>
    <nc r="F271"/>
  </rcc>
  <rcc rId="2352" sId="1">
    <oc r="C272">
      <f>SUM(C273:C274)</f>
    </oc>
    <nc r="C272"/>
  </rcc>
  <rcc rId="2353" sId="1">
    <oc r="D272">
      <f>SUM(D273:D274)</f>
    </oc>
    <nc r="D272"/>
  </rcc>
  <rcc rId="2354" sId="1">
    <oc r="E272">
      <f>SUM(D272-C272)</f>
    </oc>
    <nc r="E272"/>
  </rcc>
  <rcc rId="2355" sId="1">
    <oc r="F272">
      <f>SUM(D272/C272*100)</f>
    </oc>
    <nc r="F272"/>
  </rcc>
  <rcc rId="2356" sId="1">
    <oc r="F266">
      <f>SUM(D266/C266*100)</f>
    </oc>
    <nc r="F266" t="inlineStr">
      <is>
        <t>в 5,4 р.б.</t>
      </is>
    </nc>
  </rcc>
  <rcc rId="2357" sId="1">
    <oc r="F267">
      <f>SUM(D267/C267*100)</f>
    </oc>
    <nc r="F267"/>
  </rcc>
  <rfmt sheetId="1" sqref="A275:J276">
    <dxf>
      <fill>
        <patternFill patternType="none">
          <bgColor auto="1"/>
        </patternFill>
      </fill>
    </dxf>
  </rfmt>
  <rcc rId="2358" sId="1" numFmtId="4">
    <oc r="D280">
      <v>-3452.2779999999998</v>
    </oc>
    <nc r="D280">
      <v>-8792.9359999999997</v>
    </nc>
  </rcc>
  <rcc rId="2359" sId="1" numFmtId="4">
    <oc r="D282">
      <v>-587742.68799999997</v>
    </oc>
    <nc r="D282">
      <v>-1170824.456</v>
    </nc>
  </rcc>
  <rfmt sheetId="1" sqref="D277:D284">
    <dxf>
      <fill>
        <patternFill patternType="none">
          <bgColor auto="1"/>
        </patternFill>
      </fill>
    </dxf>
  </rfmt>
  <rcc rId="2360" sId="1" numFmtId="4">
    <oc r="H280">
      <v>1993.819</v>
    </oc>
    <nc r="H280">
      <v>9381.2929999999997</v>
    </nc>
  </rcc>
  <rcc rId="2361" sId="1" numFmtId="4">
    <nc r="H283">
      <v>-1809.0409999999999</v>
    </nc>
  </rcc>
  <rcc rId="2362" sId="1" numFmtId="4">
    <oc r="H282">
      <v>138312.595</v>
    </oc>
    <nc r="H282">
      <v>292471.30200000003</v>
    </nc>
  </rcc>
  <rfmt sheetId="1" sqref="A277:K284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0.xml><?xml version="1.0" encoding="utf-8"?>
<revisions xmlns="http://schemas.openxmlformats.org/spreadsheetml/2006/main" xmlns:r="http://schemas.openxmlformats.org/officeDocument/2006/relationships">
  <rfmt sheetId="1" sqref="A45:XFD4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401.xml><?xml version="1.0" encoding="utf-8"?>
<revisions xmlns="http://schemas.openxmlformats.org/spreadsheetml/2006/main" xmlns:r="http://schemas.openxmlformats.org/officeDocument/2006/relationships">
  <rfmt sheetId="1" sqref="A216:J218">
    <dxf>
      <fill>
        <patternFill patternType="none">
          <bgColor auto="1"/>
        </patternFill>
      </fill>
    </dxf>
  </rfmt>
  <rcc rId="2233" sId="1" numFmtId="4">
    <oc r="H220">
      <v>289.89999999999998</v>
    </oc>
    <nc r="H220">
      <v>289.89600000000002</v>
    </nc>
  </rcc>
  <rcc rId="2234" sId="1" numFmtId="4">
    <oc r="H233">
      <v>155.63499999999999</v>
    </oc>
    <nc r="H233">
      <v>947.96900000000005</v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011.xml><?xml version="1.0" encoding="utf-8"?>
<revisions xmlns="http://schemas.openxmlformats.org/spreadsheetml/2006/main" xmlns:r="http://schemas.openxmlformats.org/officeDocument/2006/relationships">
  <rcc rId="2053" sId="1" numFmtId="4">
    <oc r="G88">
      <v>8.6240000000000006</v>
    </oc>
    <nc r="G88">
      <v>10.148</v>
    </nc>
  </rcc>
  <rfmt sheetId="1" sqref="G88">
    <dxf>
      <fill>
        <patternFill patternType="none">
          <bgColor auto="1"/>
        </patternFill>
      </fill>
    </dxf>
  </rfmt>
  <rfmt sheetId="1" sqref="G125:G137">
    <dxf>
      <fill>
        <patternFill patternType="none">
          <bgColor auto="1"/>
        </patternFill>
      </fill>
    </dxf>
  </rfmt>
  <rfmt sheetId="1" sqref="G138:G177">
    <dxf>
      <fill>
        <patternFill patternType="none">
          <bgColor auto="1"/>
        </patternFill>
      </fill>
    </dxf>
  </rfmt>
  <rcc rId="2054" sId="1" numFmtId="4">
    <oc r="G149">
      <v>76.149000000000001</v>
    </oc>
    <nc r="G149">
      <v>7344.1319999999996</v>
    </nc>
  </rcc>
  <rcc rId="2055" sId="1" numFmtId="4">
    <oc r="G150">
      <v>33.906999999999996</v>
    </oc>
    <nc r="G150">
      <v>4252.0479999999998</v>
    </nc>
  </rcc>
  <rcc rId="2056" sId="1" numFmtId="4">
    <nc r="G155">
      <v>359.678</v>
    </nc>
  </rcc>
  <rcc rId="2057" sId="1" numFmtId="4">
    <oc r="G176">
      <v>187.09200000000001</v>
    </oc>
    <nc r="G176">
      <v>574.34</v>
    </nc>
  </rcc>
  <rcc rId="2058" sId="1" numFmtId="4">
    <oc r="G200">
      <v>1.0429999999999999</v>
    </oc>
    <nc r="G200">
      <v>1.042</v>
    </nc>
  </rcc>
  <rfmt sheetId="1" sqref="G198:G215">
    <dxf>
      <fill>
        <patternFill patternType="none">
          <bgColor auto="1"/>
        </patternFill>
      </fill>
    </dxf>
  </rfmt>
  <rcc rId="2059" sId="1" numFmtId="4">
    <nc r="G226">
      <v>1461</v>
    </nc>
  </rcc>
  <rcc rId="2060" sId="1" numFmtId="4">
    <oc r="G220">
      <v>3.484</v>
    </oc>
    <nc r="G220"/>
  </rcc>
  <rcc rId="2061" sId="1">
    <oc r="G219">
      <f>G220+G221+G227+G228+G229+G231+G230+G233+G232</f>
    </oc>
    <nc r="G219">
      <f>G220+G221+G227+G228+G229+G231+G230+G233+G232+G226</f>
    </nc>
  </rcc>
  <rcc rId="2062" sId="1">
    <oc r="G246">
      <f>300+1200</f>
    </oc>
    <nc r="G246">
      <f>6300+28564.4</f>
    </nc>
  </rcc>
  <rfmt sheetId="1" sqref="G246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0111.xml><?xml version="1.0" encoding="utf-8"?>
<revisions xmlns="http://schemas.openxmlformats.org/spreadsheetml/2006/main" xmlns:r="http://schemas.openxmlformats.org/officeDocument/2006/relationships">
  <rcc rId="2014" sId="1" numFmtId="4">
    <oc r="C290">
      <v>14009.578</v>
    </oc>
    <nc r="C290">
      <v>12870.829</v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01111.xml><?xml version="1.0" encoding="utf-8"?>
<revisions xmlns="http://schemas.openxmlformats.org/spreadsheetml/2006/main" xmlns:r="http://schemas.openxmlformats.org/officeDocument/2006/relationships">
  <rcc rId="1974" sId="1" numFmtId="4">
    <nc r="D186">
      <v>629.83900000000006</v>
    </nc>
  </rcc>
  <rcc rId="1975" sId="1" numFmtId="4">
    <nc r="D187">
      <v>127.619</v>
    </nc>
  </rcc>
  <rcc rId="1976" sId="1" numFmtId="4">
    <oc r="D189">
      <v>20520.784</v>
    </oc>
    <nc r="D189">
      <v>44986.347000000002</v>
    </nc>
  </rcc>
  <rcc rId="1977" sId="1" numFmtId="4">
    <oc r="D190">
      <v>444.142</v>
    </oc>
    <nc r="D190">
      <v>1079.704</v>
    </nc>
  </rcc>
  <rcc rId="1978" sId="1" numFmtId="4">
    <oc r="D191">
      <v>2513.355</v>
    </oc>
    <nc r="D191">
      <v>5609.1629999999996</v>
    </nc>
  </rcc>
  <rcc rId="1979" sId="1" numFmtId="4">
    <oc r="D193">
      <v>3494.7069999999999</v>
    </oc>
    <nc r="D193">
      <v>8158.259</v>
    </nc>
  </rcc>
  <rrc rId="1980" sId="1" ref="A194:XFD194" action="insertRow">
    <undo index="2" exp="area" ref3D="1" dr="$A$226:$XFD$231" dn="Z_CFD58EC5_F475_4F0C_8822_861C497EA100_.wvu.Rows" sId="1"/>
    <undo index="1" exp="area" ref3D="1" dr="$A$221:$XFD$224" dn="Z_CFD58EC5_F475_4F0C_8822_861C497EA100_.wvu.Rows" sId="1"/>
  </rrc>
  <rcc rId="1981" sId="1">
    <nc r="A194" t="inlineStr">
      <is>
        <t>5049</t>
      </is>
    </nc>
  </rcc>
  <rcc rId="1982" sId="1">
    <nc r="B194" t="inlineStr">
      <is>
        <t>Виконання окремих заходів з реалізації соціального проекту «Активні парки – локації здорової України»</t>
      </is>
    </nc>
  </rcc>
  <rcc rId="1983" sId="1" numFmtId="4">
    <nc r="D194">
      <v>19.617999999999999</v>
    </nc>
  </rcc>
  <rcc rId="1984" sId="1">
    <oc r="C192">
      <f>C193</f>
    </oc>
    <nc r="C192">
      <f>C193+C194</f>
    </nc>
  </rcc>
  <rcc rId="1985" sId="1" odxf="1" dxf="1">
    <oc r="D192">
      <f>D193</f>
    </oc>
    <nc r="D192">
      <f>D193+D194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986" sId="1" odxf="1" dxf="1">
    <oc r="G192">
      <f>G193</f>
    </oc>
    <nc r="G192">
      <f>G193+G194</f>
    </nc>
    <odxf/>
    <ndxf/>
  </rcc>
  <rcc rId="1987" sId="1" odxf="1" dxf="1">
    <oc r="H192">
      <f>H193</f>
    </oc>
    <nc r="H192">
      <f>H193+H194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988" sId="1" numFmtId="4">
    <oc r="D196">
      <v>1408.922</v>
    </oc>
    <nc r="D196">
      <v>3208.4630000000002</v>
    </nc>
  </rcc>
  <rcc rId="1989" sId="1" numFmtId="4">
    <oc r="D197">
      <v>964.029</v>
    </oc>
    <nc r="D197">
      <v>2041.396</v>
    </nc>
  </rcc>
  <rfmt sheetId="1" sqref="D184:F197">
    <dxf>
      <fill>
        <patternFill patternType="none">
          <bgColor auto="1"/>
        </patternFill>
      </fill>
    </dxf>
  </rfmt>
  <rcv guid="{68CBFC64-03A4-4F74-B34E-EE1DB915A668}" action="delete"/>
  <rdn rId="0" localSheetId="1" customView="1" name="Z_68CBFC64_03A4_4F74_B34E_EE1DB915A668_.wvu.FilterData" hidden="1" oldHidden="1">
    <formula>общее!$A$6:$J$292</formula>
    <oldFormula>общее!$A$6:$J$292</oldFormula>
  </rdn>
  <rcv guid="{68CBFC64-03A4-4F74-B34E-EE1DB915A668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2341" sId="1" numFmtId="4">
    <nc r="H274">
      <v>-2920.5079999999998</v>
    </nc>
  </rcc>
  <rfmt sheetId="1" sqref="H265:J270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2272" sId="1">
    <oc r="F200">
      <f>SUM(D200/C200*100)</f>
    </oc>
    <nc r="F200" t="inlineStr">
      <is>
        <t>в 12,1 р.б.</t>
      </is>
    </nc>
  </rcc>
  <rcc rId="2273" sId="1">
    <oc r="J200">
      <f>SUM(H200/G200*100)</f>
    </oc>
    <nc r="J200" t="inlineStr">
      <is>
        <t>в 7050,0 р.б.</t>
      </is>
    </nc>
  </rcc>
  <rcc rId="2274" sId="1">
    <oc r="J199">
      <f>SUM(H199/G199*100)</f>
    </oc>
    <nc r="J199" t="inlineStr">
      <is>
        <t>в 7050,0 р.б.</t>
      </is>
    </nc>
  </rcc>
  <rcc rId="2275" sId="1">
    <oc r="F206">
      <f>SUM(D206/C206*100)</f>
    </oc>
    <nc r="F206" t="inlineStr">
      <is>
        <t>в 2,7 р.б.</t>
      </is>
    </nc>
  </rcc>
  <rcc rId="2276" sId="1">
    <oc r="F210">
      <f>SUM(D210/C210*100)</f>
    </oc>
    <nc r="F210" t="inlineStr">
      <is>
        <t>в 6,6 р.б.</t>
      </is>
    </nc>
  </rcc>
  <rcc rId="2277" sId="1">
    <oc r="F213">
      <f>SUM(D213/C213*100)</f>
    </oc>
    <nc r="F213" t="inlineStr">
      <is>
        <t>в 6,6 р.б.</t>
      </is>
    </nc>
  </rcc>
  <rcc rId="2278" sId="1">
    <oc r="J216">
      <f>SUM(H216/G216*100)</f>
    </oc>
    <nc r="J216" t="inlineStr">
      <is>
        <t>в 6,3 р.б.</t>
      </is>
    </nc>
  </rcc>
  <rcc rId="2279" sId="1">
    <oc r="F238">
      <f>SUM(D238/C238*100)</f>
    </oc>
    <nc r="F238" t="inlineStr">
      <is>
        <t>в 7,1 р.б.</t>
      </is>
    </nc>
  </rcc>
  <rcc rId="2280" sId="1">
    <oc r="F239">
      <f>SUM(D239/C239*100)</f>
    </oc>
    <nc r="F239" t="inlineStr">
      <is>
        <t>в 7,1 р.б.</t>
      </is>
    </nc>
  </rcc>
  <rcc rId="2281" sId="1">
    <oc r="F248">
      <f>SUM(D248/C248*100)</f>
    </oc>
    <nc r="F248" t="inlineStr">
      <is>
        <t>в 2,2 р.б.</t>
      </is>
    </nc>
  </rcc>
  <rcc rId="2282" sId="1">
    <oc r="F250">
      <f>SUM(D250/C250*100)</f>
    </oc>
    <nc r="F250" t="inlineStr">
      <is>
        <t>в 2,2 р.б.</t>
      </is>
    </nc>
  </rcc>
  <rcc rId="2283" sId="1">
    <oc r="J246">
      <f>SUM(H246/G246*100)</f>
    </oc>
    <nc r="J246" t="inlineStr">
      <is>
        <t>в 6,3 р.б.</t>
      </is>
    </nc>
  </rcc>
  <rcc rId="2284" sId="1">
    <oc r="J241">
      <f>SUM(H241/G241*100)</f>
    </oc>
    <nc r="J241" t="inlineStr">
      <is>
        <t>в 6,4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2.xml><?xml version="1.0" encoding="utf-8"?>
<revisions xmlns="http://schemas.openxmlformats.org/spreadsheetml/2006/main" xmlns:r="http://schemas.openxmlformats.org/officeDocument/2006/relationships">
  <rcc rId="1640" sId="1">
    <oc r="J71">
      <f>H71/G71*100</f>
    </oc>
    <nc r="J71" t="inlineStr">
      <is>
        <t>в 4.8 р.б.</t>
      </is>
    </nc>
  </rcc>
  <rcc rId="1641" sId="1">
    <oc r="J76">
      <f>H76/G76*100</f>
    </oc>
    <nc r="J76" t="inlineStr">
      <is>
        <t>в 4.7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4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4211.xml><?xml version="1.0" encoding="utf-8"?>
<revisions xmlns="http://schemas.openxmlformats.org/spreadsheetml/2006/main" xmlns:r="http://schemas.openxmlformats.org/officeDocument/2006/relationships">
  <rcc rId="1602" sId="1" numFmtId="4">
    <oc r="C23">
      <v>46388.192000000003</v>
    </oc>
    <nc r="C23">
      <v>23194.096000000001</v>
    </nc>
  </rcc>
  <rfmt sheetId="1" sqref="C23">
    <dxf>
      <fill>
        <patternFill patternType="none">
          <bgColor auto="1"/>
        </patternFill>
      </fill>
    </dxf>
  </rfmt>
  <rfmt sheetId="1" sqref="C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42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43.xml><?xml version="1.0" encoding="utf-8"?>
<revisions xmlns="http://schemas.openxmlformats.org/spreadsheetml/2006/main" xmlns:r="http://schemas.openxmlformats.org/officeDocument/2006/relationships">
  <rcc rId="2924" sId="1">
    <oc r="J93" t="inlineStr">
      <is>
        <t>в 4.7 р.б.</t>
      </is>
    </oc>
    <nc r="J93" t="inlineStr">
      <is>
        <t>в 2.9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431.xml><?xml version="1.0" encoding="utf-8"?>
<revisions xmlns="http://schemas.openxmlformats.org/spreadsheetml/2006/main" xmlns:r="http://schemas.openxmlformats.org/officeDocument/2006/relationships">
  <rcc rId="2385" sId="1">
    <oc r="J125">
      <f>SUM(H125/G125*100)</f>
    </oc>
    <nc r="J125" t="inlineStr">
      <is>
        <t>в 2,0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3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3111.xml><?xml version="1.0" encoding="utf-8"?>
<revisions xmlns="http://schemas.openxmlformats.org/spreadsheetml/2006/main" xmlns:r="http://schemas.openxmlformats.org/officeDocument/2006/relationships">
  <rcc rId="2239" sId="1" numFmtId="4">
    <oc r="D237">
      <v>55221.455000000002</v>
    </oc>
    <nc r="D237">
      <v>123731.893</v>
    </nc>
  </rcc>
  <rcc rId="2240" sId="1" numFmtId="4">
    <oc r="D239">
      <v>5991.3860000000004</v>
    </oc>
    <nc r="D239">
      <f>35561.664+9304.121+2000+147.208+14834.57</f>
    </nc>
  </rcc>
  <rfmt sheetId="1" sqref="A235:J240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3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44.xml><?xml version="1.0" encoding="utf-8"?>
<revisions xmlns="http://schemas.openxmlformats.org/spreadsheetml/2006/main" xmlns:r="http://schemas.openxmlformats.org/officeDocument/2006/relationships">
  <rcc rId="2876" sId="1">
    <oc r="G46">
      <f>G65+G71+G72+G73</f>
    </oc>
    <nc r="G46">
      <f>G65+G73</f>
    </nc>
  </rcc>
  <rcc rId="2877" sId="1">
    <oc r="H46">
      <f>H65+H71+H72+H73</f>
    </oc>
    <nc r="H46">
      <f>H65+H73</f>
    </nc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441.xml><?xml version="1.0" encoding="utf-8"?>
<revisions xmlns="http://schemas.openxmlformats.org/spreadsheetml/2006/main" xmlns:r="http://schemas.openxmlformats.org/officeDocument/2006/relationships">
  <rcc rId="2435" sId="1">
    <nc r="E15">
      <f>D15-C15</f>
    </nc>
  </rcc>
  <rcc rId="2436" sId="1">
    <nc r="E16">
      <f>D16-C16</f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4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4111.xml><?xml version="1.0" encoding="utf-8"?>
<revisions xmlns="http://schemas.openxmlformats.org/spreadsheetml/2006/main" xmlns:r="http://schemas.openxmlformats.org/officeDocument/2006/relationships">
  <rfmt sheetId="1" sqref="D250:F252">
    <dxf>
      <fill>
        <patternFill patternType="none">
          <bgColor auto="1"/>
        </patternFill>
      </fill>
    </dxf>
  </rfmt>
  <rcc rId="2309" sId="1" numFmtId="4">
    <oc r="D253">
      <v>14986.130999999999</v>
    </oc>
    <nc r="D253">
      <v>11603.275</v>
    </nc>
  </rcc>
  <rcc rId="2310" sId="1" numFmtId="4">
    <oc r="D258">
      <v>4654.5439999999999</v>
    </oc>
    <nc r="D258">
      <v>8418.4779999999992</v>
    </nc>
  </rcc>
  <rcc rId="2311" sId="1" numFmtId="4">
    <oc r="H253">
      <v>24077.780999999999</v>
    </oc>
    <nc r="H253">
      <v>27460.637999999999</v>
    </nc>
  </rcc>
  <rfmt sheetId="1" sqref="A255:J261">
    <dxf>
      <fill>
        <patternFill patternType="none">
          <bgColor auto="1"/>
        </patternFill>
      </fill>
    </dxf>
  </rfmt>
  <rfmt sheetId="1" sqref="H249:J252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41111.xml><?xml version="1.0" encoding="utf-8"?>
<revisions xmlns="http://schemas.openxmlformats.org/spreadsheetml/2006/main" xmlns:r="http://schemas.openxmlformats.org/officeDocument/2006/relationships">
  <rcc rId="2245" sId="1" numFmtId="4">
    <nc r="D244">
      <v>806.01199999999994</v>
    </nc>
  </rcc>
  <rcc rId="2246" sId="1" numFmtId="4">
    <nc r="H244">
      <v>2206.9189999999999</v>
    </nc>
  </rcc>
  <rcc rId="2247" sId="1" numFmtId="4">
    <oc r="H246">
      <v>101550.913</v>
    </oc>
    <nc r="H246">
      <f>1500+219330.844</f>
    </nc>
  </rcc>
  <rcc rId="2248" sId="1" numFmtId="4">
    <nc r="D247">
      <v>141.011</v>
    </nc>
  </rcc>
  <rcc rId="2249" sId="1">
    <oc r="D250">
      <f>716.915+312.363</f>
    </oc>
    <nc r="D250">
      <f>1527.059+1332.475</f>
    </nc>
  </rcc>
  <rfmt sheetId="1" sqref="D241:J250">
    <dxf>
      <fill>
        <patternFill patternType="none">
          <bgColor auto="1"/>
        </patternFill>
      </fill>
    </dxf>
  </rfmt>
  <rfmt sheetId="1" sqref="A241:B250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42.xml><?xml version="1.0" encoding="utf-8"?>
<revisions xmlns="http://schemas.openxmlformats.org/spreadsheetml/2006/main" xmlns:r="http://schemas.openxmlformats.org/officeDocument/2006/relationships">
  <rcc rId="2827" sId="1" numFmtId="4">
    <oc r="G69">
      <v>99.524000000000001</v>
    </oc>
    <nc r="G69">
      <v>105.32299999999999</v>
    </nc>
  </rcc>
  <rcc rId="2828" sId="1" numFmtId="4">
    <oc r="H69">
      <v>12.14</v>
    </oc>
    <nc r="H69">
      <v>42.381999999999998</v>
    </nc>
  </rcc>
  <rfmt sheetId="1" sqref="A69:XFD6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4421.xml><?xml version="1.0" encoding="utf-8"?>
<revisions xmlns="http://schemas.openxmlformats.org/spreadsheetml/2006/main" xmlns:r="http://schemas.openxmlformats.org/officeDocument/2006/relationships">
  <rcc rId="2457" sId="1" numFmtId="4">
    <oc r="C19">
      <v>4.7969999999999997</v>
    </oc>
    <nc r="C19">
      <v>5.08</v>
    </nc>
  </rcc>
  <rcc rId="2458" sId="1" numFmtId="4">
    <oc r="D19">
      <v>7.6440000000000001</v>
    </oc>
    <nc r="D19">
      <v>17.283000000000001</v>
    </nc>
  </rcc>
  <rfmt sheetId="1" sqref="A19:XFD1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43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45.xml><?xml version="1.0" encoding="utf-8"?>
<revisions xmlns="http://schemas.openxmlformats.org/spreadsheetml/2006/main" xmlns:r="http://schemas.openxmlformats.org/officeDocument/2006/relationships">
  <rfmt sheetId="1" sqref="A25:XFD2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51.xml><?xml version="1.0" encoding="utf-8"?>
<revisions xmlns="http://schemas.openxmlformats.org/spreadsheetml/2006/main" xmlns:r="http://schemas.openxmlformats.org/officeDocument/2006/relationships">
  <rcc rId="2440" sId="1">
    <oc r="D10">
      <f>SUM(D11:D14)</f>
    </oc>
    <nc r="D10">
      <f>SUM(D11:D16)</f>
    </nc>
  </rcc>
  <rcc rId="2441" sId="1">
    <oc r="C10">
      <f>SUM(C11:C14)</f>
    </oc>
    <nc r="C10">
      <f>SUM(C11:C16)</f>
    </nc>
  </rcc>
  <rcc rId="2442" sId="1" numFmtId="4">
    <oc r="D16">
      <v>4.3789999999999996</v>
    </oc>
    <nc r="D16">
      <v>4.3780000000000001</v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5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5111.xml><?xml version="1.0" encoding="utf-8"?>
<revisions xmlns="http://schemas.openxmlformats.org/spreadsheetml/2006/main" xmlns:r="http://schemas.openxmlformats.org/officeDocument/2006/relationships">
  <rcc rId="2316" sId="1">
    <oc r="J258">
      <f>SUM(H258/G258*100)</f>
    </oc>
    <nc r="J258"/>
  </rcc>
  <rcc rId="2317" sId="1">
    <oc r="J255">
      <f>SUM(H255/G255*100)</f>
    </oc>
    <nc r="J255"/>
  </rcc>
  <rcc rId="2318" sId="1">
    <oc r="F257">
      <f>SUM(D257/C257*100)</f>
    </oc>
    <nc r="F257"/>
  </rcc>
  <rfmt sheetId="1" sqref="D258">
    <dxf>
      <numFmt numFmtId="167" formatCode="#,##0.000"/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6.xml><?xml version="1.0" encoding="utf-8"?>
<revisions xmlns="http://schemas.openxmlformats.org/spreadsheetml/2006/main" xmlns:r="http://schemas.openxmlformats.org/officeDocument/2006/relationships">
  <rcc rId="2961" sId="1">
    <oc r="B61" t="inlineStr">
      <is>
        <t>Надходження від орендної плати за користування цілісним майновим комплексом та іншим майном, що перебуває в комунальній власності</t>
      </is>
    </oc>
    <nc r="B61" t="inlineStr">
      <is>
        <t>Надходження від орендної плати за користування  майновим комплексом та іншим майном, що перебуває в комунальній власності</t>
      </is>
    </nc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461.xml><?xml version="1.0" encoding="utf-8"?>
<revisions xmlns="http://schemas.openxmlformats.org/spreadsheetml/2006/main" xmlns:r="http://schemas.openxmlformats.org/officeDocument/2006/relationships">
  <rcc rId="2485" sId="1" numFmtId="4">
    <oc r="C25">
      <v>47178.014000000003</v>
    </oc>
    <nc r="C25">
      <v>47178.014999999999</v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611.xml><?xml version="1.0" encoding="utf-8"?>
<revisions xmlns="http://schemas.openxmlformats.org/spreadsheetml/2006/main" xmlns:r="http://schemas.openxmlformats.org/officeDocument/2006/relationships">
  <rfmt sheetId="1" sqref="A11:XFD1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62.xml><?xml version="1.0" encoding="utf-8"?>
<revisions xmlns="http://schemas.openxmlformats.org/spreadsheetml/2006/main" xmlns:r="http://schemas.openxmlformats.org/officeDocument/2006/relationships">
  <rcc rId="2881" sId="1" numFmtId="4">
    <oc r="G71">
      <v>116.91</v>
    </oc>
    <nc r="G71">
      <v>116.90900000000001</v>
    </nc>
  </rcc>
  <rcc rId="2882" sId="1" numFmtId="4">
    <oc r="H71">
      <v>132.20400000000001</v>
    </oc>
    <nc r="H71">
      <v>132.203</v>
    </nc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4621.xml><?xml version="1.0" encoding="utf-8"?>
<revisions xmlns="http://schemas.openxmlformats.org/spreadsheetml/2006/main" xmlns:r="http://schemas.openxmlformats.org/officeDocument/2006/relationships">
  <rrc rId="2837" sId="1" ref="A72:XFD72" action="insertRow">
    <undo index="2" exp="area" ref3D="1" dr="$A$232:$XFD$237" dn="Z_CFD58EC5_F475_4F0C_8822_861C497EA100_.wvu.Rows" sId="1"/>
    <undo index="1" exp="area" ref3D="1" dr="$A$227:$XFD$230" dn="Z_CFD58EC5_F475_4F0C_8822_861C497EA100_.wvu.Rows" sId="1"/>
    <undo index="2" exp="area" ref3D="1" dr="$A$96:$XFD$108" dn="Z_CFB0A04F_563D_4D2B_BCD3_ACFCDC70E584_.wvu.Rows" sId="1"/>
    <undo index="1" exp="area" ref3D="1" dr="$A$7:$XFD$94" dn="Z_CFB0A04F_563D_4D2B_BCD3_ACFCDC70E584_.wvu.Rows" sId="1"/>
  </rrc>
  <rcc rId="2838" sId="1">
    <nc r="A72">
      <v>24170000</v>
    </nc>
  </rcc>
  <rcc rId="2839" sId="1" numFmtId="4">
    <nc r="H72">
      <v>19.315000000000001</v>
    </nc>
  </rcc>
  <rcc rId="2840" sId="1">
    <nc r="I72">
      <f>SUM(H72-G72)</f>
    </nc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462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63.xml><?xml version="1.0" encoding="utf-8"?>
<revisions xmlns="http://schemas.openxmlformats.org/spreadsheetml/2006/main" xmlns:r="http://schemas.openxmlformats.org/officeDocument/2006/relationships">
  <rfmt sheetId="1" sqref="F1:F1048576" start="0" length="2147483647">
    <dxf>
      <font>
        <b/>
      </font>
    </dxf>
  </rfmt>
  <rfmt sheetId="1" sqref="F1:F1048576" start="0" length="2147483647">
    <dxf>
      <font>
        <b val="0"/>
      </font>
    </dxf>
  </rfmt>
  <rfmt sheetId="1" sqref="F5" start="0" length="2147483647">
    <dxf>
      <font>
        <b/>
      </font>
    </dxf>
  </rfmt>
  <rfmt sheetId="1" sqref="A8:XFD8" start="0" length="2147483647">
    <dxf>
      <font>
        <b val="0"/>
      </font>
    </dxf>
  </rfmt>
  <rfmt sheetId="1" sqref="A8:XFD8" start="0" length="2147483647">
    <dxf>
      <font>
        <b/>
      </font>
    </dxf>
  </rfmt>
  <rfmt sheetId="1" sqref="A46:XFD46" start="0" length="2147483647">
    <dxf>
      <font>
        <b val="0"/>
      </font>
    </dxf>
  </rfmt>
  <rfmt sheetId="1" sqref="A46:XFD46" start="0" length="2147483647">
    <dxf>
      <font>
        <b/>
      </font>
    </dxf>
  </rfmt>
  <rcv guid="{221AFC77-C97B-4D44-8163-7AA758A08BF9}" action="delete"/>
  <rdn rId="0" localSheetId="1" customView="1" name="Z_221AFC77_C97B_4D44_8163_7AA758A08BF9_.wvu.PrintArea" hidden="1" oldHidden="1">
    <formula>общее!$A$2:$J$287</formula>
    <oldFormula>общее!$A$2:$J$287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общее!$A$6:$J$300</formula>
    <oldFormula>общее!$A$6:$J$300</oldFormula>
  </rdn>
  <rcv guid="{221AFC77-C97B-4D44-8163-7AA758A08BF9}" action="add"/>
</revisions>
</file>

<file path=xl/revisions/revisionLog14631.xml><?xml version="1.0" encoding="utf-8"?>
<revisions xmlns="http://schemas.openxmlformats.org/spreadsheetml/2006/main" xmlns:r="http://schemas.openxmlformats.org/officeDocument/2006/relationships">
  <rfmt sheetId="1" sqref="H78" start="0" length="0">
    <dxf>
      <font>
        <b/>
        <sz val="14"/>
        <name val="Times New Roman"/>
        <scheme val="none"/>
      </font>
      <fill>
        <patternFill patternType="solid">
          <bgColor rgb="FFFFFF00"/>
        </patternFill>
      </fill>
    </dxf>
  </rfmt>
  <rfmt sheetId="1" sqref="H7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47.xml><?xml version="1.0" encoding="utf-8"?>
<revisions xmlns="http://schemas.openxmlformats.org/spreadsheetml/2006/main" xmlns:r="http://schemas.openxmlformats.org/officeDocument/2006/relationships">
  <rcc rId="2624" sId="1">
    <oc r="F47" t="inlineStr">
      <is>
        <t>в 3.09 р.б.</t>
      </is>
    </oc>
    <nc r="F47" t="inlineStr">
      <is>
        <t>в 3.0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71.xml><?xml version="1.0" encoding="utf-8"?>
<revisions xmlns="http://schemas.openxmlformats.org/spreadsheetml/2006/main" xmlns:r="http://schemas.openxmlformats.org/officeDocument/2006/relationships">
  <rfmt sheetId="1" sqref="A52:XFD5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711.xml><?xml version="1.0" encoding="utf-8"?>
<revisions xmlns="http://schemas.openxmlformats.org/spreadsheetml/2006/main" xmlns:r="http://schemas.openxmlformats.org/officeDocument/2006/relationships">
  <rfmt sheetId="1" sqref="A34:XFD3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8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481.xml><?xml version="1.0" encoding="utf-8"?>
<revisions xmlns="http://schemas.openxmlformats.org/spreadsheetml/2006/main" xmlns:r="http://schemas.openxmlformats.org/officeDocument/2006/relationships">
  <rfmt sheetId="1" sqref="A54:XFD5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811.xml><?xml version="1.0" encoding="utf-8"?>
<revisions xmlns="http://schemas.openxmlformats.org/spreadsheetml/2006/main" xmlns:r="http://schemas.openxmlformats.org/officeDocument/2006/relationships">
  <rfmt sheetId="1" sqref="A26:XFD2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8111.xml><?xml version="1.0" encoding="utf-8"?>
<revisions xmlns="http://schemas.openxmlformats.org/spreadsheetml/2006/main" xmlns:r="http://schemas.openxmlformats.org/officeDocument/2006/relationships">
  <rcc rId="2540" sId="1" numFmtId="4">
    <oc r="C35">
      <v>2947.3440000000001</v>
    </oc>
    <nc r="C35">
      <v>3588.2730000000001</v>
    </nc>
  </rcc>
  <rcc rId="2541" sId="1" numFmtId="4">
    <oc r="D35">
      <v>2272.7089999999998</v>
    </oc>
    <nc r="D35">
      <v>4734.83</v>
    </nc>
  </rcc>
  <rfmt sheetId="1" sqref="A35:XFD3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82.xml><?xml version="1.0" encoding="utf-8"?>
<revisions xmlns="http://schemas.openxmlformats.org/spreadsheetml/2006/main" xmlns:r="http://schemas.openxmlformats.org/officeDocument/2006/relationships">
  <rcc rId="2886" sId="1" numFmtId="4">
    <oc r="H71">
      <v>132.203</v>
    </oc>
    <nc r="H71">
      <v>132.20400000000001</v>
    </nc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4821.xml><?xml version="1.0" encoding="utf-8"?>
<revisions xmlns="http://schemas.openxmlformats.org/spreadsheetml/2006/main" xmlns:r="http://schemas.openxmlformats.org/officeDocument/2006/relationships">
  <rfmt sheetId="1" sqref="B72" start="0" length="0">
    <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" xfDxf="1" sqref="B72" start="0" length="0">
    <dxf>
      <font>
        <sz val="12"/>
        <color rgb="FF333333"/>
        <name val="Times New Roman"/>
        <scheme val="none"/>
      </font>
    </dxf>
  </rfmt>
  <rcc rId="2844" sId="1" odxf="1" dxf="1">
    <nc r="B72" t="inlineStr">
      <is>
        <t>Надходження коштів пайової участі у розвитку інфраструктури населеного пункту</t>
      </is>
    </nc>
    <ndxf>
      <font>
        <sz val="14"/>
        <color rgb="FF333333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482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9.xml><?xml version="1.0" encoding="utf-8"?>
<revisions xmlns="http://schemas.openxmlformats.org/spreadsheetml/2006/main" xmlns:r="http://schemas.openxmlformats.org/officeDocument/2006/relationships">
  <rfmt sheetId="1" sqref="B86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qref="B86" start="0" length="0">
    <dxf>
      <font>
        <sz val="12"/>
        <color rgb="FF333333"/>
        <name val="Times New Roman"/>
        <scheme val="none"/>
      </font>
    </dxf>
  </rfmt>
  <rfmt sheetId="1" xfDxf="1" sqref="B86" start="0" length="0">
    <dxf>
      <font>
        <sz val="12"/>
        <color rgb="FF333333"/>
        <name val="Times New Roman"/>
        <scheme val="none"/>
      </font>
    </dxf>
  </rfmt>
  <rcc rId="2776" sId="1" odxf="1" dxf="1">
    <nc r="B86" t="inlineStr">
      <is>
        <r>
          <t>Субвенція з місцевого бюджету на виплату грошової компенсації за належні для отримання жилі приміщення для сімей осіб, визначених </t>
        </r>
        <r>
          <rPr>
            <u/>
            <sz val="12"/>
            <color rgb="FF000099"/>
            <rFont val="Times New Roman"/>
            <family val="1"/>
            <charset val="204"/>
          </rPr>
          <t>пунктами 2 - 5</t>
        </r>
        <r>
          <rPr>
            <sz val="12"/>
            <color rgb="FF333333"/>
            <rFont val="Times New Roman"/>
            <family val="1"/>
            <charset val="204"/>
          </rPr>
          <t>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    </r>
        <r>
          <rPr>
            <u/>
            <sz val="12"/>
            <color rgb="FF000099"/>
            <rFont val="Times New Roman"/>
            <family val="1"/>
            <charset val="204"/>
          </rPr>
          <t>пунктами 11 - 14</t>
        </r>
        <r>
          <rPr>
            <sz val="12"/>
            <color rgb="FF333333"/>
            <rFont val="Times New Roman"/>
            <family val="1"/>
            <charset val="204"/>
          </rPr>
    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</r>
      </is>
    </nc>
    <ndxf>
      <font>
        <sz val="14"/>
        <color rgb="FF333333"/>
        <name val="Times New Roman"/>
        <scheme val="none"/>
      </font>
      <fill>
        <patternFill patternType="solid">
          <bgColor rgb="FFFFFF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491.xml><?xml version="1.0" encoding="utf-8"?>
<revisions xmlns="http://schemas.openxmlformats.org/spreadsheetml/2006/main" xmlns:r="http://schemas.openxmlformats.org/officeDocument/2006/relationships">
  <rfmt sheetId="1" sqref="F62" start="0" length="0">
    <dxf>
      <fill>
        <patternFill patternType="none">
          <bgColor indexed="65"/>
        </patternFill>
      </fill>
    </dxf>
  </rfmt>
  <rcc rId="2691" sId="1">
    <oc r="F62">
      <f>D62/C62*100</f>
    </oc>
    <nc r="F62" t="inlineStr">
      <is>
        <t>в 1.8 р.б.</t>
      </is>
    </nc>
  </rcc>
  <rfmt sheetId="1" sqref="A62:XFD6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911.xml><?xml version="1.0" encoding="utf-8"?>
<revisions xmlns="http://schemas.openxmlformats.org/spreadsheetml/2006/main" xmlns:r="http://schemas.openxmlformats.org/officeDocument/2006/relationships">
  <rcc rId="2667" sId="1" numFmtId="4">
    <oc r="C63">
      <v>31.103999999999999</v>
    </oc>
    <nc r="C63">
      <v>32.369999999999997</v>
    </nc>
  </rcc>
  <rcc rId="2668" sId="1" numFmtId="4">
    <oc r="D63">
      <v>9.0519999999999996</v>
    </oc>
    <nc r="D63">
      <v>18.074000000000002</v>
    </nc>
  </rcc>
  <rfmt sheetId="1" sqref="A63:XFD6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9111.xml><?xml version="1.0" encoding="utf-8"?>
<revisions xmlns="http://schemas.openxmlformats.org/spreadsheetml/2006/main" xmlns:r="http://schemas.openxmlformats.org/officeDocument/2006/relationships">
  <rcc rId="2631" sId="1" numFmtId="4">
    <oc r="C57">
      <v>121.214</v>
    </oc>
    <nc r="C57">
      <v>126.542</v>
    </nc>
  </rcc>
  <rcc rId="2632" sId="1" numFmtId="4">
    <oc r="D57">
      <v>63.442</v>
    </oc>
    <nc r="D57">
      <v>135.358</v>
    </nc>
  </rcc>
  <rfmt sheetId="1" sqref="A57:XFD5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91111.xml><?xml version="1.0" encoding="utf-8"?>
<revisions xmlns="http://schemas.openxmlformats.org/spreadsheetml/2006/main" xmlns:r="http://schemas.openxmlformats.org/officeDocument/2006/relationships">
  <rfmt sheetId="1" sqref="A49:XFD4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911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fmt sheetId="1" sqref="A78:J78" start="0" length="2147483647">
    <dxf>
      <font>
        <b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0.xml><?xml version="1.0" encoding="utf-8"?>
<revisions xmlns="http://schemas.openxmlformats.org/spreadsheetml/2006/main" xmlns:r="http://schemas.openxmlformats.org/officeDocument/2006/relationships">
  <rfmt sheetId="1" sqref="A74:XFD7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01.xml><?xml version="1.0" encoding="utf-8"?>
<revisions xmlns="http://schemas.openxmlformats.org/spreadsheetml/2006/main" xmlns:r="http://schemas.openxmlformats.org/officeDocument/2006/relationships">
  <rcc rId="2707" sId="1" numFmtId="4">
    <oc r="D70">
      <v>522.08799999999997</v>
    </oc>
    <nc r="D70">
      <v>874.029</v>
    </nc>
  </rcc>
  <rcc rId="2708" sId="1" numFmtId="4">
    <oc r="C70">
      <v>795.15899999999999</v>
    </oc>
    <nc r="C70">
      <v>796.98800000000006</v>
    </nc>
  </rcc>
  <rfmt sheetId="1" sqref="A70:XFD7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011.xml><?xml version="1.0" encoding="utf-8"?>
<revisions xmlns="http://schemas.openxmlformats.org/spreadsheetml/2006/main" xmlns:r="http://schemas.openxmlformats.org/officeDocument/2006/relationships">
  <rfmt sheetId="1" sqref="A64:XFD6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0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01111.xml><?xml version="1.0" encoding="utf-8"?>
<revisions xmlns="http://schemas.openxmlformats.org/spreadsheetml/2006/main" xmlns:r="http://schemas.openxmlformats.org/officeDocument/2006/relationships">
  <rcc rId="2592" sId="1" numFmtId="4">
    <oc r="C50">
      <v>306.14999999999998</v>
    </oc>
    <nc r="C50">
      <v>511.71899999999999</v>
    </nc>
  </rcc>
  <rcc rId="2593" sId="1" numFmtId="4">
    <oc r="D50">
      <v>690.17100000000005</v>
    </oc>
    <nc r="D50">
      <v>2458.9560000000001</v>
    </nc>
  </rcc>
  <rcc rId="2594" sId="1">
    <oc r="F50" t="inlineStr">
      <is>
        <t>в 2.3 р.б.</t>
      </is>
    </oc>
    <nc r="F50" t="inlineStr">
      <is>
        <t>в 4.8 р.б.</t>
      </is>
    </nc>
  </rcc>
  <rfmt sheetId="1" sqref="A50:XFD5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10.xml><?xml version="1.0" encoding="utf-8"?>
<revisions xmlns="http://schemas.openxmlformats.org/spreadsheetml/2006/main" xmlns:r="http://schemas.openxmlformats.org/officeDocument/2006/relationships">
  <rcc rId="2462" sId="1" numFmtId="4">
    <oc r="C22">
      <v>3498.4450000000002</v>
    </oc>
    <nc r="C22">
      <v>3510.393</v>
    </nc>
  </rcc>
  <rcc rId="2463" sId="1" numFmtId="4">
    <oc r="D22">
      <v>1525.203</v>
    </oc>
    <nc r="D22">
      <v>4253.7299999999996</v>
    </nc>
  </rcc>
  <rfmt sheetId="1" sqref="A22:XFD22">
    <dxf>
      <fill>
        <patternFill patternType="none">
          <bgColor auto="1"/>
        </patternFill>
      </fill>
    </dxf>
  </rfmt>
  <rfmt sheetId="1" sqref="A21:XFD2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fmt sheetId="1" sqref="J314">
    <dxf>
      <fill>
        <patternFill patternType="solid">
          <bgColor rgb="FFFFFF00"/>
        </patternFill>
      </fill>
    </dxf>
  </rfmt>
  <rcc rId="968" sId="1">
    <oc r="G287">
      <f>SUM(G288+G290+G293)</f>
    </oc>
    <nc r="G287"/>
  </rcc>
  <rcc rId="969" sId="1">
    <oc r="H287">
      <f>SUM(H288+H290+H293)</f>
    </oc>
    <nc r="H287"/>
  </rcc>
  <rcc rId="970" sId="1">
    <oc r="I287">
      <f>SUM(H287-G287)</f>
    </oc>
    <nc r="I287"/>
  </rcc>
  <rcc rId="971" sId="1">
    <oc r="J287">
      <f>SUM(H287/G287*100)</f>
    </oc>
    <nc r="J287"/>
  </rcc>
  <rcc rId="972" sId="1" odxf="1" dxf="1">
    <oc r="J271" t="inlineStr">
      <is>
        <t>в 67,7 р.б.</t>
      </is>
    </oc>
    <nc r="J271">
      <f>SUM(H271/G271*100)</f>
    </nc>
    <odxf>
      <numFmt numFmtId="165" formatCode="0.0"/>
    </odxf>
    <ndxf>
      <numFmt numFmtId="168" formatCode="#,##0.0"/>
    </ndxf>
  </rcc>
  <rcc rId="973" sId="1" odxf="1" dxf="1">
    <oc r="J266" t="inlineStr">
      <is>
        <t>в 67,7 р.б.</t>
      </is>
    </oc>
    <nc r="J266">
      <f>SUM(H266/G266*100)</f>
    </nc>
    <odxf>
      <font>
        <b/>
        <sz val="14"/>
        <name val="Times New Roman"/>
        <scheme val="none"/>
      </font>
      <numFmt numFmtId="165" formatCode="0.0"/>
    </odxf>
    <ndxf>
      <font>
        <b val="0"/>
        <sz val="14"/>
        <name val="Times New Roman"/>
        <scheme val="none"/>
      </font>
      <numFmt numFmtId="168" formatCode="#,##0.0"/>
    </ndxf>
  </rcc>
  <rfmt sheetId="1" sqref="J266" start="0" length="2147483647">
    <dxf>
      <font>
        <b/>
      </font>
    </dxf>
  </rfmt>
  <rfmt sheetId="1" sqref="J266">
    <dxf>
      <fill>
        <patternFill patternType="solid">
          <bgColor rgb="FFFFFF00"/>
        </patternFill>
      </fill>
    </dxf>
  </rfmt>
  <rfmt sheetId="1" sqref="J271">
    <dxf>
      <fill>
        <patternFill patternType="solid">
          <bgColor rgb="FFFFFF00"/>
        </patternFill>
      </fill>
    </dxf>
  </rfmt>
  <rfmt sheetId="1" sqref="F280" start="0" length="0">
    <dxf>
      <font>
        <b val="0"/>
        <sz val="14"/>
        <name val="Times New Roman"/>
        <scheme val="none"/>
      </font>
    </dxf>
  </rfmt>
  <rfmt sheetId="1" sqref="F280" start="0" length="2147483647">
    <dxf>
      <font>
        <b/>
      </font>
    </dxf>
  </rfmt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512.xml><?xml version="1.0" encoding="utf-8"?>
<revisions xmlns="http://schemas.openxmlformats.org/spreadsheetml/2006/main" xmlns:r="http://schemas.openxmlformats.org/officeDocument/2006/relationships">
  <rcc rId="961" sId="1" numFmtId="4">
    <oc r="D320">
      <v>14117.495000000001</v>
    </oc>
    <nc r="D320">
      <v>14418.395</v>
    </nc>
  </rcc>
  <rfmt sheetId="1" sqref="C318:F320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512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513.xml><?xml version="1.0" encoding="utf-8"?>
<revisions xmlns="http://schemas.openxmlformats.org/spreadsheetml/2006/main" xmlns:r="http://schemas.openxmlformats.org/officeDocument/2006/relationships">
  <rfmt sheetId="1" sqref="A86:J86">
    <dxf>
      <fill>
        <patternFill patternType="none">
          <bgColor auto="1"/>
        </patternFill>
      </fill>
    </dxf>
  </rfmt>
  <rcc rId="1777" sId="1" numFmtId="4">
    <oc r="C127">
      <v>3803.97</v>
    </oc>
    <nc r="C127">
      <v>6331.0879999999997</v>
    </nc>
  </rcc>
  <rcc rId="1778" sId="1" numFmtId="4">
    <oc r="C128">
      <v>254.411</v>
    </oc>
    <nc r="C128">
      <v>361.68799999999999</v>
    </nc>
  </rcc>
  <rcc rId="1779" sId="1" numFmtId="4">
    <oc r="C129">
      <v>81.254999999999995</v>
    </oc>
    <nc r="C129">
      <v>254.946</v>
    </nc>
  </rcc>
  <rcc rId="1780" sId="1" numFmtId="4">
    <oc r="C131">
      <v>5865.1819999999998</v>
    </oc>
    <nc r="C131">
      <v>10055.958000000001</v>
    </nc>
  </rcc>
  <rcc rId="1781" sId="1" numFmtId="4">
    <oc r="C135">
      <f>SUM(C136:C137)</f>
    </oc>
    <nc r="C135">
      <v>93.090999999999994</v>
    </nc>
  </rcc>
  <rcc rId="1782" sId="1" numFmtId="4">
    <oc r="C137">
      <v>36.279000000000003</v>
    </oc>
    <nc r="C137">
      <v>93.090999999999994</v>
    </nc>
  </rcc>
  <rcc rId="1783" sId="1" numFmtId="4">
    <oc r="C126">
      <v>24725.085999999999</v>
    </oc>
    <nc r="C126">
      <v>45213.438999999998</v>
    </nc>
  </rcc>
  <rfmt sheetId="1" sqref="C125:C137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514.xml><?xml version="1.0" encoding="utf-8"?>
<revisions xmlns="http://schemas.openxmlformats.org/spreadsheetml/2006/main" xmlns:r="http://schemas.openxmlformats.org/officeDocument/2006/relationships">
  <rfmt sheetId="1" sqref="H78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141.xml><?xml version="1.0" encoding="utf-8"?>
<revisions xmlns="http://schemas.openxmlformats.org/spreadsheetml/2006/main" xmlns:r="http://schemas.openxmlformats.org/officeDocument/2006/relationships">
  <rcc rId="1818" sId="1" numFmtId="4">
    <oc r="C180">
      <v>7858.5680000000002</v>
    </oc>
    <nc r="C180">
      <v>13819.353999999999</v>
    </nc>
  </rcc>
  <rcc rId="1819" sId="1" numFmtId="4">
    <oc r="C182">
      <v>10410.612999999999</v>
    </oc>
    <nc r="C182">
      <v>17618.391</v>
    </nc>
  </rcc>
  <rcc rId="1820" sId="1">
    <oc r="C179">
      <f>687.512+10622.331</f>
    </oc>
    <nc r="C179">
      <f>1077.295+17437.948</f>
    </nc>
  </rcc>
  <rcc rId="1821" sId="1">
    <oc r="C183">
      <f>2.6+249.755</f>
    </oc>
    <nc r="C183">
      <f>2.6+260.075+2+9.977</f>
    </nc>
  </rcc>
  <rfmt sheetId="1" sqref="C178:C183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c rId="1730" sId="1" numFmtId="4">
    <nc r="G263">
      <v>2600</v>
    </nc>
  </rcc>
  <rcc rId="1731" sId="1" numFmtId="4">
    <oc r="C263">
      <v>2600</v>
    </oc>
    <nc r="C263"/>
  </rcc>
  <rcc rId="1732" sId="1">
    <nc r="G262">
      <f>G263</f>
    </nc>
  </rcc>
  <rcc rId="1733" sId="1">
    <nc r="G261">
      <f>G262</f>
    </nc>
  </rcc>
  <rcc rId="1734" sId="1" odxf="1" dxf="1">
    <nc r="I261">
      <f>SUM(H261-G261)</f>
    </nc>
    <odxf>
      <font>
        <b/>
        <sz val="14"/>
        <name val="Times New Roman"/>
        <scheme val="none"/>
      </font>
      <fill>
        <patternFill>
          <bgColor theme="0"/>
        </patternFill>
      </fill>
    </odxf>
    <ndxf>
      <font>
        <b val="0"/>
        <sz val="14"/>
        <name val="Times New Roman"/>
        <scheme val="none"/>
      </font>
      <fill>
        <patternFill>
          <bgColor rgb="FFFFFF00"/>
        </patternFill>
      </fill>
    </ndxf>
  </rcc>
  <rcc rId="1735" sId="1" odxf="1" dxf="1">
    <nc r="J261">
      <f>SUM(H261/G261*100)</f>
    </nc>
    <odxf>
      <font>
        <b/>
        <sz val="14"/>
        <name val="Times New Roman"/>
        <scheme val="none"/>
      </font>
      <fill>
        <patternFill>
          <bgColor theme="0"/>
        </patternFill>
      </fill>
    </odxf>
    <ndxf>
      <font>
        <b val="0"/>
        <sz val="14"/>
        <name val="Times New Roman"/>
        <scheme val="none"/>
      </font>
      <fill>
        <patternFill>
          <bgColor rgb="FFFFFF00"/>
        </patternFill>
      </fill>
    </ndxf>
  </rcc>
  <rfmt sheetId="1" sqref="I262" start="0" length="0">
    <dxf>
      <font>
        <b/>
        <sz val="14"/>
        <name val="Times New Roman"/>
        <scheme val="none"/>
      </font>
      <fill>
        <patternFill>
          <bgColor rgb="FFFFFF00"/>
        </patternFill>
      </fill>
    </dxf>
  </rfmt>
  <rfmt sheetId="1" sqref="J262" start="0" length="0">
    <dxf>
      <font>
        <b/>
        <sz val="14"/>
        <name val="Times New Roman"/>
        <scheme val="none"/>
      </font>
      <numFmt numFmtId="165" formatCode="0.0"/>
      <fill>
        <patternFill>
          <bgColor rgb="FFFFFF00"/>
        </patternFill>
      </fill>
    </dxf>
  </rfmt>
  <rcc rId="1736" sId="1" odxf="1" dxf="1">
    <nc r="I262">
      <f>SUM(H262-G262)</f>
    </nc>
    <ndxf>
      <font>
        <b val="0"/>
        <sz val="14"/>
        <name val="Times New Roman"/>
        <scheme val="none"/>
      </font>
    </ndxf>
  </rcc>
  <rcc rId="1737" sId="1" odxf="1" dxf="1">
    <nc r="J262">
      <f>SUM(H262/G262*100)</f>
    </nc>
    <ndxf>
      <font>
        <b val="0"/>
        <sz val="14"/>
        <name val="Times New Roman"/>
        <scheme val="none"/>
      </font>
      <numFmt numFmtId="168" formatCode="#,##0.0"/>
    </ndxf>
  </rcc>
  <rcc rId="1738" sId="1" odxf="1" dxf="1">
    <nc r="I263">
      <f>SUM(H263-G263)</f>
    </nc>
    <odxf>
      <fill>
        <patternFill>
          <bgColor theme="0"/>
        </patternFill>
      </fill>
    </odxf>
    <ndxf>
      <fill>
        <patternFill>
          <bgColor rgb="FFFFFF00"/>
        </patternFill>
      </fill>
    </ndxf>
  </rcc>
  <rcc rId="1739" sId="1" odxf="1" dxf="1">
    <nc r="J263">
      <f>SUM(H263/G263*100)</f>
    </nc>
    <odxf>
      <fill>
        <patternFill>
          <bgColor theme="0"/>
        </patternFill>
      </fill>
    </odxf>
    <ndxf>
      <fill>
        <patternFill>
          <bgColor rgb="FFFFFF00"/>
        </patternFill>
      </fill>
    </ndxf>
  </rcc>
  <rfmt sheetId="1" sqref="I261:J263">
    <dxf>
      <fill>
        <patternFill>
          <bgColor theme="0"/>
        </patternFill>
      </fill>
    </dxf>
  </rfmt>
  <rfmt sheetId="1" sqref="A259:G259">
    <dxf>
      <fill>
        <patternFill>
          <bgColor theme="0"/>
        </patternFill>
      </fill>
    </dxf>
  </rfmt>
  <rfmt sheetId="1" sqref="H259:J259">
    <dxf>
      <fill>
        <patternFill>
          <bgColor theme="0"/>
        </patternFill>
      </fill>
    </dxf>
  </rfmt>
  <rfmt sheetId="1" sqref="A271:F273">
    <dxf>
      <fill>
        <patternFill>
          <bgColor theme="0"/>
        </patternFill>
      </fill>
    </dxf>
  </rfmt>
  <rcc rId="1740" sId="1" numFmtId="4">
    <oc r="G273">
      <v>-1041.82</v>
    </oc>
    <nc r="G273"/>
  </rcc>
  <rcc rId="1741" sId="1" numFmtId="4">
    <oc r="H273">
      <v>-667.07799999999997</v>
    </oc>
    <nc r="H273"/>
  </rcc>
  <rfmt sheetId="1" sqref="G271:J273">
    <dxf>
      <fill>
        <patternFill>
          <bgColor theme="0"/>
        </patternFill>
      </fill>
    </dxf>
  </rfmt>
  <rfmt sheetId="1" sqref="A270:J270">
    <dxf>
      <fill>
        <patternFill>
          <bgColor theme="0"/>
        </patternFill>
      </fill>
    </dxf>
  </rfmt>
  <rfmt sheetId="1" sqref="A197:B197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общее!$A$6:$J$291</formula>
    <oldFormula>общее!$A$6:$J$291</oldFormula>
  </rdn>
  <rcv guid="{84AB9039-6109-4932-AA14-522BD4A30F0B}" action="add"/>
</revisions>
</file>

<file path=xl/revisions/revisionLog1521.xml><?xml version="1.0" encoding="utf-8"?>
<revisions xmlns="http://schemas.openxmlformats.org/spreadsheetml/2006/main" xmlns:r="http://schemas.openxmlformats.org/officeDocument/2006/relationships">
  <rfmt sheetId="1" sqref="A251:B251">
    <dxf>
      <fill>
        <patternFill>
          <bgColor theme="0"/>
        </patternFill>
      </fill>
    </dxf>
  </rfmt>
  <rcc rId="1718" sId="1" numFmtId="4">
    <oc r="D252">
      <f>1472.188+3638.262</f>
    </oc>
    <nc r="D252">
      <v>14986.130999999999</v>
    </nc>
  </rcc>
  <rfmt sheetId="1" sqref="D252">
    <dxf>
      <fill>
        <patternFill>
          <bgColor theme="0"/>
        </patternFill>
      </fill>
    </dxf>
  </rfmt>
  <rfmt sheetId="1" sqref="A252:B252">
    <dxf>
      <fill>
        <patternFill>
          <bgColor theme="0"/>
        </patternFill>
      </fill>
    </dxf>
  </rfmt>
  <rcc rId="1719" sId="1" numFmtId="4">
    <oc r="H252">
      <v>22010.564999999999</v>
    </oc>
    <nc r="H252">
      <v>24077.780999999999</v>
    </nc>
  </rcc>
  <rfmt sheetId="1" sqref="H252">
    <dxf>
      <fill>
        <patternFill>
          <bgColor theme="0"/>
        </patternFill>
      </fill>
    </dxf>
  </rfmt>
  <rfmt sheetId="1" sqref="A250:B250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общее!$A$6:$J$291</formula>
    <oldFormula>общее!$A$6:$J$291</oldFormula>
  </rdn>
  <rcv guid="{84AB9039-6109-4932-AA14-522BD4A30F0B}" action="add"/>
</revisions>
</file>

<file path=xl/revisions/revisionLog15211.xml><?xml version="1.0" encoding="utf-8"?>
<revisions xmlns="http://schemas.openxmlformats.org/spreadsheetml/2006/main" xmlns:r="http://schemas.openxmlformats.org/officeDocument/2006/relationships">
  <rcc rId="1682" sId="1">
    <oc r="A2" t="inlineStr">
      <is>
        <t>Інформація про виконання бюджету  Миколаївської міської територіальної громади  за I квартал  2023 року  (з динамікою змін порівняно за I квартал 2022 року)</t>
      </is>
    </oc>
    <nc r="A2" t="inlineStr">
      <is>
        <t>Інформація про виконання бюджету  Миколаївської міської територіальної громади  за I півріччя  2023 року  (з динамікою змін порівняно за I півріччя 2022 року)</t>
      </is>
    </nc>
  </rcc>
  <rfmt sheetId="1" sqref="A7:J291">
    <dxf>
      <fill>
        <patternFill>
          <bgColor rgb="FFFFFF00"/>
        </patternFill>
      </fill>
    </dxf>
  </rfmt>
  <rcc rId="1683" sId="1">
    <oc r="C5" t="inlineStr">
      <is>
        <t>Виконано за I квартал  2022 року, тис. грн</t>
      </is>
    </oc>
    <nc r="C5" t="inlineStr">
      <is>
        <t>Виконано за I півріччя  2022 року, тис. грн</t>
      </is>
    </nc>
  </rcc>
  <rcc rId="1684" sId="1">
    <oc r="D5" t="inlineStr">
      <is>
        <t>Виконано за I квартал 2023 року, тис. грн</t>
      </is>
    </oc>
    <nc r="D5" t="inlineStr">
      <is>
        <t>Виконано за I півріччя 2023 року, тис. грн</t>
      </is>
    </nc>
  </rcc>
  <rcc rId="1685" sId="1">
    <oc r="G5" t="inlineStr">
      <is>
        <t>Виконано за I квартал  2022 року, тис. грн</t>
      </is>
    </oc>
    <nc r="G5" t="inlineStr">
      <is>
        <t>Виконано за I півріччя  2022 року, тис. грн</t>
      </is>
    </nc>
  </rcc>
  <rcc rId="1686" sId="1">
    <oc r="H5" t="inlineStr">
      <is>
        <t>Виконано за I квартал 2023 року, тис. грн</t>
      </is>
    </oc>
    <nc r="H5" t="inlineStr">
      <is>
        <t>Виконано за I півріччя 2023 року, тис. грн</t>
      </is>
    </nc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52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52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общее!$A$1:$J$317</formula>
    <oldFormula>общее!$A$1:$J$317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общее!$247:$250,общее!$252:$257</formula>
  </rdn>
  <rdn rId="0" localSheetId="1" customView="1" name="Z_CFD58EC5_F475_4F0C_8822_861C497EA100_.wvu.FilterData" hidden="1" oldHidden="1">
    <formula>общее!$A$6:$J$317</formula>
    <oldFormula>общее!$A$6:$J$317</oldFormula>
  </rdn>
  <rcv guid="{CFD58EC5-F475-4F0C-8822-861C497EA100}" action="add"/>
</revisions>
</file>

<file path=xl/revisions/revisionLog1521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522.xml><?xml version="1.0" encoding="utf-8"?>
<revisions xmlns="http://schemas.openxmlformats.org/spreadsheetml/2006/main" xmlns:r="http://schemas.openxmlformats.org/officeDocument/2006/relationships">
  <rcc rId="1071" sId="1" numFmtId="4">
    <oc r="D11">
      <v>1651322.3219999999</v>
    </oc>
    <nc r="D11">
      <v>348578.69199999998</v>
    </nc>
  </rcc>
  <rfmt sheetId="1" sqref="A8:J14">
    <dxf>
      <fill>
        <patternFill patternType="none">
          <bgColor auto="1"/>
        </patternFill>
      </fill>
    </dxf>
  </rfmt>
  <rcc rId="1072" sId="1" numFmtId="4">
    <oc r="C12">
      <v>346352.41700000002</v>
    </oc>
    <nc r="C12">
      <v>143815.492</v>
    </nc>
  </rcc>
  <rcc rId="1073" sId="1" numFmtId="4">
    <oc r="D12">
      <v>2231282.6189999999</v>
    </oc>
    <nc r="D12">
      <v>552623.98</v>
    </nc>
  </rcc>
  <rcc rId="1074" sId="1" numFmtId="4">
    <oc r="C13">
      <v>53430.231</v>
    </oc>
    <nc r="C13">
      <v>11647.37</v>
    </nc>
  </rcc>
  <rcc rId="1075" sId="1" numFmtId="4">
    <oc r="D13">
      <v>37518.347999999998</v>
    </oc>
    <nc r="D13">
      <v>6123.2719999999999</v>
    </nc>
  </rcc>
  <rcc rId="1076" sId="1" numFmtId="4">
    <oc r="C14">
      <v>38441.177000000003</v>
    </oc>
    <nc r="C14">
      <v>5766.1689999999999</v>
    </nc>
  </rcc>
  <rcc rId="1077" sId="1" numFmtId="4">
    <oc r="D14">
      <v>10251.444</v>
    </oc>
    <nc r="D14">
      <v>4032.4589999999998</v>
    </nc>
  </rcc>
  <rcc rId="1078" sId="1" numFmtId="4">
    <oc r="C11">
      <v>1985369.115</v>
    </oc>
    <nc r="C11">
      <v>509554.77500000002</v>
    </nc>
  </rcc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общее!$A$6:$J$372</oldFormula>
  </rdn>
  <rcv guid="{221AFC77-C97B-4D44-8163-7AA758A08BF9}" action="add"/>
</revisions>
</file>

<file path=xl/revisions/revisionLog153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31.xml><?xml version="1.0" encoding="utf-8"?>
<revisions xmlns="http://schemas.openxmlformats.org/spreadsheetml/2006/main" xmlns:r="http://schemas.openxmlformats.org/officeDocument/2006/relationships">
  <rfmt sheetId="1" sqref="B87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qref="B87" start="0" length="0">
    <dxf>
      <font>
        <sz val="12"/>
        <color rgb="FF333333"/>
        <name val="Times New Roman"/>
        <scheme val="none"/>
      </font>
    </dxf>
  </rfmt>
  <rfmt sheetId="1" xfDxf="1" sqref="B87" start="0" length="0">
    <dxf>
      <font>
        <sz val="12"/>
        <color rgb="FF333333"/>
        <name val="Times New Roman"/>
        <scheme val="none"/>
      </font>
    </dxf>
  </rfmt>
  <rcc rId="2780" sId="1" odxf="1" dxf="1">
    <nc r="B87" t="inlineStr">
      <is>
        <r>
    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    </r>
        <r>
          <rPr>
            <u/>
            <sz val="12"/>
            <color rgb="FF000099"/>
            <rFont val="Times New Roman"/>
            <family val="1"/>
            <charset val="204"/>
          </rPr>
          <t>пунктів 11 - 14</t>
        </r>
        <r>
          <rPr>
            <sz val="12"/>
            <color rgb="FF333333"/>
            <rFont val="Times New Roman"/>
            <family val="1"/>
            <charset val="204"/>
          </rPr>
          <t> частини другої статті 7 або учасниками бойових дій відповідно до </t>
        </r>
        <r>
          <rPr>
            <u/>
            <sz val="12"/>
            <color rgb="FF000099"/>
            <rFont val="Times New Roman"/>
            <family val="1"/>
            <charset val="204"/>
          </rPr>
          <t>пунктів 19 - 21</t>
        </r>
        <r>
          <rPr>
            <sz val="12"/>
            <color rgb="FF333333"/>
            <rFont val="Times New Roman"/>
            <family val="1"/>
            <charset val="204"/>
          </rPr>
    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</r>
      </is>
    </nc>
    <ndxf>
      <font>
        <sz val="14"/>
        <color rgb="FF333333"/>
        <name val="Times New Roman"/>
        <scheme val="none"/>
      </font>
      <fill>
        <patternFill patternType="solid">
          <bgColor rgb="FFFFFF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5311.xml><?xml version="1.0" encoding="utf-8"?>
<revisions xmlns="http://schemas.openxmlformats.org/spreadsheetml/2006/main" xmlns:r="http://schemas.openxmlformats.org/officeDocument/2006/relationships">
  <rcc rId="2728" sId="1" numFmtId="4">
    <oc r="C50">
      <v>511.71899999999999</v>
    </oc>
    <nc r="C50">
      <v>511.72</v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3111.xml><?xml version="1.0" encoding="utf-8"?>
<revisions xmlns="http://schemas.openxmlformats.org/spreadsheetml/2006/main" xmlns:r="http://schemas.openxmlformats.org/officeDocument/2006/relationships">
  <rfmt sheetId="1" sqref="F56" start="0" length="0">
    <dxf>
      <fill>
        <patternFill patternType="none">
          <bgColor indexed="65"/>
        </patternFill>
      </fill>
    </dxf>
  </rfmt>
  <rcc rId="2681" sId="1">
    <oc r="F56">
      <f>D56/C56*100</f>
    </oc>
    <nc r="F56" t="inlineStr">
      <is>
        <t>в 2.8 р.б.</t>
      </is>
    </nc>
  </rcc>
  <rcc rId="2682" sId="1" numFmtId="4">
    <oc r="C58">
      <v>4364.6559999999999</v>
    </oc>
    <nc r="C58">
      <v>4364.6570000000002</v>
    </nc>
  </rcc>
  <rcc rId="2683" sId="1" numFmtId="4">
    <oc r="D61">
      <v>2636.2020000000002</v>
    </oc>
    <nc r="D61">
      <v>2636.201</v>
    </nc>
  </rcc>
  <rfmt sheetId="1" sqref="F55" start="0" length="0">
    <dxf>
      <fill>
        <patternFill patternType="none">
          <bgColor indexed="65"/>
        </patternFill>
      </fill>
    </dxf>
  </rfmt>
  <rcc rId="2684" sId="1">
    <oc r="F55">
      <f>D55/C55*100</f>
    </oc>
    <nc r="F55" t="inlineStr">
      <is>
        <t>в 2.0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31111.xml><?xml version="1.0" encoding="utf-8"?>
<revisions xmlns="http://schemas.openxmlformats.org/spreadsheetml/2006/main" xmlns:r="http://schemas.openxmlformats.org/officeDocument/2006/relationships">
  <rcc rId="983" sId="1" odxf="1" dxf="1">
    <oc r="J113" t="inlineStr">
      <is>
        <t>в 100,0 р.б.</t>
      </is>
    </oc>
    <nc r="J113">
      <f>SUM(H113/G113*100)</f>
    </nc>
    <odxf>
      <font>
        <b/>
        <sz val="14"/>
        <name val="Times New Roman"/>
        <scheme val="none"/>
      </font>
      <numFmt numFmtId="165" formatCode="0.0"/>
    </odxf>
    <ndxf>
      <font>
        <b val="0"/>
        <sz val="14"/>
        <name val="Times New Roman"/>
        <scheme val="none"/>
      </font>
      <numFmt numFmtId="168" formatCode="#,##0.0"/>
    </ndxf>
  </rcc>
  <rcc rId="984" sId="1">
    <oc r="J114" t="inlineStr">
      <is>
        <t>в 100,0 р.б.</t>
      </is>
    </oc>
    <nc r="J114">
      <f>SUM(H114/G114*100)</f>
    </nc>
  </rcc>
  <rcc rId="985" sId="1" odxf="1" dxf="1">
    <oc r="J116" t="inlineStr">
      <is>
        <t>в 4,0 р.б.</t>
      </is>
    </oc>
    <nc r="J116">
      <f>SUM(H116/G116*100)</f>
    </nc>
    <odxf>
      <font>
        <b/>
        <sz val="14"/>
        <name val="Times New Roman"/>
        <scheme val="none"/>
      </font>
      <numFmt numFmtId="165" formatCode="0.0"/>
    </odxf>
    <ndxf>
      <font>
        <b val="0"/>
        <sz val="14"/>
        <name val="Times New Roman"/>
        <scheme val="none"/>
      </font>
      <numFmt numFmtId="168" formatCode="#,##0.0"/>
    </ndxf>
  </rcc>
  <rcc rId="986" sId="1" odxf="1" dxf="1">
    <oc r="J118" t="inlineStr">
      <is>
        <t>в 6,7 р.б.</t>
      </is>
    </oc>
    <nc r="J118">
      <f>SUM(H118/G118*100)</f>
    </nc>
    <odxf>
      <numFmt numFmtId="165" formatCode="0.0"/>
    </odxf>
    <ndxf>
      <numFmt numFmtId="168" formatCode="#,##0.0"/>
    </ndxf>
  </rcc>
  <rcc rId="987" sId="1" odxf="1" dxf="1">
    <oc r="J119" t="inlineStr">
      <is>
        <t>в 7,0 р.б.</t>
      </is>
    </oc>
    <nc r="J119">
      <f>SUM(H119/G119*100)</f>
    </nc>
    <odxf>
      <numFmt numFmtId="165" formatCode="0.0"/>
    </odxf>
    <ndxf>
      <numFmt numFmtId="168" formatCode="#,##0.0"/>
    </ndxf>
  </rcc>
  <rcc rId="988" sId="1" odxf="1" dxf="1">
    <oc r="J120" t="inlineStr">
      <is>
        <t>в 47,4 р.б.</t>
      </is>
    </oc>
    <nc r="J120">
      <f>SUM(H120/G120*100)</f>
    </nc>
    <odxf>
      <numFmt numFmtId="165" formatCode="0.0"/>
    </odxf>
    <ndxf>
      <numFmt numFmtId="168" formatCode="#,##0.0"/>
    </ndxf>
  </rcc>
  <rcc rId="989" sId="1" odxf="1" dxf="1">
    <oc r="J121">
      <f>SUM(H121/G121*100)</f>
    </oc>
    <nc r="J121">
      <f>SUM(H121/G121*100)</f>
    </nc>
    <odxf>
      <numFmt numFmtId="165" formatCode="0.0"/>
    </odxf>
    <ndxf>
      <numFmt numFmtId="168" formatCode="#,##0.0"/>
    </ndxf>
  </rcc>
  <rcc rId="990" sId="1" odxf="1" dxf="1">
    <oc r="J131" t="inlineStr">
      <is>
        <t>в 9,5 р.б.</t>
      </is>
    </oc>
    <nc r="J131">
      <f>SUM(H131/G131*100)</f>
    </nc>
    <odxf>
      <numFmt numFmtId="165" formatCode="0.0"/>
    </odxf>
    <ndxf>
      <numFmt numFmtId="168" formatCode="#,##0.0"/>
    </ndxf>
  </rcc>
  <rcc rId="991" sId="1" odxf="1" dxf="1">
    <oc r="J132" t="inlineStr">
      <is>
        <t>в 9,5 р.б.</t>
      </is>
    </oc>
    <nc r="J132">
      <f>SUM(H132/G132*100)</f>
    </nc>
    <odxf>
      <numFmt numFmtId="165" formatCode="0.0"/>
    </odxf>
    <ndxf>
      <numFmt numFmtId="168" formatCode="#,##0.0"/>
    </ndxf>
  </rcc>
  <rcc rId="992" sId="1" odxf="1" dxf="1">
    <oc r="J136">
      <f>SUM(H136/G136*100)</f>
    </oc>
    <nc r="J136">
      <f>SUM(H136/G136*100)</f>
    </nc>
    <odxf>
      <numFmt numFmtId="165" formatCode="0.0"/>
      <fill>
        <patternFill patternType="solid">
          <bgColor rgb="FFFFFF00"/>
        </patternFill>
      </fill>
    </odxf>
    <ndxf>
      <numFmt numFmtId="168" formatCode="#,##0.0"/>
      <fill>
        <patternFill patternType="none">
          <bgColor indexed="65"/>
        </patternFill>
      </fill>
    </ndxf>
  </rcc>
  <rcc rId="993" sId="1" odxf="1" dxf="1">
    <oc r="J137">
      <f>SUM(H137/G137*100)</f>
    </oc>
    <nc r="J137">
      <f>SUM(H137/G137*100)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994" sId="1" odxf="1" dxf="1">
    <oc r="J174" t="inlineStr">
      <is>
        <t>в 87,5 р.б.</t>
      </is>
    </oc>
    <nc r="J174">
      <f>SUM(H174/G174*100)</f>
    </nc>
    <odxf>
      <numFmt numFmtId="165" formatCode="0.0"/>
    </odxf>
    <ndxf>
      <numFmt numFmtId="168" formatCode="#,##0.0"/>
    </ndxf>
  </rcc>
  <rcc rId="995" sId="1" odxf="1" dxf="1">
    <oc r="J175" t="inlineStr">
      <is>
        <t>в 124,0 р.б.</t>
      </is>
    </oc>
    <nc r="J175">
      <f>SUM(H175/G175*100)</f>
    </nc>
    <odxf>
      <numFmt numFmtId="165" formatCode="0.0"/>
    </odxf>
    <ndxf>
      <numFmt numFmtId="168" formatCode="#,##0.0"/>
    </ndxf>
  </rcc>
  <rcc rId="996" sId="1" odxf="1" dxf="1">
    <oc r="J176" t="inlineStr">
      <is>
        <t>в 5,5 р.б.</t>
      </is>
    </oc>
    <nc r="J176">
      <f>SUM(H176/G176*100)</f>
    </nc>
    <odxf>
      <numFmt numFmtId="165" formatCode="0.0"/>
    </odxf>
    <ndxf>
      <numFmt numFmtId="168" formatCode="#,##0.0"/>
    </ndxf>
  </rcc>
  <rcc rId="997" sId="1" odxf="1" dxf="1">
    <oc r="J201" t="inlineStr">
      <is>
        <t>в 3,4 р.б.</t>
      </is>
    </oc>
    <nc r="J201">
      <f>SUM(H201/G201*100)</f>
    </nc>
    <odxf>
      <numFmt numFmtId="165" formatCode="0.0"/>
    </odxf>
    <ndxf>
      <numFmt numFmtId="168" formatCode="#,##0.0"/>
    </ndxf>
  </rcc>
  <rcc rId="998" sId="1" odxf="1" dxf="1">
    <oc r="J202" t="inlineStr">
      <is>
        <t>в 3,4 р.б.</t>
      </is>
    </oc>
    <nc r="J202">
      <f>SUM(H202/G202*100)</f>
    </nc>
    <odxf>
      <numFmt numFmtId="165" formatCode="0.0"/>
    </odxf>
    <ndxf>
      <numFmt numFmtId="168" formatCode="#,##0.0"/>
    </ndxf>
  </rcc>
  <rcc rId="999" sId="1" odxf="1" dxf="1">
    <oc r="J204">
      <f>SUM(H204/G204*100)</f>
    </oc>
    <nc r="J204">
      <f>SUM(H204/G204*100)</f>
    </nc>
    <odxf>
      <font>
        <b/>
        <sz val="14"/>
        <name val="Times New Roman"/>
        <scheme val="none"/>
      </font>
      <numFmt numFmtId="165" formatCode="0.0"/>
    </odxf>
    <ndxf>
      <font>
        <b val="0"/>
        <sz val="14"/>
        <name val="Times New Roman"/>
        <scheme val="none"/>
      </font>
      <numFmt numFmtId="168" formatCode="#,##0.0"/>
    </ndxf>
  </rcc>
  <rcc rId="1000" sId="1" odxf="1" dxf="1">
    <oc r="J205" t="inlineStr">
      <is>
        <t>в 1,9 р.б.</t>
      </is>
    </oc>
    <nc r="J205">
      <f>SUM(H205/G205*100)</f>
    </nc>
    <odxf>
      <numFmt numFmtId="165" formatCode="0.0"/>
    </odxf>
    <ndxf>
      <numFmt numFmtId="168" formatCode="#,##0.0"/>
    </ndxf>
  </rcc>
  <rcc rId="1001" sId="1" odxf="1" dxf="1">
    <oc r="J210">
      <f>SUM(H210/G210*100)</f>
    </oc>
    <nc r="J210">
      <f>SUM(H210/G210*100)</f>
    </nc>
    <odxf>
      <font>
        <b/>
        <sz val="14"/>
        <name val="Times New Roman"/>
        <scheme val="none"/>
      </font>
      <numFmt numFmtId="165" formatCode="0.0"/>
    </odxf>
    <ndxf>
      <font>
        <b val="0"/>
        <sz val="14"/>
        <name val="Times New Roman"/>
        <scheme val="none"/>
      </font>
      <numFmt numFmtId="168" formatCode="#,##0.0"/>
    </ndxf>
  </rcc>
  <rcc rId="1002" sId="1" odxf="1" dxf="1">
    <oc r="J214" t="inlineStr">
      <is>
        <t>в 2,5 р.б.</t>
      </is>
    </oc>
    <nc r="J214">
      <f>SUM(H214/G214*100)</f>
    </nc>
    <odxf>
      <numFmt numFmtId="165" formatCode="0.0"/>
    </odxf>
    <ndxf>
      <numFmt numFmtId="168" formatCode="#,##0.0"/>
    </ndxf>
  </rcc>
  <rcc rId="1003" sId="1" odxf="1" dxf="1">
    <oc r="J215" t="inlineStr">
      <is>
        <t>в 3,8 р.б.</t>
      </is>
    </oc>
    <nc r="J215">
      <f>SUM(H215/G215*100)</f>
    </nc>
    <odxf>
      <numFmt numFmtId="165" formatCode="0.0"/>
    </odxf>
    <ndxf>
      <numFmt numFmtId="168" formatCode="#,##0.0"/>
    </ndxf>
  </rcc>
  <rcc rId="1004" sId="1" odxf="1" dxf="1">
    <oc r="J223" t="inlineStr">
      <is>
        <t>в 5,9 р.б.</t>
      </is>
    </oc>
    <nc r="J223">
      <f>SUM(H223/G223*100)</f>
    </nc>
    <odxf>
      <font>
        <b/>
        <sz val="14"/>
        <name val="Times New Roman"/>
        <scheme val="none"/>
      </font>
      <numFmt numFmtId="165" formatCode="0.0"/>
    </odxf>
    <ndxf>
      <font>
        <b val="0"/>
        <sz val="14"/>
        <name val="Times New Roman"/>
        <scheme val="none"/>
      </font>
      <numFmt numFmtId="168" formatCode="#,##0.0"/>
    </ndxf>
  </rcc>
  <rcc rId="1005" sId="1" odxf="1" dxf="1">
    <oc r="J224">
      <f>SUM(H224/G224*100)</f>
    </oc>
    <nc r="J224">
      <f>SUM(H224/G224*100)</f>
    </nc>
    <odxf>
      <numFmt numFmtId="165" formatCode="0.0"/>
    </odxf>
    <ndxf>
      <numFmt numFmtId="168" formatCode="#,##0.0"/>
    </ndxf>
  </rcc>
  <rcc rId="1006" sId="1" odxf="1" dxf="1">
    <oc r="J225">
      <f>SUM(H225/G225*100)</f>
    </oc>
    <nc r="J225">
      <f>SUM(H225/G225*100)</f>
    </nc>
    <odxf>
      <numFmt numFmtId="165" formatCode="0.0"/>
      <fill>
        <patternFill patternType="solid">
          <bgColor rgb="FFFFFF00"/>
        </patternFill>
      </fill>
    </odxf>
    <ndxf>
      <numFmt numFmtId="168" formatCode="#,##0.0"/>
      <fill>
        <patternFill patternType="none">
          <bgColor indexed="65"/>
        </patternFill>
      </fill>
    </ndxf>
  </rcc>
  <rcc rId="1007" sId="1" odxf="1" dxf="1">
    <oc r="J240">
      <f>SUM(H240/G240*100)</f>
    </oc>
    <nc r="J240">
      <f>SUM(H240/G240*100)</f>
    </nc>
    <odxf>
      <numFmt numFmtId="165" formatCode="0.0"/>
    </odxf>
    <ndxf>
      <numFmt numFmtId="168" formatCode="#,##0.0"/>
    </ndxf>
  </rcc>
  <rcc rId="1008" sId="1" odxf="1" dxf="1">
    <oc r="J241">
      <f>SUM(H241/G241*100)</f>
    </oc>
    <nc r="J241">
      <f>SUM(H241/G241*100)</f>
    </nc>
    <o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</ndxf>
  </rcc>
  <rcc rId="1009" sId="1" odxf="1" dxf="1">
    <oc r="J266">
      <f>SUM(H266/G266*100)</f>
    </oc>
    <nc r="J266">
      <f>SUM(H266/G266*100)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1010" sId="1" odxf="1" dxf="1">
    <oc r="J271">
      <f>SUM(H271/G271*100)</f>
    </oc>
    <nc r="J271">
      <f>SUM(H271/G271*100)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011" sId="1" odxf="1" dxf="1">
    <oc r="J276">
      <f>SUM(H276/G276*100)</f>
    </oc>
    <nc r="J276">
      <f>SUM(H276/G276*100)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1012" sId="1" odxf="1" dxf="1">
    <oc r="J277">
      <f>SUM(H277/G277*100)</f>
    </oc>
    <nc r="J277">
      <f>SUM(H277/G277*100)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1013" sId="1" odxf="1" dxf="1">
    <oc r="J278">
      <f>SUM(H278/G278*100)</f>
    </oc>
    <nc r="J278">
      <f>SUM(H278/G278*100)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014" sId="1" odxf="1" dxf="1">
    <oc r="F280" t="inlineStr">
      <is>
        <t>в 9,0 р.б.</t>
      </is>
    </oc>
    <nc r="F280">
      <f>SUM(D280/C280*100)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1015" sId="1" odxf="1" dxf="1">
    <oc r="J295">
      <f>SUM(H295/G295*100)</f>
    </oc>
    <nc r="J295">
      <f>SUM(H295/G295*100)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1016" sId="1" odxf="1" dxf="1">
    <oc r="J312" t="inlineStr">
      <is>
        <t>в 15,1 р.б.</t>
      </is>
    </oc>
    <nc r="J312">
      <f>SUM(H312/G312*100)</f>
    </nc>
    <odxf>
      <numFmt numFmtId="165" formatCode="0.0"/>
    </odxf>
    <ndxf>
      <numFmt numFmtId="168" formatCode="#,##0.0"/>
    </ndxf>
  </rcc>
  <rcc rId="1017" sId="1" odxf="1" dxf="1">
    <oc r="J314">
      <f>SUM(H314/G314*100)</f>
    </oc>
    <nc r="J314">
      <f>SUM(H314/G314*100)</f>
    </nc>
    <o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</ndxf>
  </rcc>
  <rfmt sheetId="1" sqref="J314" start="0" length="2147483647">
    <dxf>
      <font>
        <b/>
      </font>
    </dxf>
  </rfmt>
  <rcc rId="1018" sId="1">
    <oc r="G296">
      <f>SUM(G297:G299)</f>
    </oc>
    <nc r="G296"/>
  </rcc>
  <rcc rId="1019" sId="1">
    <oc r="H296">
      <f>SUM(H297:H299)</f>
    </oc>
    <nc r="H296"/>
  </rcc>
  <rcc rId="1020" sId="1">
    <oc r="I296">
      <f>SUM(H296-G296)</f>
    </oc>
    <nc r="I296"/>
  </rcc>
  <rcc rId="1021" sId="1">
    <oc r="J296">
      <f>SUM(H296/G296*100)</f>
    </oc>
    <nc r="J296"/>
  </rcc>
  <rfmt sheetId="1" sqref="J295" start="0" length="2147483647">
    <dxf>
      <font>
        <b/>
      </font>
    </dxf>
  </rfmt>
  <rfmt sheetId="1" sqref="J276" start="0" length="2147483647">
    <dxf>
      <font>
        <b/>
      </font>
    </dxf>
  </rfmt>
  <rfmt sheetId="1" sqref="J277" start="0" length="2147483647">
    <dxf>
      <font>
        <b/>
      </font>
    </dxf>
  </rfmt>
  <rfmt sheetId="1" sqref="J266" start="0" length="2147483647">
    <dxf>
      <font>
        <b/>
      </font>
    </dxf>
  </rfmt>
  <rcc rId="1022" sId="1">
    <oc r="F220" t="inlineStr">
      <is>
        <t>в 2,2 р.б.</t>
      </is>
    </oc>
    <nc r="F220">
      <f>SUM(D220/C220*100)</f>
    </nc>
  </rcc>
  <rcc rId="1023" sId="1">
    <oc r="F228" t="inlineStr">
      <is>
        <t>в 2,0 р.б.</t>
      </is>
    </oc>
    <nc r="F228">
      <f>SUM(D228/C228*100)</f>
    </nc>
  </rcc>
  <rcc rId="1024" sId="1">
    <oc r="F168" t="inlineStr">
      <is>
        <t>в 2,0 р.б.</t>
      </is>
    </oc>
    <nc r="F168">
      <f>SUM(D168/C168*100)</f>
    </nc>
  </rcc>
  <rcc rId="1025" sId="1">
    <oc r="F163" t="inlineStr">
      <is>
        <t>в 10,3 р.б.</t>
      </is>
    </oc>
    <nc r="F163">
      <f>SUM(D163/C163*100)</f>
    </nc>
  </rcc>
  <rcc rId="1026" sId="1">
    <oc r="F161" t="inlineStr">
      <is>
        <t>в 10,3 р.б.</t>
      </is>
    </oc>
    <nc r="F161">
      <f>SUM(D161/C161*100)</f>
    </nc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53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3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54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55.xml><?xml version="1.0" encoding="utf-8"?>
<revisions xmlns="http://schemas.openxmlformats.org/spreadsheetml/2006/main" xmlns:r="http://schemas.openxmlformats.org/officeDocument/2006/relationships">
  <rcc rId="2832" sId="1" numFmtId="4">
    <oc r="H71">
      <v>51.813000000000002</v>
    </oc>
    <nc r="H71">
      <v>132.20400000000001</v>
    </nc>
  </rcc>
  <rcc rId="2833" sId="1" numFmtId="4">
    <oc r="G71">
      <v>53.792999999999999</v>
    </oc>
    <nc r="G71">
      <v>116.91</v>
    </nc>
  </rcc>
  <rfmt sheetId="1" sqref="A71:XFD7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551.xml><?xml version="1.0" encoding="utf-8"?>
<revisions xmlns="http://schemas.openxmlformats.org/spreadsheetml/2006/main" xmlns:r="http://schemas.openxmlformats.org/officeDocument/2006/relationships">
  <rrc rId="2784" sId="1" ref="A86:XFD86" action="deleteRow">
    <undo index="2" exp="area" ref3D="1" dr="$A$233:$XFD$238" dn="Z_CFD58EC5_F475_4F0C_8822_861C497EA100_.wvu.Rows" sId="1"/>
    <undo index="1" exp="area" ref3D="1" dr="$A$228:$XFD$231" dn="Z_CFD58EC5_F475_4F0C_8822_861C497EA100_.wvu.Rows" sId="1"/>
    <undo index="2" exp="area" ref3D="1" dr="$A$97:$XFD$109" dn="Z_CFB0A04F_563D_4D2B_BCD3_ACFCDC70E584_.wvu.Rows" sId="1"/>
    <undo index="1" exp="area" ref3D="1" dr="$A$7:$XFD$95" dn="Z_CFB0A04F_563D_4D2B_BCD3_ACFCDC70E584_.wvu.Rows" sId="1"/>
    <rfmt sheetId="1" xfDxf="1" sqref="A86:XFD86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86">
        <v>41050400</v>
      </nc>
      <ndxf>
        <font>
          <sz val="14"/>
          <name val="Times New Roman"/>
          <scheme val="none"/>
        </font>
        <fill>
          <patternFill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6" t="inlineStr">
        <is>
          <r>
            <t>Субвенція з місцевого бюджету на виплату грошової компенсації за належні для отримання жилі приміщення для сімей осіб, визначених </t>
          </r>
          <r>
            <rPr>
              <u/>
              <sz val="12"/>
              <color rgb="FF000099"/>
              <rFont val="Times New Roman"/>
              <family val="1"/>
              <charset val="204"/>
            </rPr>
            <t>пунктами 2 - 5</t>
          </r>
          <r>
            <rPr>
              <sz val="12"/>
              <color rgb="FF333333"/>
              <rFont val="Times New Roman"/>
              <family val="1"/>
              <charset val="204"/>
            </rPr>
            <t>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      </r>
          <r>
            <rPr>
              <u/>
              <sz val="12"/>
              <color rgb="FF000099"/>
              <rFont val="Times New Roman"/>
              <family val="1"/>
              <charset val="204"/>
            </rPr>
            <t>пунктами 11 - 14</t>
          </r>
          <r>
            <rPr>
              <sz val="12"/>
              <color rgb="FF333333"/>
              <rFont val="Times New Roman"/>
              <family val="1"/>
              <charset val="204"/>
            </rPr>
      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  </r>
        </is>
      </nc>
      <ndxf>
        <font>
          <sz val="14"/>
          <name val="Times New Roman"/>
          <scheme val="none"/>
        </font>
        <fill>
          <patternFill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6" start="0" length="0">
      <dxf>
        <font>
          <b/>
          <sz val="14"/>
          <name val="Times New Roman"/>
          <scheme val="none"/>
        </font>
        <numFmt numFmtId="168" formatCode="#,##0.0"/>
        <fill>
          <patternFill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font>
          <sz val="14"/>
          <name val="Times New Roman"/>
          <scheme val="none"/>
        </font>
        <numFmt numFmtId="165" formatCode="0.0"/>
        <fill>
          <patternFill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85" sId="1" ref="A86:XFD86" action="deleteRow">
    <undo index="2" exp="area" ref3D="1" dr="$A$232:$XFD$237" dn="Z_CFD58EC5_F475_4F0C_8822_861C497EA100_.wvu.Rows" sId="1"/>
    <undo index="1" exp="area" ref3D="1" dr="$A$227:$XFD$230" dn="Z_CFD58EC5_F475_4F0C_8822_861C497EA100_.wvu.Rows" sId="1"/>
    <undo index="2" exp="area" ref3D="1" dr="$A$96:$XFD$108" dn="Z_CFB0A04F_563D_4D2B_BCD3_ACFCDC70E584_.wvu.Rows" sId="1"/>
    <undo index="1" exp="area" ref3D="1" dr="$A$7:$XFD$94" dn="Z_CFB0A04F_563D_4D2B_BCD3_ACFCDC70E584_.wvu.Rows" sId="1"/>
    <rfmt sheetId="1" xfDxf="1" sqref="A86:XFD86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86">
        <v>41050600</v>
      </nc>
      <ndxf>
        <font>
          <sz val="14"/>
          <name val="Times New Roman"/>
          <scheme val="none"/>
        </font>
        <fill>
          <patternFill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6" t="inlineStr">
        <is>
          <r>
      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      </r>
          <r>
            <rPr>
              <u/>
              <sz val="12"/>
              <color rgb="FF000099"/>
              <rFont val="Times New Roman"/>
              <family val="1"/>
              <charset val="204"/>
            </rPr>
            <t>пунктів 11 - 14</t>
          </r>
          <r>
            <rPr>
              <sz val="12"/>
              <color rgb="FF333333"/>
              <rFont val="Times New Roman"/>
              <family val="1"/>
              <charset val="204"/>
            </rPr>
            <t> частини другої статті 7 або учасниками бойових дій відповідно до </t>
          </r>
          <r>
            <rPr>
              <u/>
              <sz val="12"/>
              <color rgb="FF000099"/>
              <rFont val="Times New Roman"/>
              <family val="1"/>
              <charset val="204"/>
            </rPr>
            <t>пунктів 19 - 21</t>
          </r>
          <r>
            <rPr>
              <sz val="12"/>
              <color rgb="FF333333"/>
              <rFont val="Times New Roman"/>
              <family val="1"/>
              <charset val="204"/>
            </rPr>
      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  </r>
        </is>
      </nc>
      <ndxf>
        <font>
          <sz val="14"/>
          <name val="Times New Roman"/>
          <scheme val="none"/>
        </font>
        <fill>
          <patternFill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6" start="0" length="0">
      <dxf>
        <font>
          <b/>
          <sz val="14"/>
          <name val="Times New Roman"/>
          <scheme val="none"/>
        </font>
        <numFmt numFmtId="168" formatCode="#,##0.0"/>
        <fill>
          <patternFill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font>
          <sz val="14"/>
          <name val="Times New Roman"/>
          <scheme val="none"/>
        </font>
        <numFmt numFmtId="165" formatCode="0.0"/>
        <fill>
          <patternFill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786" sId="1" numFmtId="4">
    <oc r="C86">
      <v>2397.8760000000002</v>
    </oc>
    <nc r="C86">
      <v>4795.7460000000001</v>
    </nc>
  </rcc>
  <rcc rId="2787" sId="1" numFmtId="4">
    <oc r="D86">
      <v>2937.346</v>
    </oc>
    <nc r="D86">
      <v>7682.1949999999997</v>
    </nc>
  </rcc>
  <rcc rId="2788" sId="1" numFmtId="4">
    <oc r="D87">
      <v>1032.279</v>
    </oc>
    <nc r="D87">
      <v>2064.558</v>
    </nc>
  </rcc>
  <rcc rId="2789" sId="1" numFmtId="4">
    <oc r="C88">
      <v>2451.511</v>
    </oc>
    <nc r="C88">
      <v>3991.3209999999999</v>
    </nc>
  </rcc>
  <rcc rId="2790" sId="1" numFmtId="4">
    <oc r="D88">
      <v>1992.8219999999999</v>
    </oc>
    <nc r="D88">
      <v>3320.4029999999998</v>
    </nc>
  </rcc>
  <rrc rId="2791" sId="1" ref="A89:XFD89" action="insertRow">
    <undo index="2" exp="area" ref3D="1" dr="$A$231:$XFD$236" dn="Z_CFD58EC5_F475_4F0C_8822_861C497EA100_.wvu.Rows" sId="1"/>
    <undo index="1" exp="area" ref3D="1" dr="$A$226:$XFD$229" dn="Z_CFD58EC5_F475_4F0C_8822_861C497EA100_.wvu.Rows" sId="1"/>
    <undo index="2" exp="area" ref3D="1" dr="$A$95:$XFD$107" dn="Z_CFB0A04F_563D_4D2B_BCD3_ACFCDC70E584_.wvu.Rows" sId="1"/>
    <undo index="1" exp="area" ref3D="1" dr="$A$7:$XFD$93" dn="Z_CFB0A04F_563D_4D2B_BCD3_ACFCDC70E584_.wvu.Rows" sId="1"/>
  </rrc>
  <rcc rId="2792" sId="1">
    <nc r="A89" t="inlineStr">
      <is>
        <t>41057700</t>
      </is>
    </nc>
  </rcc>
  <rcc rId="2793" sId="1" numFmtId="4">
    <nc r="D89">
      <v>29.481999999999999</v>
    </nc>
  </rcc>
  <rcc rId="2794" sId="1">
    <oc r="D85">
      <f>SUM(D86:D88)</f>
    </oc>
    <nc r="D85">
      <f>SUM(D86:D89)</f>
    </nc>
  </rcc>
  <rfmt sheetId="1" sqref="B89" start="0" length="0">
    <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qref="B89" start="0" length="0">
    <dxf>
      <font>
        <sz val="12"/>
        <color rgb="FF333333"/>
        <name val="Times New Roman"/>
        <scheme val="none"/>
      </font>
    </dxf>
  </rfmt>
  <rcc rId="2795" sId="1" odxf="1" dxf="1">
    <nc r="B89" t="inlineStr">
      <is>
    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    </is>
    </nc>
    <ndxf>
      <font>
        <sz val="14"/>
        <color rgb="FF333333"/>
        <name val="Times New Roman"/>
        <scheme val="none"/>
      </font>
      <numFmt numFmtId="30" formatCode="@"/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5511.xml><?xml version="1.0" encoding="utf-8"?>
<revisions xmlns="http://schemas.openxmlformats.org/spreadsheetml/2006/main" xmlns:r="http://schemas.openxmlformats.org/officeDocument/2006/relationships">
  <rfmt sheetId="1" sqref="A9:XFD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6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61.xml><?xml version="1.0" encoding="utf-8"?>
<revisions xmlns="http://schemas.openxmlformats.org/spreadsheetml/2006/main" xmlns:r="http://schemas.openxmlformats.org/officeDocument/2006/relationships">
  <rcc rId="2890" sId="1" numFmtId="4">
    <nc r="H77">
      <v>118.92</v>
    </nc>
  </rcc>
  <rcc rId="2891" sId="1" odxf="1" dxf="1">
    <nc r="J77">
      <f>H77/G77*100</f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56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56111.xml><?xml version="1.0" encoding="utf-8"?>
<revisions xmlns="http://schemas.openxmlformats.org/spreadsheetml/2006/main" xmlns:r="http://schemas.openxmlformats.org/officeDocument/2006/relationships">
  <rcc rId="2735" sId="1" numFmtId="4">
    <oc r="D34">
      <v>789.13199999999995</v>
    </oc>
    <nc r="D34">
      <v>789.13300000000004</v>
    </nc>
  </rcc>
  <rcc rId="2736" sId="1" numFmtId="4">
    <oc r="C34">
      <v>221.56</v>
    </oc>
    <nc r="C34">
      <v>221.56100000000001</v>
    </nc>
  </rcc>
  <rfmt sheetId="1" sqref="A8:XFD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7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71.xml><?xml version="1.0" encoding="utf-8"?>
<revisions xmlns="http://schemas.openxmlformats.org/spreadsheetml/2006/main" xmlns:r="http://schemas.openxmlformats.org/officeDocument/2006/relationships">
  <rfmt sheetId="1" sqref="A86:XFD8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5711.xml><?xml version="1.0" encoding="utf-8"?>
<revisions xmlns="http://schemas.openxmlformats.org/spreadsheetml/2006/main" xmlns:r="http://schemas.openxmlformats.org/officeDocument/2006/relationships">
  <rfmt sheetId="1" sqref="C77:F7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8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8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811.xml><?xml version="1.0" encoding="utf-8"?>
<revisions xmlns="http://schemas.openxmlformats.org/spreadsheetml/2006/main" xmlns:r="http://schemas.openxmlformats.org/officeDocument/2006/relationships">
  <rfmt sheetId="1" sqref="A77:XFD7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58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581111.xml><?xml version="1.0" encoding="utf-8"?>
<revisions xmlns="http://schemas.openxmlformats.org/spreadsheetml/2006/main" xmlns:r="http://schemas.openxmlformats.org/officeDocument/2006/relationships">
  <rcc rId="2805" sId="1">
    <oc r="D78">
      <f>D81+D85+D79</f>
    </oc>
    <nc r="D78">
      <f>D81+D85+D79+D83</f>
    </nc>
  </rcc>
  <rcc rId="2806" sId="1" numFmtId="4">
    <oc r="D84">
      <v>1058.654</v>
    </oc>
    <nc r="D84">
      <v>1058.655</v>
    </nc>
  </rcc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59.xml><?xml version="1.0" encoding="utf-8"?>
<revisions xmlns="http://schemas.openxmlformats.org/spreadsheetml/2006/main" xmlns:r="http://schemas.openxmlformats.org/officeDocument/2006/relationships">
  <rfmt sheetId="1" sqref="A7:J7">
    <dxf>
      <fill>
        <patternFill patternType="none">
          <bgColor auto="1"/>
        </patternFill>
      </fill>
    </dxf>
  </rfmt>
  <rfmt sheetId="1" sqref="A93:J9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91.xml><?xml version="1.0" encoding="utf-8"?>
<revisions xmlns="http://schemas.openxmlformats.org/spreadsheetml/2006/main" xmlns:r="http://schemas.openxmlformats.org/officeDocument/2006/relationships">
  <rfmt sheetId="1" sqref="B78" start="0" length="0">
    <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" xfDxf="1" sqref="B78" start="0" length="0">
    <dxf>
      <font>
        <sz val="12"/>
        <color rgb="FF333333"/>
        <name val="Times New Roman"/>
        <scheme val="none"/>
      </font>
    </dxf>
  </rfmt>
  <rcc rId="2975" sId="1" odxf="1" dxf="1">
    <nc r="B78" t="inlineStr">
      <is>
        <t>Цільові фонди</t>
      </is>
    </nc>
    <ndxf>
      <font>
        <sz val="14"/>
        <color rgb="FF333333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9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общее!$A$2:$J$287</formula>
    <oldFormula>общее!$A$2:$J$287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общее!$A$6:$J$300</formula>
    <oldFormula>общее!$A$6:$J$300</oldFormula>
  </rdn>
  <rcv guid="{221AFC77-C97B-4D44-8163-7AA758A08BF9}" action="add"/>
</revisions>
</file>

<file path=xl/revisions/revisionLog159111.xml><?xml version="1.0" encoding="utf-8"?>
<revisions xmlns="http://schemas.openxmlformats.org/spreadsheetml/2006/main" xmlns:r="http://schemas.openxmlformats.org/officeDocument/2006/relationships">
  <rcc rId="2898" sId="1">
    <nc r="H74">
      <f>H77</f>
    </nc>
  </rcc>
  <rcc rId="2899" sId="1" odxf="1" dxf="1">
    <nc r="J74">
      <f>H74/G74*100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rc rId="2900" sId="1" ref="A78:XFD78" action="insertRow">
    <undo index="2" exp="area" ref3D="1" dr="$A$233:$XFD$238" dn="Z_CFD58EC5_F475_4F0C_8822_861C497EA100_.wvu.Rows" sId="1"/>
    <undo index="1" exp="area" ref3D="1" dr="$A$228:$XFD$231" dn="Z_CFD58EC5_F475_4F0C_8822_861C497EA100_.wvu.Rows" sId="1"/>
    <undo index="2" exp="area" ref3D="1" dr="$A$97:$XFD$109" dn="Z_CFB0A04F_563D_4D2B_BCD3_ACFCDC70E584_.wvu.Rows" sId="1"/>
    <undo index="1" exp="area" ref3D="1" dr="$A$7:$XFD$95" dn="Z_CFB0A04F_563D_4D2B_BCD3_ACFCDC70E584_.wvu.Rows" sId="1"/>
  </rrc>
  <rcc rId="2901" sId="1">
    <nc r="A78">
      <v>50000000</v>
    </nc>
  </rcc>
  <rrc rId="2902" sId="1" ref="A79:XFD79" action="insertRow">
    <undo index="2" exp="area" ref3D="1" dr="$A$234:$XFD$239" dn="Z_CFD58EC5_F475_4F0C_8822_861C497EA100_.wvu.Rows" sId="1"/>
    <undo index="1" exp="area" ref3D="1" dr="$A$229:$XFD$232" dn="Z_CFD58EC5_F475_4F0C_8822_861C497EA100_.wvu.Rows" sId="1"/>
    <undo index="2" exp="area" ref3D="1" dr="$A$98:$XFD$110" dn="Z_CFB0A04F_563D_4D2B_BCD3_ACFCDC70E584_.wvu.Rows" sId="1"/>
    <undo index="1" exp="area" ref3D="1" dr="$A$7:$XFD$96" dn="Z_CFB0A04F_563D_4D2B_BCD3_ACFCDC70E584_.wvu.Rows" sId="1"/>
  </rrc>
  <rcc rId="2903" sId="1">
    <nc r="A79">
      <v>50110000</v>
    </nc>
  </rcc>
  <rcc rId="2904" sId="1" numFmtId="4">
    <nc r="H79">
      <v>31.92</v>
    </nc>
  </rcc>
  <rcc rId="2905" sId="1">
    <nc r="I79">
      <f>SUM(H79-G79)</f>
    </nc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2558" sId="1" numFmtId="4">
    <oc r="C39">
      <v>133.99100000000001</v>
    </oc>
    <nc r="C39">
      <v>150.571</v>
    </nc>
  </rcc>
  <rcc rId="2559" sId="1" numFmtId="4">
    <oc r="D39">
      <v>25.815000000000001</v>
    </oc>
    <nc r="D39">
      <v>93.049000000000007</v>
    </nc>
  </rcc>
  <rfmt sheetId="1" sqref="A39:XFD3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60.xml><?xml version="1.0" encoding="utf-8"?>
<revisions xmlns="http://schemas.openxmlformats.org/spreadsheetml/2006/main" xmlns:r="http://schemas.openxmlformats.org/officeDocument/2006/relationships">
  <rcc rId="2979" sId="1">
    <nc r="I78">
      <f>SUM(H78-G78)</f>
    </nc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rc rId="3042" sId="1" ref="A1:XFD1" action="deleteRow">
    <undo index="0" exp="area" ref3D="1" dr="$A$6:$XFD$6" dn="Заголовки_для_печати" sId="1"/>
    <undo index="0" exp="area" ref3D="1" dr="$A$6:$XFD$6" dn="Z_E147D13D_D04D_431E_888C_5A9AE670FC44_.wvu.PrintTitles" sId="1"/>
    <undo index="2" exp="area" ref3D="1" dr="$A$235:$XFD$240" dn="Z_CFD58EC5_F475_4F0C_8822_861C497EA100_.wvu.Rows" sId="1"/>
    <undo index="1" exp="area" ref3D="1" dr="$A$230:$XFD$233" dn="Z_CFD58EC5_F475_4F0C_8822_861C497EA100_.wvu.Rows" sId="1"/>
    <undo index="0" exp="area" ref3D="1" dr="$A$6:$XFD$6" dn="Z_CFD58EC5_F475_4F0C_8822_861C497EA100_.wvu.PrintTitles" sId="1"/>
    <undo index="0" exp="area" ref3D="1" dr="$A$1:$J$300" dn="Z_CFD58EC5_F475_4F0C_8822_861C497EA100_.wvu.PrintArea" sId="1"/>
    <undo index="2" exp="area" ref3D="1" dr="$A$99:$XFD$111" dn="Z_CFB0A04F_563D_4D2B_BCD3_ACFCDC70E584_.wvu.Rows" sId="1"/>
    <undo index="1" exp="area" ref3D="1" dr="$A$7:$XFD$97" dn="Z_CFB0A04F_563D_4D2B_BCD3_ACFCDC70E584_.wvu.Rows" sId="1"/>
    <undo index="0" exp="area" ref3D="1" dr="$A$6:$XFD$6" dn="Z_A600D8D5_C13F_49F2_9D2C_FC8EA32AC551_.wvu.PrintTitles" sId="1"/>
    <undo index="0" exp="area" ref3D="1" dr="$A$6:$XFD$6" dn="Z_966D3932_E429_4C59_AC55_697D9EEA620A_.wvu.PrintTitles" sId="1"/>
    <undo index="0" exp="area" ref3D="1" dr="$A$6:$XFD$6" dn="Z_95A7493F_2B11_406A_BB91_458FD9DC3BAE_.wvu.PrintTitles" sId="1"/>
    <undo index="0" exp="area" ref3D="1" dr="$A$6:$XFD$6" dn="Z_8FB1E024_9866_4CAD_B900_0CCFEA27B234_.wvu.PrintTitles" sId="1"/>
    <undo index="0" exp="area" ref3D="1" dr="$A$6:$XFD$6" dn="Z_5EEB5DC5_097B_47D6_81BA_F19E1000B57E_.wvu.PrintTitles" sId="1"/>
    <undo index="0" exp="area" ref3D="1" dr="$A$6:$XFD$6" dn="Z_452C56A1_7A56_4ADE_A5CF_E260228787E3_.wvu.PrintTitles" sId="1"/>
    <undo index="0" exp="area" ref3D="1" dr="$A$6:$XFD$6" dn="Z_3B5575E9_696E_4E1F_8BBE_8483CF318052_.wvu.PrintTitles" sId="1"/>
    <undo index="0" exp="area" ref3D="1" dr="$A$6:$XFD$6" dn="Z_221AFC77_C97B_4D44_8163_7AA758A08BF9_.wvu.PrintTitles" sId="1"/>
    <rfmt sheetId="1" xfDxf="1" sqref="A1:XFD1" start="0" length="0">
      <dxf>
        <font>
          <sz val="11"/>
        </font>
        <fill>
          <patternFill patternType="solid">
            <bgColor theme="0"/>
          </patternFill>
        </fill>
      </dxf>
    </rfmt>
    <rfmt sheetId="1" sqref="A1" start="0" length="0">
      <dxf>
        <font>
          <sz val="11"/>
          <name val="Times New Roman"/>
          <scheme val="none"/>
        </font>
        <alignment horizontal="right" vertical="top" readingOrder="0"/>
      </dxf>
    </rfmt>
    <rfmt sheetId="1" sqref="B1" start="0" length="0">
      <dxf>
        <font>
          <sz val="11"/>
          <name val="Times New Roman"/>
          <scheme val="none"/>
        </font>
        <alignment vertical="top" wrapText="1" readingOrder="0"/>
      </dxf>
    </rfmt>
    <rfmt sheetId="1" sqref="C1" start="0" length="0">
      <dxf>
        <font>
          <sz val="11"/>
          <name val="Times New Roman"/>
          <scheme val="none"/>
        </font>
        <numFmt numFmtId="167" formatCode="#,##0.000"/>
      </dxf>
    </rfmt>
    <rfmt sheetId="1" sqref="D1" start="0" length="0">
      <dxf>
        <font>
          <sz val="11"/>
          <name val="Times New Roman"/>
          <scheme val="none"/>
        </font>
        <numFmt numFmtId="167" formatCode="#,##0.000"/>
      </dxf>
    </rfmt>
    <rfmt sheetId="1" sqref="E1" start="0" length="0">
      <dxf>
        <font>
          <sz val="14"/>
          <name val="Times New Roman"/>
          <scheme val="none"/>
        </font>
        <numFmt numFmtId="167" formatCode="#,##0.000"/>
      </dxf>
    </rfmt>
    <rfmt sheetId="1" sqref="F1" start="0" length="0">
      <dxf>
        <font>
          <sz val="14"/>
          <name val="Times New Roman"/>
          <scheme val="none"/>
        </font>
        <numFmt numFmtId="165" formatCode="0.0"/>
        <alignment horizontal="right" vertical="top" readingOrder="0"/>
      </dxf>
    </rfmt>
    <rfmt sheetId="1" sqref="G1" start="0" length="0">
      <dxf>
        <font>
          <sz val="11"/>
          <name val="Times New Roman"/>
          <scheme val="none"/>
        </font>
        <numFmt numFmtId="167" formatCode="#,##0.000"/>
      </dxf>
    </rfmt>
    <rfmt sheetId="1" sqref="H1" start="0" length="0">
      <dxf>
        <font>
          <sz val="14"/>
          <name val="Times New Roman"/>
          <scheme val="none"/>
        </font>
        <alignment horizontal="left" vertical="top" wrapText="1" readingOrder="0"/>
      </dxf>
    </rfmt>
    <rfmt sheetId="1" sqref="I1" start="0" length="0">
      <dxf>
        <font>
          <sz val="14"/>
          <name val="Times New Roman"/>
          <scheme val="none"/>
        </font>
        <alignment horizontal="left" vertical="top" wrapText="1" readingOrder="0"/>
      </dxf>
    </rfmt>
    <rfmt sheetId="1" sqref="J1" start="0" length="0">
      <dxf>
        <font>
          <sz val="14"/>
          <name val="Times New Roman"/>
          <scheme val="none"/>
        </font>
        <alignment horizontal="left" vertical="top" wrapText="1" readingOrder="0"/>
      </dxf>
    </rfmt>
  </rrc>
  <rcc rId="3043" sId="1">
    <nc r="K7">
      <f>D7/C7*100</f>
    </nc>
  </rcc>
  <rcc rId="3044" sId="1">
    <nc r="L7">
      <f>H7/G7*100</f>
    </nc>
  </rcc>
  <rcc rId="3045" sId="1" odxf="1" dxf="1">
    <nc r="K8">
      <f>D8/C8*100</f>
    </nc>
    <odxf>
      <font>
        <b val="0"/>
        <sz val="14"/>
      </font>
    </odxf>
    <ndxf>
      <font>
        <b/>
        <sz val="14"/>
      </font>
    </ndxf>
  </rcc>
  <rcc rId="3046" sId="1" odxf="1" dxf="1">
    <nc r="L8">
      <f>H8/G8*100</f>
    </nc>
    <odxf>
      <font>
        <b val="0"/>
        <sz val="14"/>
      </font>
    </odxf>
    <ndxf>
      <font>
        <b/>
        <sz val="14"/>
      </font>
    </ndxf>
  </rcc>
  <rcc rId="3047" sId="1" odxf="1" dxf="1">
    <nc r="K9">
      <f>D9/C9*100</f>
    </nc>
    <odxf>
      <font>
        <b val="0"/>
        <sz val="14"/>
      </font>
    </odxf>
    <ndxf>
      <font>
        <b/>
        <sz val="14"/>
      </font>
    </ndxf>
  </rcc>
  <rcc rId="3048" sId="1" odxf="1" dxf="1">
    <nc r="L9">
      <f>H9/G9*100</f>
    </nc>
    <odxf>
      <font>
        <b val="0"/>
        <sz val="14"/>
      </font>
    </odxf>
    <ndxf>
      <font>
        <b/>
        <sz val="14"/>
      </font>
    </ndxf>
  </rcc>
  <rcc rId="3049" sId="1" odxf="1" dxf="1">
    <nc r="K10">
      <f>D10/C10*100</f>
    </nc>
    <odxf>
      <font>
        <b val="0"/>
        <sz val="14"/>
      </font>
    </odxf>
    <ndxf>
      <font>
        <b/>
        <sz val="14"/>
      </font>
    </ndxf>
  </rcc>
  <rcc rId="3050" sId="1" odxf="1" dxf="1">
    <nc r="L10">
      <f>H10/G10*100</f>
    </nc>
    <odxf>
      <font>
        <b val="0"/>
        <sz val="14"/>
      </font>
    </odxf>
    <ndxf>
      <font>
        <b/>
        <sz val="14"/>
      </font>
    </ndxf>
  </rcc>
  <rcc rId="3051" sId="1" odxf="1" dxf="1">
    <nc r="K11">
      <f>D11/C11*100</f>
    </nc>
    <odxf>
      <font>
        <b val="0"/>
        <sz val="14"/>
      </font>
    </odxf>
    <ndxf>
      <font>
        <b/>
        <sz val="14"/>
      </font>
    </ndxf>
  </rcc>
  <rcc rId="3052" sId="1" odxf="1" dxf="1">
    <nc r="L11">
      <f>H11/G11*100</f>
    </nc>
    <odxf>
      <font>
        <b val="0"/>
        <sz val="14"/>
      </font>
    </odxf>
    <ndxf>
      <font>
        <b/>
        <sz val="14"/>
      </font>
    </ndxf>
  </rcc>
  <rcc rId="3053" sId="1" odxf="1" dxf="1">
    <nc r="K12">
      <f>D12/C12*100</f>
    </nc>
    <odxf>
      <font>
        <b val="0"/>
        <sz val="14"/>
      </font>
    </odxf>
    <ndxf>
      <font>
        <b/>
        <sz val="14"/>
      </font>
    </ndxf>
  </rcc>
  <rcc rId="3054" sId="1" odxf="1" dxf="1">
    <nc r="L12">
      <f>H12/G12*100</f>
    </nc>
    <odxf>
      <font>
        <b val="0"/>
        <sz val="14"/>
      </font>
    </odxf>
    <ndxf>
      <font>
        <b/>
        <sz val="14"/>
      </font>
    </ndxf>
  </rcc>
  <rcc rId="3055" sId="1" odxf="1" dxf="1">
    <nc r="K13">
      <f>D13/C13*100</f>
    </nc>
    <odxf>
      <font>
        <b val="0"/>
        <sz val="14"/>
      </font>
    </odxf>
    <ndxf>
      <font>
        <b/>
        <sz val="14"/>
      </font>
    </ndxf>
  </rcc>
  <rcc rId="3056" sId="1" odxf="1" dxf="1">
    <nc r="L13">
      <f>H13/G13*100</f>
    </nc>
    <odxf>
      <font>
        <b val="0"/>
        <sz val="14"/>
      </font>
    </odxf>
    <ndxf>
      <font>
        <b/>
        <sz val="14"/>
      </font>
    </ndxf>
  </rcc>
  <rcc rId="3057" sId="1" odxf="1" dxf="1">
    <nc r="K14">
      <f>D14/C14*100</f>
    </nc>
    <odxf>
      <font>
        <b val="0"/>
        <sz val="14"/>
      </font>
    </odxf>
    <ndxf>
      <font>
        <b/>
        <sz val="14"/>
      </font>
    </ndxf>
  </rcc>
  <rcc rId="3058" sId="1" odxf="1" dxf="1">
    <nc r="L14">
      <f>H14/G14*100</f>
    </nc>
    <odxf>
      <font>
        <b val="0"/>
        <sz val="14"/>
      </font>
    </odxf>
    <ndxf>
      <font>
        <b/>
        <sz val="14"/>
      </font>
    </ndxf>
  </rcc>
  <rcc rId="3059" sId="1" odxf="1" dxf="1">
    <nc r="K15">
      <f>D15/C15*100</f>
    </nc>
    <odxf>
      <font>
        <b val="0"/>
        <sz val="14"/>
      </font>
    </odxf>
    <ndxf>
      <font>
        <b/>
        <sz val="14"/>
      </font>
    </ndxf>
  </rcc>
  <rcc rId="3060" sId="1" odxf="1" dxf="1">
    <nc r="L15">
      <f>H15/G15*100</f>
    </nc>
    <odxf>
      <font>
        <b val="0"/>
        <sz val="14"/>
      </font>
    </odxf>
    <ndxf>
      <font>
        <b/>
        <sz val="14"/>
      </font>
    </ndxf>
  </rcc>
  <rcc rId="3061" sId="1" odxf="1" dxf="1">
    <nc r="K16">
      <f>D16/C16*100</f>
    </nc>
    <odxf>
      <font>
        <b val="0"/>
        <sz val="14"/>
      </font>
    </odxf>
    <ndxf>
      <font>
        <b/>
        <sz val="14"/>
      </font>
    </ndxf>
  </rcc>
  <rcc rId="3062" sId="1" odxf="1" dxf="1">
    <nc r="L16">
      <f>H16/G16*100</f>
    </nc>
    <odxf>
      <font>
        <b val="0"/>
        <sz val="14"/>
      </font>
    </odxf>
    <ndxf>
      <font>
        <b/>
        <sz val="14"/>
      </font>
    </ndxf>
  </rcc>
  <rcc rId="3063" sId="1" odxf="1" dxf="1">
    <nc r="K17">
      <f>D17/C17*100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064" sId="1" odxf="1" dxf="1">
    <nc r="L17">
      <f>H17/G17*100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065" sId="1" odxf="1" dxf="1">
    <nc r="K18">
      <f>D18/C18*100</f>
    </nc>
    <odxf>
      <font>
        <b val="0"/>
        <sz val="14"/>
      </font>
    </odxf>
    <ndxf>
      <font>
        <b/>
        <sz val="14"/>
      </font>
    </ndxf>
  </rcc>
  <rcc rId="3066" sId="1" odxf="1" dxf="1">
    <nc r="L18">
      <f>H18/G18*100</f>
    </nc>
    <odxf>
      <font>
        <b val="0"/>
        <sz val="14"/>
      </font>
    </odxf>
    <ndxf>
      <font>
        <b/>
        <sz val="14"/>
      </font>
    </ndxf>
  </rcc>
  <rcc rId="3067" sId="1" odxf="1" dxf="1">
    <nc r="K19">
      <f>D19/C19*100</f>
    </nc>
    <odxf>
      <font>
        <b val="0"/>
        <sz val="14"/>
      </font>
    </odxf>
    <ndxf>
      <font>
        <b/>
        <sz val="14"/>
      </font>
    </ndxf>
  </rcc>
  <rcc rId="3068" sId="1" odxf="1" dxf="1">
    <nc r="L19">
      <f>H19/G19*100</f>
    </nc>
    <odxf>
      <font>
        <b val="0"/>
        <sz val="14"/>
      </font>
    </odxf>
    <ndxf>
      <font>
        <b/>
        <sz val="14"/>
      </font>
    </ndxf>
  </rcc>
  <rcc rId="3069" sId="1" odxf="1" dxf="1">
    <nc r="K20">
      <f>D20/C20*100</f>
    </nc>
    <odxf>
      <font>
        <b val="0"/>
        <sz val="14"/>
      </font>
    </odxf>
    <ndxf>
      <font>
        <b/>
        <sz val="14"/>
      </font>
    </ndxf>
  </rcc>
  <rcc rId="3070" sId="1" odxf="1" dxf="1">
    <nc r="L20">
      <f>H20/G20*100</f>
    </nc>
    <odxf>
      <font>
        <b val="0"/>
        <sz val="14"/>
      </font>
    </odxf>
    <ndxf>
      <font>
        <b/>
        <sz val="14"/>
      </font>
    </ndxf>
  </rcc>
  <rcc rId="3071" sId="1" odxf="1" dxf="1">
    <nc r="K21">
      <f>D21/C21*100</f>
    </nc>
    <odxf>
      <font>
        <b val="0"/>
        <sz val="14"/>
      </font>
    </odxf>
    <ndxf>
      <font>
        <b/>
        <sz val="14"/>
      </font>
    </ndxf>
  </rcc>
  <rcc rId="3072" sId="1" odxf="1" dxf="1">
    <nc r="L21">
      <f>H21/G21*100</f>
    </nc>
    <odxf>
      <font>
        <b val="0"/>
        <sz val="14"/>
      </font>
    </odxf>
    <ndxf>
      <font>
        <b/>
        <sz val="14"/>
      </font>
    </ndxf>
  </rcc>
  <rcc rId="3073" sId="1" odxf="1" dxf="1">
    <nc r="K22">
      <f>D22/C22*100</f>
    </nc>
    <odxf>
      <font>
        <b val="0"/>
        <sz val="14"/>
      </font>
    </odxf>
    <ndxf>
      <font>
        <b/>
        <sz val="14"/>
      </font>
    </ndxf>
  </rcc>
  <rcc rId="3074" sId="1" odxf="1" dxf="1">
    <nc r="L22">
      <f>H22/G22*100</f>
    </nc>
    <odxf>
      <font>
        <b val="0"/>
        <sz val="14"/>
      </font>
    </odxf>
    <ndxf>
      <font>
        <b/>
        <sz val="14"/>
      </font>
    </ndxf>
  </rcc>
  <rcc rId="3075" sId="1" odxf="1" dxf="1">
    <nc r="K23">
      <f>D23/C23*100</f>
    </nc>
    <odxf>
      <font>
        <b val="0"/>
        <sz val="14"/>
      </font>
    </odxf>
    <ndxf>
      <font>
        <b/>
        <sz val="14"/>
      </font>
    </ndxf>
  </rcc>
  <rcc rId="3076" sId="1" odxf="1" dxf="1">
    <nc r="L23">
      <f>H23/G23*100</f>
    </nc>
    <odxf>
      <font>
        <b val="0"/>
        <sz val="14"/>
      </font>
    </odxf>
    <ndxf>
      <font>
        <b/>
        <sz val="14"/>
      </font>
    </ndxf>
  </rcc>
  <rcc rId="3077" sId="1" odxf="1" dxf="1">
    <nc r="K24">
      <f>D24/C24*100</f>
    </nc>
    <odxf>
      <font>
        <b val="0"/>
        <sz val="14"/>
      </font>
    </odxf>
    <ndxf>
      <font>
        <b/>
        <sz val="14"/>
      </font>
    </ndxf>
  </rcc>
  <rcc rId="3078" sId="1" odxf="1" dxf="1">
    <nc r="L24">
      <f>H24/G24*100</f>
    </nc>
    <odxf>
      <font>
        <b val="0"/>
        <sz val="14"/>
      </font>
    </odxf>
    <ndxf>
      <font>
        <b/>
        <sz val="14"/>
      </font>
    </ndxf>
  </rcc>
  <rcc rId="3079" sId="1" odxf="1" dxf="1">
    <nc r="K25">
      <f>D25/C25*100</f>
    </nc>
    <odxf>
      <font>
        <b val="0"/>
        <sz val="14"/>
      </font>
    </odxf>
    <ndxf>
      <font>
        <b/>
        <sz val="14"/>
      </font>
    </ndxf>
  </rcc>
  <rcc rId="3080" sId="1" odxf="1" dxf="1">
    <nc r="L25">
      <f>H25/G25*100</f>
    </nc>
    <odxf>
      <font>
        <b val="0"/>
        <sz val="14"/>
      </font>
    </odxf>
    <ndxf>
      <font>
        <b/>
        <sz val="14"/>
      </font>
    </ndxf>
  </rcc>
  <rcc rId="3081" sId="1" odxf="1" dxf="1">
    <nc r="K26">
      <f>D26/C26*100</f>
    </nc>
    <odxf>
      <font>
        <b val="0"/>
        <sz val="14"/>
      </font>
    </odxf>
    <ndxf>
      <font>
        <b/>
        <sz val="14"/>
      </font>
    </ndxf>
  </rcc>
  <rcc rId="3082" sId="1" odxf="1" dxf="1">
    <nc r="L26">
      <f>H26/G26*100</f>
    </nc>
    <odxf>
      <font>
        <b val="0"/>
        <sz val="14"/>
      </font>
    </odxf>
    <ndxf>
      <font>
        <b/>
        <sz val="14"/>
      </font>
    </ndxf>
  </rcc>
  <rcc rId="3083" sId="1" odxf="1" dxf="1">
    <nc r="K27">
      <f>D27/C27*100</f>
    </nc>
    <odxf>
      <font>
        <b val="0"/>
        <sz val="14"/>
      </font>
    </odxf>
    <ndxf>
      <font>
        <b/>
        <sz val="14"/>
      </font>
    </ndxf>
  </rcc>
  <rcc rId="3084" sId="1" odxf="1" dxf="1">
    <nc r="L27">
      <f>H27/G27*100</f>
    </nc>
    <odxf>
      <font>
        <b val="0"/>
        <sz val="14"/>
      </font>
    </odxf>
    <ndxf>
      <font>
        <b/>
        <sz val="14"/>
      </font>
    </ndxf>
  </rcc>
  <rcc rId="3085" sId="1" odxf="1" dxf="1">
    <nc r="K28">
      <f>D28/C28*100</f>
    </nc>
    <odxf>
      <font>
        <b val="0"/>
        <sz val="14"/>
      </font>
    </odxf>
    <ndxf>
      <font>
        <b/>
        <sz val="14"/>
      </font>
    </ndxf>
  </rcc>
  <rcc rId="3086" sId="1" odxf="1" dxf="1">
    <nc r="L28">
      <f>H28/G28*100</f>
    </nc>
    <odxf>
      <font>
        <b val="0"/>
        <sz val="14"/>
      </font>
    </odxf>
    <ndxf>
      <font>
        <b/>
        <sz val="14"/>
      </font>
    </ndxf>
  </rcc>
  <rcc rId="3087" sId="1" odxf="1" dxf="1">
    <nc r="K29">
      <f>D29/C29*100</f>
    </nc>
    <odxf>
      <font>
        <b val="0"/>
        <sz val="14"/>
      </font>
    </odxf>
    <ndxf>
      <font>
        <b/>
        <sz val="14"/>
      </font>
    </ndxf>
  </rcc>
  <rcc rId="3088" sId="1" odxf="1" dxf="1">
    <nc r="L29">
      <f>H29/G29*100</f>
    </nc>
    <odxf>
      <font>
        <b val="0"/>
        <sz val="14"/>
      </font>
    </odxf>
    <ndxf>
      <font>
        <b/>
        <sz val="14"/>
      </font>
    </ndxf>
  </rcc>
  <rcc rId="3089" sId="1" odxf="1" dxf="1">
    <nc r="K30">
      <f>D30/C30*100</f>
    </nc>
    <odxf>
      <font>
        <b val="0"/>
        <sz val="14"/>
      </font>
    </odxf>
    <ndxf>
      <font>
        <b/>
        <sz val="14"/>
      </font>
    </ndxf>
  </rcc>
  <rcc rId="3090" sId="1" odxf="1" dxf="1">
    <nc r="L30">
      <f>H30/G30*100</f>
    </nc>
    <odxf>
      <font>
        <b val="0"/>
        <sz val="14"/>
      </font>
    </odxf>
    <ndxf>
      <font>
        <b/>
        <sz val="14"/>
      </font>
    </ndxf>
  </rcc>
  <rcc rId="3091" sId="1" odxf="1" dxf="1">
    <nc r="K31">
      <f>D31/C31*100</f>
    </nc>
    <odxf>
      <font>
        <b val="0"/>
        <sz val="14"/>
      </font>
    </odxf>
    <ndxf>
      <font>
        <b/>
        <sz val="14"/>
      </font>
    </ndxf>
  </rcc>
  <rcc rId="3092" sId="1" odxf="1" dxf="1">
    <nc r="L31">
      <f>H31/G31*100</f>
    </nc>
    <odxf>
      <font>
        <b val="0"/>
        <sz val="14"/>
      </font>
    </odxf>
    <ndxf>
      <font>
        <b/>
        <sz val="14"/>
      </font>
    </ndxf>
  </rcc>
  <rcc rId="3093" sId="1" odxf="1" dxf="1">
    <nc r="K32">
      <f>D32/C32*100</f>
    </nc>
    <odxf>
      <font>
        <b val="0"/>
        <sz val="14"/>
      </font>
    </odxf>
    <ndxf>
      <font>
        <b/>
        <sz val="14"/>
      </font>
    </ndxf>
  </rcc>
  <rcc rId="3094" sId="1" odxf="1" dxf="1">
    <nc r="L32">
      <f>H32/G32*100</f>
    </nc>
    <odxf>
      <font>
        <b val="0"/>
        <sz val="14"/>
      </font>
    </odxf>
    <ndxf>
      <font>
        <b/>
        <sz val="14"/>
      </font>
    </ndxf>
  </rcc>
  <rcc rId="3095" sId="1" odxf="1" dxf="1">
    <nc r="K33">
      <f>D33/C33*100</f>
    </nc>
    <odxf>
      <font>
        <b val="0"/>
        <sz val="14"/>
      </font>
    </odxf>
    <ndxf>
      <font>
        <b/>
        <sz val="14"/>
      </font>
    </ndxf>
  </rcc>
  <rcc rId="3096" sId="1" odxf="1" dxf="1">
    <nc r="L33">
      <f>H33/G33*100</f>
    </nc>
    <odxf>
      <font>
        <b val="0"/>
        <sz val="14"/>
      </font>
    </odxf>
    <ndxf>
      <font>
        <b/>
        <sz val="14"/>
      </font>
    </ndxf>
  </rcc>
  <rcc rId="3097" sId="1" odxf="1" dxf="1">
    <nc r="K34">
      <f>D34/C34*100</f>
    </nc>
    <odxf>
      <font>
        <b val="0"/>
        <sz val="14"/>
      </font>
    </odxf>
    <ndxf>
      <font>
        <b/>
        <sz val="14"/>
      </font>
    </ndxf>
  </rcc>
  <rcc rId="3098" sId="1" odxf="1" dxf="1">
    <nc r="L34">
      <f>H34/G34*100</f>
    </nc>
    <odxf>
      <font>
        <b val="0"/>
        <sz val="14"/>
      </font>
    </odxf>
    <ndxf>
      <font>
        <b/>
        <sz val="14"/>
      </font>
    </ndxf>
  </rcc>
  <rcc rId="3099" sId="1" odxf="1" dxf="1">
    <nc r="K35">
      <f>D35/C35*100</f>
    </nc>
    <odxf>
      <font>
        <b val="0"/>
        <sz val="14"/>
      </font>
    </odxf>
    <ndxf>
      <font>
        <b/>
        <sz val="14"/>
      </font>
    </ndxf>
  </rcc>
  <rcc rId="3100" sId="1" odxf="1" dxf="1">
    <nc r="L35">
      <f>H35/G35*100</f>
    </nc>
    <odxf>
      <font>
        <b val="0"/>
        <sz val="14"/>
      </font>
    </odxf>
    <ndxf>
      <font>
        <b/>
        <sz val="14"/>
      </font>
    </ndxf>
  </rcc>
  <rcc rId="3101" sId="1" odxf="1" dxf="1">
    <nc r="K36">
      <f>D36/C36*100</f>
    </nc>
    <odxf>
      <font>
        <b val="0"/>
        <sz val="14"/>
      </font>
    </odxf>
    <ndxf>
      <font>
        <b/>
        <sz val="14"/>
      </font>
    </ndxf>
  </rcc>
  <rcc rId="3102" sId="1" odxf="1" dxf="1">
    <nc r="L36">
      <f>H36/G36*100</f>
    </nc>
    <odxf>
      <font>
        <b val="0"/>
        <sz val="14"/>
      </font>
    </odxf>
    <ndxf>
      <font>
        <b/>
        <sz val="14"/>
      </font>
    </ndxf>
  </rcc>
  <rcc rId="3103" sId="1" odxf="1" dxf="1">
    <nc r="K37">
      <f>D37/C37*100</f>
    </nc>
    <odxf>
      <font>
        <b val="0"/>
        <sz val="14"/>
      </font>
    </odxf>
    <ndxf>
      <font>
        <b/>
        <sz val="14"/>
      </font>
    </ndxf>
  </rcc>
  <rcc rId="3104" sId="1" odxf="1" dxf="1">
    <nc r="L37">
      <f>H37/G37*100</f>
    </nc>
    <odxf>
      <font>
        <b val="0"/>
        <sz val="14"/>
      </font>
    </odxf>
    <ndxf>
      <font>
        <b/>
        <sz val="14"/>
      </font>
    </ndxf>
  </rcc>
  <rcc rId="3105" sId="1" odxf="1" dxf="1">
    <nc r="K38">
      <f>D38/C38*100</f>
    </nc>
    <odxf>
      <font>
        <b val="0"/>
        <sz val="14"/>
      </font>
    </odxf>
    <ndxf>
      <font>
        <b/>
        <sz val="14"/>
      </font>
    </ndxf>
  </rcc>
  <rcc rId="3106" sId="1" odxf="1" dxf="1">
    <nc r="L38">
      <f>H38/G38*100</f>
    </nc>
    <odxf>
      <font>
        <b val="0"/>
        <sz val="14"/>
      </font>
    </odxf>
    <ndxf>
      <font>
        <b/>
        <sz val="14"/>
      </font>
    </ndxf>
  </rcc>
  <rcc rId="3107" sId="1" odxf="1" dxf="1">
    <nc r="K39">
      <f>D39/C39*100</f>
    </nc>
    <odxf>
      <font>
        <b val="0"/>
        <sz val="14"/>
      </font>
    </odxf>
    <ndxf>
      <font>
        <b/>
        <sz val="14"/>
      </font>
    </ndxf>
  </rcc>
  <rcc rId="3108" sId="1" odxf="1" dxf="1">
    <nc r="L39">
      <f>H39/G39*100</f>
    </nc>
    <odxf>
      <font>
        <b val="0"/>
        <sz val="14"/>
      </font>
    </odxf>
    <ndxf>
      <font>
        <b/>
        <sz val="14"/>
      </font>
    </ndxf>
  </rcc>
  <rcc rId="3109" sId="1" odxf="1" dxf="1">
    <nc r="K40">
      <f>D40/C40*100</f>
    </nc>
    <odxf>
      <font>
        <b val="0"/>
        <sz val="14"/>
      </font>
    </odxf>
    <ndxf>
      <font>
        <b/>
        <sz val="14"/>
      </font>
    </ndxf>
  </rcc>
  <rcc rId="3110" sId="1" odxf="1" dxf="1">
    <nc r="L40">
      <f>H40/G40*100</f>
    </nc>
    <odxf>
      <font>
        <b val="0"/>
        <sz val="14"/>
      </font>
    </odxf>
    <ndxf>
      <font>
        <b/>
        <sz val="14"/>
      </font>
    </ndxf>
  </rcc>
  <rcc rId="3111" sId="1" odxf="1" dxf="1">
    <nc r="K41">
      <f>D41/C41*100</f>
    </nc>
    <odxf>
      <font>
        <b val="0"/>
        <sz val="14"/>
      </font>
    </odxf>
    <ndxf>
      <font>
        <b/>
        <sz val="14"/>
      </font>
    </ndxf>
  </rcc>
  <rcc rId="3112" sId="1" odxf="1" dxf="1">
    <nc r="L41">
      <f>H41/G41*100</f>
    </nc>
    <odxf>
      <font>
        <b val="0"/>
        <sz val="14"/>
      </font>
    </odxf>
    <ndxf>
      <font>
        <b/>
        <sz val="14"/>
      </font>
    </ndxf>
  </rcc>
  <rcc rId="3113" sId="1" odxf="1" dxf="1">
    <nc r="K42">
      <f>D42/C42*100</f>
    </nc>
    <odxf>
      <font>
        <b val="0"/>
        <sz val="14"/>
      </font>
    </odxf>
    <ndxf>
      <font>
        <b/>
        <sz val="14"/>
      </font>
    </ndxf>
  </rcc>
  <rcc rId="3114" sId="1" odxf="1" dxf="1">
    <nc r="L42">
      <f>H42/G42*100</f>
    </nc>
    <odxf>
      <font>
        <b val="0"/>
        <sz val="14"/>
      </font>
    </odxf>
    <ndxf>
      <font>
        <b/>
        <sz val="14"/>
      </font>
    </ndxf>
  </rcc>
  <rcc rId="3115" sId="1" odxf="1" dxf="1">
    <nc r="K43">
      <f>D43/C43*100</f>
    </nc>
    <odxf>
      <font>
        <b val="0"/>
        <sz val="14"/>
      </font>
    </odxf>
    <ndxf>
      <font>
        <b/>
        <sz val="14"/>
      </font>
    </ndxf>
  </rcc>
  <rcc rId="3116" sId="1" odxf="1" dxf="1">
    <nc r="L43">
      <f>H43/G43*100</f>
    </nc>
    <odxf>
      <font>
        <b val="0"/>
        <sz val="14"/>
      </font>
    </odxf>
    <ndxf>
      <font>
        <b/>
        <sz val="14"/>
      </font>
    </ndxf>
  </rcc>
  <rcc rId="3117" sId="1" odxf="1" dxf="1">
    <nc r="K44">
      <f>D44/C44*100</f>
    </nc>
    <odxf>
      <font>
        <b val="0"/>
        <sz val="14"/>
      </font>
    </odxf>
    <ndxf>
      <font>
        <b/>
        <sz val="14"/>
      </font>
    </ndxf>
  </rcc>
  <rcc rId="3118" sId="1" odxf="1" dxf="1">
    <nc r="L44">
      <f>H44/G44*100</f>
    </nc>
    <odxf>
      <font>
        <b val="0"/>
        <sz val="14"/>
      </font>
    </odxf>
    <ndxf>
      <font>
        <b/>
        <sz val="14"/>
      </font>
    </ndxf>
  </rcc>
  <rcc rId="3119" sId="1">
    <nc r="K45">
      <f>D45/C45*100</f>
    </nc>
  </rcc>
  <rcc rId="3120" sId="1">
    <nc r="L45">
      <f>H45/G45*100</f>
    </nc>
  </rcc>
  <rcc rId="3121" sId="1" odxf="1" dxf="1">
    <nc r="K46">
      <f>D46/C46*100</f>
    </nc>
    <odxf>
      <font>
        <b val="0"/>
        <sz val="14"/>
      </font>
    </odxf>
    <ndxf>
      <font>
        <b/>
        <sz val="14"/>
      </font>
    </ndxf>
  </rcc>
  <rcc rId="3122" sId="1" odxf="1" dxf="1">
    <nc r="L46">
      <f>H46/G46*100</f>
    </nc>
    <odxf>
      <font>
        <b val="0"/>
        <sz val="14"/>
      </font>
    </odxf>
    <ndxf>
      <font>
        <b/>
        <sz val="14"/>
      </font>
    </ndxf>
  </rcc>
  <rcc rId="3123" sId="1" odxf="1" dxf="1">
    <nc r="K47">
      <f>D47/C47*100</f>
    </nc>
    <odxf>
      <font>
        <b val="0"/>
        <sz val="14"/>
      </font>
    </odxf>
    <ndxf>
      <font>
        <b/>
        <sz val="14"/>
      </font>
    </ndxf>
  </rcc>
  <rcc rId="3124" sId="1" odxf="1" dxf="1">
    <nc r="L47">
      <f>H47/G47*100</f>
    </nc>
    <odxf>
      <font>
        <b val="0"/>
        <sz val="14"/>
      </font>
    </odxf>
    <ndxf>
      <font>
        <b/>
        <sz val="14"/>
      </font>
    </ndxf>
  </rcc>
  <rcc rId="3125" sId="1" odxf="1" dxf="1">
    <nc r="K48">
      <f>D48/C48*100</f>
    </nc>
    <odxf>
      <font>
        <b val="0"/>
        <sz val="14"/>
      </font>
    </odxf>
    <ndxf>
      <font>
        <b/>
        <sz val="14"/>
      </font>
    </ndxf>
  </rcc>
  <rcc rId="3126" sId="1" odxf="1" dxf="1">
    <nc r="L48">
      <f>H48/G48*100</f>
    </nc>
    <odxf>
      <font>
        <b val="0"/>
        <sz val="14"/>
      </font>
    </odxf>
    <ndxf>
      <font>
        <b/>
        <sz val="14"/>
      </font>
    </ndxf>
  </rcc>
  <rcc rId="3127" sId="1" odxf="1" dxf="1">
    <nc r="K49">
      <f>D49/C49*100</f>
    </nc>
    <odxf>
      <font>
        <b val="0"/>
        <sz val="14"/>
      </font>
    </odxf>
    <ndxf>
      <font>
        <b/>
        <sz val="14"/>
      </font>
    </ndxf>
  </rcc>
  <rcc rId="3128" sId="1" odxf="1" dxf="1">
    <nc r="L49">
      <f>H49/G49*100</f>
    </nc>
    <odxf>
      <font>
        <b val="0"/>
        <sz val="14"/>
      </font>
    </odxf>
    <ndxf>
      <font>
        <b/>
        <sz val="14"/>
      </font>
    </ndxf>
  </rcc>
  <rcc rId="3129" sId="1" odxf="1" dxf="1">
    <nc r="K50">
      <f>D50/C50*100</f>
    </nc>
    <odxf>
      <font>
        <b val="0"/>
        <sz val="14"/>
      </font>
    </odxf>
    <ndxf>
      <font>
        <b/>
        <sz val="14"/>
      </font>
    </ndxf>
  </rcc>
  <rcc rId="3130" sId="1" odxf="1" dxf="1">
    <nc r="L50">
      <f>H50/G50*100</f>
    </nc>
    <odxf>
      <font>
        <b val="0"/>
        <sz val="14"/>
      </font>
    </odxf>
    <ndxf>
      <font>
        <b/>
        <sz val="14"/>
      </font>
    </ndxf>
  </rcc>
  <rcc rId="3131" sId="1" odxf="1" dxf="1">
    <nc r="K51">
      <f>D51/C51*100</f>
    </nc>
    <odxf>
      <font>
        <b val="0"/>
        <sz val="14"/>
      </font>
    </odxf>
    <ndxf>
      <font>
        <b/>
        <sz val="14"/>
      </font>
    </ndxf>
  </rcc>
  <rcc rId="3132" sId="1" odxf="1" dxf="1">
    <nc r="L51">
      <f>H51/G51*100</f>
    </nc>
    <odxf>
      <font>
        <b val="0"/>
        <sz val="14"/>
      </font>
    </odxf>
    <ndxf>
      <font>
        <b/>
        <sz val="14"/>
      </font>
    </ndxf>
  </rcc>
  <rcc rId="3133" sId="1" odxf="1" dxf="1">
    <nc r="K52">
      <f>D52/C52*100</f>
    </nc>
    <odxf>
      <font>
        <b val="0"/>
        <sz val="14"/>
        <color theme="1"/>
      </font>
    </odxf>
    <ndxf>
      <font>
        <b/>
        <sz val="14"/>
        <color theme="1"/>
      </font>
    </ndxf>
  </rcc>
  <rcc rId="3134" sId="1" odxf="1" dxf="1">
    <nc r="L52">
      <f>H52/G52*100</f>
    </nc>
    <odxf>
      <font>
        <b val="0"/>
        <sz val="14"/>
        <color theme="1"/>
      </font>
    </odxf>
    <ndxf>
      <font>
        <b/>
        <sz val="14"/>
        <color theme="1"/>
      </font>
    </ndxf>
  </rcc>
  <rcc rId="3135" sId="1" odxf="1" dxf="1">
    <nc r="K53">
      <f>D53/C53*100</f>
    </nc>
    <odxf>
      <font>
        <b val="0"/>
        <sz val="14"/>
      </font>
    </odxf>
    <ndxf>
      <font>
        <b/>
        <sz val="14"/>
      </font>
    </ndxf>
  </rcc>
  <rcc rId="3136" sId="1" odxf="1" dxf="1">
    <nc r="L53">
      <f>H53/G53*100</f>
    </nc>
    <odxf>
      <font>
        <b val="0"/>
        <sz val="14"/>
      </font>
    </odxf>
    <ndxf>
      <font>
        <b/>
        <sz val="14"/>
      </font>
    </ndxf>
  </rcc>
  <rcc rId="3137" sId="1" odxf="1" dxf="1">
    <nc r="K54">
      <f>D54/C54*100</f>
    </nc>
    <odxf>
      <font>
        <b val="0"/>
        <sz val="14"/>
      </font>
    </odxf>
    <ndxf>
      <font>
        <b/>
        <sz val="14"/>
      </font>
    </ndxf>
  </rcc>
  <rcc rId="3138" sId="1" odxf="1" dxf="1">
    <nc r="L54">
      <f>H54/G54*100</f>
    </nc>
    <odxf>
      <font>
        <b val="0"/>
        <sz val="14"/>
      </font>
    </odxf>
    <ndxf>
      <font>
        <b/>
        <sz val="14"/>
      </font>
    </ndxf>
  </rcc>
  <rcc rId="3139" sId="1" odxf="1" dxf="1">
    <nc r="K55">
      <f>D55/C55*100</f>
    </nc>
    <odxf>
      <font>
        <b val="0"/>
        <sz val="14"/>
      </font>
    </odxf>
    <ndxf>
      <font>
        <b/>
        <sz val="14"/>
      </font>
    </ndxf>
  </rcc>
  <rcc rId="3140" sId="1" odxf="1" dxf="1">
    <nc r="L55">
      <f>H55/G55*100</f>
    </nc>
    <odxf>
      <font>
        <b val="0"/>
        <sz val="14"/>
      </font>
    </odxf>
    <ndxf>
      <font>
        <b/>
        <sz val="14"/>
      </font>
    </ndxf>
  </rcc>
  <rcc rId="3141" sId="1" odxf="1" dxf="1">
    <nc r="K56">
      <f>D56/C56*100</f>
    </nc>
    <odxf>
      <font>
        <b val="0"/>
        <sz val="14"/>
      </font>
    </odxf>
    <ndxf>
      <font>
        <b/>
        <sz val="14"/>
      </font>
    </ndxf>
  </rcc>
  <rcc rId="3142" sId="1" odxf="1" dxf="1">
    <nc r="L56">
      <f>H56/G56*100</f>
    </nc>
    <odxf>
      <font>
        <b val="0"/>
        <sz val="14"/>
      </font>
    </odxf>
    <ndxf>
      <font>
        <b/>
        <sz val="14"/>
      </font>
    </ndxf>
  </rcc>
  <rcc rId="3143" sId="1" odxf="1" dxf="1">
    <nc r="K57">
      <f>D57/C57*100</f>
    </nc>
    <odxf>
      <font>
        <b val="0"/>
        <sz val="14"/>
      </font>
    </odxf>
    <ndxf>
      <font>
        <b/>
        <sz val="14"/>
      </font>
    </ndxf>
  </rcc>
  <rcc rId="3144" sId="1" odxf="1" dxf="1">
    <nc r="L57">
      <f>H57/G57*100</f>
    </nc>
    <odxf>
      <font>
        <b val="0"/>
        <sz val="14"/>
      </font>
    </odxf>
    <ndxf>
      <font>
        <b/>
        <sz val="14"/>
      </font>
    </ndxf>
  </rcc>
  <rcc rId="3145" sId="1" odxf="1" dxf="1">
    <nc r="K58">
      <f>D58/C58*100</f>
    </nc>
    <odxf>
      <font>
        <b val="0"/>
        <sz val="14"/>
      </font>
    </odxf>
    <ndxf>
      <font>
        <b/>
        <sz val="14"/>
      </font>
    </ndxf>
  </rcc>
  <rcc rId="3146" sId="1" odxf="1" dxf="1">
    <nc r="L58">
      <f>H58/G58*100</f>
    </nc>
    <odxf>
      <font>
        <b val="0"/>
        <sz val="14"/>
      </font>
    </odxf>
    <ndxf>
      <font>
        <b/>
        <sz val="14"/>
      </font>
    </ndxf>
  </rcc>
  <rcc rId="3147" sId="1" odxf="1" dxf="1">
    <nc r="K59">
      <f>D59/C59*100</f>
    </nc>
    <odxf>
      <font>
        <b val="0"/>
        <sz val="14"/>
      </font>
    </odxf>
    <ndxf>
      <font>
        <b/>
        <sz val="14"/>
      </font>
    </ndxf>
  </rcc>
  <rcc rId="3148" sId="1" odxf="1" dxf="1">
    <nc r="L59">
      <f>H59/G59*100</f>
    </nc>
    <odxf>
      <font>
        <b val="0"/>
        <sz val="14"/>
      </font>
    </odxf>
    <ndxf>
      <font>
        <b/>
        <sz val="14"/>
      </font>
    </ndxf>
  </rcc>
  <rcc rId="3149" sId="1" odxf="1" dxf="1">
    <nc r="K60">
      <f>D60/C60*100</f>
    </nc>
    <odxf>
      <font>
        <b val="0"/>
        <sz val="14"/>
      </font>
    </odxf>
    <ndxf>
      <font>
        <b/>
        <sz val="14"/>
      </font>
    </ndxf>
  </rcc>
  <rcc rId="3150" sId="1" odxf="1" dxf="1">
    <nc r="L60">
      <f>H60/G60*100</f>
    </nc>
    <odxf>
      <font>
        <b val="0"/>
        <sz val="14"/>
      </font>
    </odxf>
    <ndxf>
      <font>
        <b/>
        <sz val="14"/>
      </font>
    </ndxf>
  </rcc>
  <rcc rId="3151" sId="1" odxf="1" dxf="1">
    <nc r="K61">
      <f>D61/C61*100</f>
    </nc>
    <odxf>
      <font>
        <b val="0"/>
        <sz val="14"/>
      </font>
    </odxf>
    <ndxf>
      <font>
        <b/>
        <sz val="14"/>
      </font>
    </ndxf>
  </rcc>
  <rcc rId="3152" sId="1" odxf="1" dxf="1">
    <nc r="L61">
      <f>H61/G61*100</f>
    </nc>
    <odxf>
      <font>
        <b val="0"/>
        <sz val="14"/>
      </font>
    </odxf>
    <ndxf>
      <font>
        <b/>
        <sz val="14"/>
      </font>
    </ndxf>
  </rcc>
  <rcc rId="3153" sId="1" odxf="1" dxf="1">
    <nc r="K62">
      <f>D62/C62*100</f>
    </nc>
    <odxf>
      <font>
        <b val="0"/>
        <sz val="14"/>
      </font>
    </odxf>
    <ndxf>
      <font>
        <b/>
        <sz val="14"/>
      </font>
    </ndxf>
  </rcc>
  <rcc rId="3154" sId="1" odxf="1" dxf="1">
    <nc r="L62">
      <f>H62/G62*100</f>
    </nc>
    <odxf>
      <font>
        <b val="0"/>
        <sz val="14"/>
      </font>
    </odxf>
    <ndxf>
      <font>
        <b/>
        <sz val="14"/>
      </font>
    </ndxf>
  </rcc>
  <rcc rId="3155" sId="1" odxf="1" dxf="1">
    <nc r="K63">
      <f>D63/C63*100</f>
    </nc>
    <odxf>
      <font>
        <b val="0"/>
        <sz val="14"/>
      </font>
    </odxf>
    <ndxf>
      <font>
        <b/>
        <sz val="14"/>
      </font>
    </ndxf>
  </rcc>
  <rcc rId="3156" sId="1" odxf="1" dxf="1">
    <nc r="L63">
      <f>H63/G63*100</f>
    </nc>
    <odxf>
      <font>
        <b val="0"/>
        <sz val="14"/>
      </font>
    </odxf>
    <ndxf>
      <font>
        <b/>
        <sz val="14"/>
      </font>
    </ndxf>
  </rcc>
  <rcc rId="3157" sId="1" odxf="1" dxf="1">
    <nc r="K64">
      <f>D64/C64*100</f>
    </nc>
    <odxf>
      <font>
        <b val="0"/>
        <sz val="14"/>
      </font>
    </odxf>
    <ndxf>
      <font>
        <b/>
        <sz val="14"/>
      </font>
    </ndxf>
  </rcc>
  <rcc rId="3158" sId="1" odxf="1" dxf="1">
    <nc r="L64">
      <f>H64/G64*100</f>
    </nc>
    <odxf>
      <font>
        <b val="0"/>
        <sz val="14"/>
      </font>
    </odxf>
    <ndxf>
      <font>
        <b/>
        <sz val="14"/>
      </font>
    </ndxf>
  </rcc>
  <rcc rId="3159" sId="1" odxf="1" dxf="1">
    <nc r="K65">
      <f>D65/C65*100</f>
    </nc>
    <odxf>
      <font>
        <b val="0"/>
        <sz val="14"/>
      </font>
    </odxf>
    <ndxf>
      <font>
        <b/>
        <sz val="14"/>
      </font>
    </ndxf>
  </rcc>
  <rcc rId="3160" sId="1" odxf="1" dxf="1">
    <nc r="L65">
      <f>H65/G65*100</f>
    </nc>
    <odxf>
      <font>
        <b val="0"/>
        <sz val="14"/>
      </font>
    </odxf>
    <ndxf>
      <font>
        <b/>
        <sz val="14"/>
      </font>
    </ndxf>
  </rcc>
  <rcc rId="3161" sId="1" odxf="1" dxf="1">
    <nc r="K66">
      <f>D66/C66*100</f>
    </nc>
    <odxf>
      <font>
        <b val="0"/>
        <sz val="14"/>
      </font>
    </odxf>
    <ndxf>
      <font>
        <b/>
        <sz val="14"/>
      </font>
    </ndxf>
  </rcc>
  <rcc rId="3162" sId="1" odxf="1" dxf="1">
    <nc r="L66">
      <f>H66/G66*100</f>
    </nc>
    <odxf>
      <font>
        <b val="0"/>
        <sz val="14"/>
      </font>
    </odxf>
    <ndxf>
      <font>
        <b/>
        <sz val="14"/>
      </font>
    </ndxf>
  </rcc>
  <rcc rId="3163" sId="1" odxf="1" dxf="1">
    <nc r="K67">
      <f>D67/C67*100</f>
    </nc>
    <odxf>
      <font>
        <b val="0"/>
        <sz val="14"/>
      </font>
    </odxf>
    <ndxf>
      <font>
        <b/>
        <sz val="14"/>
      </font>
    </ndxf>
  </rcc>
  <rcc rId="3164" sId="1" odxf="1" dxf="1">
    <nc r="L67">
      <f>H67/G67*100</f>
    </nc>
    <odxf>
      <font>
        <b val="0"/>
        <sz val="14"/>
      </font>
    </odxf>
    <ndxf>
      <font>
        <b/>
        <sz val="14"/>
      </font>
    </ndxf>
  </rcc>
  <rcc rId="3165" sId="1" odxf="1" dxf="1">
    <nc r="K68">
      <f>D68/C68*100</f>
    </nc>
    <odxf>
      <font>
        <b val="0"/>
        <sz val="14"/>
      </font>
    </odxf>
    <ndxf>
      <font>
        <b/>
        <sz val="14"/>
      </font>
    </ndxf>
  </rcc>
  <rcc rId="3166" sId="1" odxf="1" dxf="1">
    <nc r="L68">
      <f>H68/G68*100</f>
    </nc>
    <odxf>
      <font>
        <b val="0"/>
        <sz val="14"/>
      </font>
    </odxf>
    <ndxf>
      <font>
        <b/>
        <sz val="14"/>
      </font>
    </ndxf>
  </rcc>
  <rcc rId="3167" sId="1" odxf="1" dxf="1">
    <nc r="K69">
      <f>D69/C69*100</f>
    </nc>
    <odxf>
      <font>
        <b val="0"/>
        <sz val="14"/>
      </font>
    </odxf>
    <ndxf>
      <font>
        <b/>
        <sz val="14"/>
      </font>
    </ndxf>
  </rcc>
  <rcc rId="3168" sId="1" odxf="1" dxf="1">
    <nc r="L69">
      <f>H69/G69*100</f>
    </nc>
    <odxf>
      <font>
        <b val="0"/>
        <sz val="14"/>
      </font>
    </odxf>
    <ndxf>
      <font>
        <b/>
        <sz val="14"/>
      </font>
    </ndxf>
  </rcc>
  <rcc rId="3169" sId="1" odxf="1" dxf="1">
    <nc r="K70">
      <f>D70/C70*100</f>
    </nc>
    <odxf>
      <font>
        <b val="0"/>
        <sz val="14"/>
      </font>
    </odxf>
    <ndxf>
      <font>
        <b/>
        <sz val="14"/>
      </font>
    </ndxf>
  </rcc>
  <rcc rId="3170" sId="1" odxf="1" dxf="1">
    <nc r="L70">
      <f>H70/G70*100</f>
    </nc>
    <odxf>
      <font>
        <b val="0"/>
        <sz val="14"/>
      </font>
    </odxf>
    <ndxf>
      <font>
        <b/>
        <sz val="14"/>
      </font>
    </ndxf>
  </rcc>
  <rcc rId="3171" sId="1" odxf="1" dxf="1">
    <nc r="K71">
      <f>D71/C71*100</f>
    </nc>
    <odxf>
      <font>
        <b val="0"/>
        <sz val="14"/>
      </font>
    </odxf>
    <ndxf>
      <font>
        <b/>
        <sz val="14"/>
      </font>
    </ndxf>
  </rcc>
  <rcc rId="3172" sId="1" odxf="1" dxf="1">
    <nc r="L71">
      <f>H71/G71*100</f>
    </nc>
    <odxf>
      <font>
        <b val="0"/>
        <sz val="14"/>
      </font>
    </odxf>
    <ndxf>
      <font>
        <b/>
        <sz val="14"/>
      </font>
    </ndxf>
  </rcc>
  <rcc rId="3173" sId="1" odxf="1" dxf="1">
    <nc r="K72">
      <f>D72/C72*100</f>
    </nc>
    <odxf>
      <font>
        <b val="0"/>
        <sz val="14"/>
      </font>
    </odxf>
    <ndxf>
      <font>
        <b/>
        <sz val="14"/>
      </font>
    </ndxf>
  </rcc>
  <rcc rId="3174" sId="1" odxf="1" dxf="1">
    <nc r="L72">
      <f>H72/G72*100</f>
    </nc>
    <odxf>
      <font>
        <b val="0"/>
        <sz val="14"/>
      </font>
    </odxf>
    <ndxf>
      <font>
        <b/>
        <sz val="14"/>
      </font>
    </ndxf>
  </rcc>
  <rcc rId="3175" sId="1">
    <nc r="K73">
      <f>D73/C73*100</f>
    </nc>
  </rcc>
  <rcc rId="3176" sId="1">
    <nc r="L73">
      <f>H73/G73*100</f>
    </nc>
  </rcc>
  <rcc rId="3177" sId="1" odxf="1" dxf="1">
    <nc r="K74">
      <f>D74/C74*100</f>
    </nc>
    <odxf>
      <font>
        <b val="0"/>
        <sz val="14"/>
      </font>
    </odxf>
    <ndxf>
      <font>
        <b/>
        <sz val="14"/>
      </font>
    </ndxf>
  </rcc>
  <rcc rId="3178" sId="1" odxf="1" dxf="1">
    <nc r="L74">
      <f>H74/G74*100</f>
    </nc>
    <odxf>
      <font>
        <b val="0"/>
        <sz val="14"/>
      </font>
    </odxf>
    <ndxf>
      <font>
        <b/>
        <sz val="14"/>
      </font>
    </ndxf>
  </rcc>
  <rcc rId="3179" sId="1" odxf="1" dxf="1">
    <nc r="K75">
      <f>D75/C75*100</f>
    </nc>
    <odxf>
      <font>
        <b val="0"/>
        <sz val="14"/>
      </font>
    </odxf>
    <ndxf>
      <font>
        <b/>
        <sz val="14"/>
      </font>
    </ndxf>
  </rcc>
  <rcc rId="3180" sId="1" odxf="1" dxf="1">
    <nc r="L75">
      <f>H75/G75*100</f>
    </nc>
    <odxf>
      <font>
        <b val="0"/>
        <sz val="14"/>
      </font>
    </odxf>
    <ndxf>
      <font>
        <b/>
        <sz val="14"/>
      </font>
    </ndxf>
  </rcc>
  <rcc rId="3181" sId="1" odxf="1" dxf="1">
    <nc r="K76">
      <f>D76/C76*100</f>
    </nc>
    <odxf>
      <font>
        <b val="0"/>
        <sz val="14"/>
      </font>
    </odxf>
    <ndxf>
      <font>
        <b/>
        <sz val="14"/>
      </font>
    </ndxf>
  </rcc>
  <rcc rId="3182" sId="1" odxf="1" dxf="1">
    <nc r="L76">
      <f>H76/G76*100</f>
    </nc>
    <odxf>
      <font>
        <b val="0"/>
        <sz val="14"/>
      </font>
    </odxf>
    <ndxf>
      <font>
        <b/>
        <sz val="14"/>
      </font>
    </ndxf>
  </rcc>
  <rcc rId="3183" sId="1" odxf="1" dxf="1">
    <nc r="K77">
      <f>D77/C77*100</f>
    </nc>
    <odxf>
      <font>
        <b val="0"/>
        <sz val="14"/>
      </font>
    </odxf>
    <ndxf>
      <font>
        <b/>
        <sz val="14"/>
      </font>
    </ndxf>
  </rcc>
  <rcc rId="3184" sId="1" odxf="1" dxf="1">
    <nc r="L77">
      <f>H77/G77*100</f>
    </nc>
    <odxf>
      <font>
        <b val="0"/>
        <sz val="14"/>
      </font>
    </odxf>
    <ndxf>
      <font>
        <b/>
        <sz val="14"/>
      </font>
    </ndxf>
  </rcc>
  <rcc rId="3185" sId="1" odxf="1" dxf="1">
    <nc r="K78">
      <f>D78/C78*100</f>
    </nc>
    <odxf>
      <font>
        <b val="0"/>
        <sz val="14"/>
      </font>
    </odxf>
    <ndxf>
      <font>
        <b/>
        <sz val="14"/>
      </font>
    </ndxf>
  </rcc>
  <rcc rId="3186" sId="1" odxf="1" dxf="1">
    <nc r="L78">
      <f>H78/G78*100</f>
    </nc>
    <odxf>
      <font>
        <b val="0"/>
        <sz val="14"/>
      </font>
    </odxf>
    <ndxf>
      <font>
        <b/>
        <sz val="14"/>
      </font>
    </ndxf>
  </rcc>
  <rcc rId="3187" sId="1" odxf="1" dxf="1">
    <nc r="K79">
      <f>D79/C79*100</f>
    </nc>
    <odxf>
      <font>
        <sz val="14"/>
        <name val="Times New Roman"/>
        <scheme val="none"/>
      </font>
    </odxf>
    <ndxf>
      <font>
        <sz val="14"/>
        <name val="Times New Roman"/>
        <scheme val="none"/>
      </font>
    </ndxf>
  </rcc>
  <rcc rId="3188" sId="1" odxf="1" dxf="1">
    <nc r="L79">
      <f>H79/G79*100</f>
    </nc>
    <odxf>
      <font>
        <sz val="14"/>
        <name val="Times New Roman"/>
        <scheme val="none"/>
      </font>
    </odxf>
    <ndxf>
      <font>
        <sz val="14"/>
        <name val="Times New Roman"/>
        <scheme val="none"/>
      </font>
    </ndxf>
  </rcc>
  <rcc rId="3189" sId="1">
    <nc r="K80">
      <f>D80/C80*100</f>
    </nc>
  </rcc>
  <rcc rId="3190" sId="1">
    <nc r="L80">
      <f>H80/G80*100</f>
    </nc>
  </rcc>
  <rcc rId="3191" sId="1" odxf="1" dxf="1">
    <nc r="K81">
      <f>D81/C81*100</f>
    </nc>
    <odxf>
      <font>
        <b val="0"/>
        <sz val="14"/>
      </font>
    </odxf>
    <ndxf>
      <font>
        <b/>
        <sz val="14"/>
      </font>
    </ndxf>
  </rcc>
  <rcc rId="3192" sId="1" odxf="1" dxf="1">
    <nc r="L81">
      <f>H81/G81*100</f>
    </nc>
    <odxf>
      <font>
        <b val="0"/>
        <sz val="14"/>
      </font>
    </odxf>
    <ndxf>
      <font>
        <b/>
        <sz val="14"/>
      </font>
    </ndxf>
  </rcc>
  <rcc rId="3193" sId="1" odxf="1" dxf="1">
    <nc r="K82">
      <f>D82/C82*100</f>
    </nc>
    <odxf>
      <font>
        <b val="0"/>
        <sz val="14"/>
      </font>
    </odxf>
    <ndxf>
      <font>
        <b/>
        <sz val="14"/>
      </font>
    </ndxf>
  </rcc>
  <rcc rId="3194" sId="1" odxf="1" dxf="1">
    <nc r="L82">
      <f>H82/G82*100</f>
    </nc>
    <odxf>
      <font>
        <b val="0"/>
        <sz val="14"/>
      </font>
    </odxf>
    <ndxf>
      <font>
        <b/>
        <sz val="14"/>
      </font>
    </ndxf>
  </rcc>
  <rcc rId="3195" sId="1" odxf="1" dxf="1">
    <nc r="K83">
      <f>D83/C83*100</f>
    </nc>
    <odxf>
      <font>
        <b val="0"/>
        <sz val="14"/>
      </font>
    </odxf>
    <ndxf>
      <font>
        <b/>
        <sz val="14"/>
      </font>
    </ndxf>
  </rcc>
  <rcc rId="3196" sId="1" odxf="1" dxf="1">
    <nc r="L83">
      <f>H83/G83*100</f>
    </nc>
    <odxf>
      <font>
        <b val="0"/>
        <sz val="14"/>
      </font>
    </odxf>
    <ndxf>
      <font>
        <b/>
        <sz val="14"/>
      </font>
    </ndxf>
  </rcc>
  <rcc rId="3197" sId="1" odxf="1" dxf="1">
    <nc r="K84">
      <f>D84/C84*100</f>
    </nc>
    <odxf>
      <font>
        <b val="0"/>
        <sz val="14"/>
      </font>
    </odxf>
    <ndxf>
      <font>
        <b/>
        <sz val="14"/>
      </font>
    </ndxf>
  </rcc>
  <rcc rId="3198" sId="1" odxf="1" dxf="1">
    <nc r="L84">
      <f>H84/G84*100</f>
    </nc>
    <odxf>
      <font>
        <b val="0"/>
        <sz val="14"/>
      </font>
    </odxf>
    <ndxf>
      <font>
        <b/>
        <sz val="14"/>
      </font>
    </ndxf>
  </rcc>
  <rcc rId="3199" sId="1" odxf="1" dxf="1">
    <nc r="K85">
      <f>D85/C85*100</f>
    </nc>
    <odxf>
      <font>
        <b val="0"/>
        <sz val="14"/>
      </font>
    </odxf>
    <ndxf>
      <font>
        <b/>
        <sz val="14"/>
      </font>
    </ndxf>
  </rcc>
  <rcc rId="3200" sId="1" odxf="1" dxf="1">
    <nc r="L85">
      <f>H85/G85*100</f>
    </nc>
    <odxf>
      <font>
        <b val="0"/>
        <sz val="14"/>
      </font>
    </odxf>
    <ndxf>
      <font>
        <b/>
        <sz val="14"/>
      </font>
    </ndxf>
  </rcc>
  <rcc rId="3201" sId="1" odxf="1" dxf="1">
    <nc r="K86">
      <f>D86/C86*100</f>
    </nc>
    <odxf>
      <font>
        <b val="0"/>
        <sz val="14"/>
      </font>
    </odxf>
    <ndxf>
      <font>
        <b/>
        <sz val="14"/>
      </font>
    </ndxf>
  </rcc>
  <rcc rId="3202" sId="1" odxf="1" dxf="1">
    <nc r="L86">
      <f>H86/G86*100</f>
    </nc>
    <odxf>
      <font>
        <b val="0"/>
        <sz val="14"/>
      </font>
    </odxf>
    <ndxf>
      <font>
        <b/>
        <sz val="14"/>
      </font>
    </ndxf>
  </rcc>
  <rcc rId="3203" sId="1" odxf="1" dxf="1">
    <nc r="K87">
      <f>D87/C87*100</f>
    </nc>
    <odxf>
      <font>
        <b val="0"/>
        <sz val="14"/>
      </font>
    </odxf>
    <ndxf>
      <font>
        <b/>
        <sz val="14"/>
      </font>
    </ndxf>
  </rcc>
  <rcc rId="3204" sId="1" odxf="1" dxf="1">
    <nc r="L87">
      <f>H87/G87*100</f>
    </nc>
    <odxf>
      <font>
        <b val="0"/>
        <sz val="14"/>
      </font>
    </odxf>
    <ndxf>
      <font>
        <b/>
        <sz val="14"/>
      </font>
    </ndxf>
  </rcc>
  <rcc rId="3205" sId="1" odxf="1" dxf="1">
    <nc r="K88">
      <f>D88/C88*100</f>
    </nc>
    <odxf>
      <font>
        <b val="0"/>
        <sz val="14"/>
      </font>
    </odxf>
    <ndxf>
      <font>
        <b/>
        <sz val="14"/>
      </font>
    </ndxf>
  </rcc>
  <rcc rId="3206" sId="1" odxf="1" dxf="1">
    <nc r="L88">
      <f>H88/G88*100</f>
    </nc>
    <odxf>
      <font>
        <b val="0"/>
        <sz val="14"/>
      </font>
    </odxf>
    <ndxf>
      <font>
        <b/>
        <sz val="14"/>
      </font>
    </ndxf>
  </rcc>
  <rcc rId="3207" sId="1" odxf="1" dxf="1">
    <nc r="K89">
      <f>D89/C89*100</f>
    </nc>
    <odxf>
      <font>
        <b val="0"/>
        <sz val="14"/>
      </font>
    </odxf>
    <ndxf>
      <font>
        <b/>
        <sz val="14"/>
      </font>
    </ndxf>
  </rcc>
  <rcc rId="3208" sId="1" odxf="1" dxf="1">
    <nc r="L89">
      <f>H89/G89*100</f>
    </nc>
    <odxf>
      <font>
        <b val="0"/>
        <sz val="14"/>
      </font>
    </odxf>
    <ndxf>
      <font>
        <b/>
        <sz val="14"/>
      </font>
    </ndxf>
  </rcc>
  <rcc rId="3209" sId="1" odxf="1" dxf="1">
    <nc r="K90">
      <f>D90/C90*100</f>
    </nc>
    <odxf>
      <font>
        <b val="0"/>
        <sz val="14"/>
      </font>
    </odxf>
    <ndxf>
      <font>
        <b/>
        <sz val="14"/>
      </font>
    </ndxf>
  </rcc>
  <rcc rId="3210" sId="1" odxf="1" dxf="1">
    <nc r="L90">
      <f>H90/G90*100</f>
    </nc>
    <odxf>
      <font>
        <b val="0"/>
        <sz val="14"/>
      </font>
    </odxf>
    <ndxf>
      <font>
        <b/>
        <sz val="14"/>
      </font>
    </ndxf>
  </rcc>
  <rcc rId="3211" sId="1" odxf="1" dxf="1">
    <nc r="K91">
      <f>D91/C91*100</f>
    </nc>
    <odxf>
      <font>
        <b val="0"/>
        <sz val="14"/>
      </font>
    </odxf>
    <ndxf>
      <font>
        <b/>
        <sz val="14"/>
      </font>
    </ndxf>
  </rcc>
  <rcc rId="3212" sId="1" odxf="1" dxf="1">
    <nc r="L91">
      <f>H91/G91*100</f>
    </nc>
    <odxf>
      <font>
        <b val="0"/>
        <sz val="14"/>
      </font>
    </odxf>
    <ndxf>
      <font>
        <b/>
        <sz val="14"/>
      </font>
    </ndxf>
  </rcc>
  <rcc rId="3213" sId="1" odxf="1" dxf="1">
    <nc r="K92">
      <f>D92/C92*100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3214" sId="1" odxf="1" dxf="1">
    <nc r="L92">
      <f>H92/G92*100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3215" sId="1" odxf="1" dxf="1">
    <nc r="K93">
      <f>D93/C93*100</f>
    </nc>
    <odxf>
      <font>
        <b val="0"/>
        <sz val="11"/>
      </font>
    </odxf>
    <ndxf>
      <font>
        <b/>
        <sz val="14"/>
      </font>
    </ndxf>
  </rcc>
  <rcc rId="3216" sId="1" odxf="1" dxf="1">
    <nc r="L93">
      <f>H93/G93*100</f>
    </nc>
    <odxf>
      <font>
        <b val="0"/>
        <sz val="11"/>
      </font>
    </odxf>
    <ndxf>
      <font>
        <b/>
        <sz val="14"/>
      </font>
    </ndxf>
  </rcc>
  <rcc rId="3217" sId="1" odxf="1" dxf="1">
    <nc r="K94">
      <f>D94/C94*100</f>
    </nc>
    <odxf>
      <font>
        <b val="0"/>
        <sz val="11"/>
      </font>
    </odxf>
    <ndxf>
      <font>
        <b/>
        <sz val="14"/>
      </font>
    </ndxf>
  </rcc>
  <rcc rId="3218" sId="1" odxf="1" dxf="1">
    <nc r="L94">
      <f>H94/G94*100</f>
    </nc>
    <odxf>
      <font>
        <b val="0"/>
        <sz val="11"/>
      </font>
      <numFmt numFmtId="167" formatCode="#,##0.000"/>
    </odxf>
    <ndxf>
      <font>
        <b/>
        <sz val="14"/>
      </font>
      <numFmt numFmtId="0" formatCode="General"/>
    </ndxf>
  </rcc>
  <rcc rId="3219" sId="1" odxf="1" dxf="1">
    <nc r="K95">
      <f>D95/C95*100</f>
    </nc>
    <odxf>
      <font>
        <b val="0"/>
        <sz val="11"/>
      </font>
    </odxf>
    <ndxf>
      <font>
        <b/>
        <sz val="14"/>
      </font>
    </ndxf>
  </rcc>
  <rcc rId="3220" sId="1" odxf="1" dxf="1">
    <nc r="L95">
      <f>H95/G95*100</f>
    </nc>
    <odxf>
      <font>
        <b val="0"/>
        <sz val="11"/>
      </font>
    </odxf>
    <ndxf>
      <font>
        <b/>
        <sz val="14"/>
      </font>
    </ndxf>
  </rcc>
  <rcc rId="3221" sId="1" odxf="1" dxf="1">
    <nc r="K96">
      <f>D96/C96*100</f>
    </nc>
    <odxf>
      <font>
        <b val="0"/>
        <sz val="11"/>
      </font>
    </odxf>
    <ndxf>
      <font>
        <b/>
        <sz val="14"/>
      </font>
    </ndxf>
  </rcc>
  <rcc rId="3222" sId="1" odxf="1" dxf="1">
    <nc r="L96">
      <f>H96/G96*100</f>
    </nc>
    <odxf>
      <font>
        <b val="0"/>
        <sz val="11"/>
      </font>
    </odxf>
    <ndxf>
      <font>
        <b/>
        <sz val="14"/>
      </font>
    </ndxf>
  </rcc>
  <rcc rId="3223" sId="1" odxf="1" dxf="1">
    <nc r="K97">
      <f>D97/C97*100</f>
    </nc>
    <odxf>
      <font>
        <b val="0"/>
        <i/>
        <sz val="11"/>
      </font>
    </odxf>
    <ndxf>
      <font>
        <b/>
        <i val="0"/>
        <sz val="14"/>
      </font>
    </ndxf>
  </rcc>
  <rcc rId="3224" sId="1" odxf="1" dxf="1">
    <nc r="L97">
      <f>H97/G97*100</f>
    </nc>
    <odxf>
      <font>
        <b val="0"/>
        <sz val="11"/>
      </font>
      <numFmt numFmtId="167" formatCode="#,##0.000"/>
    </odxf>
    <ndxf>
      <font>
        <b/>
        <sz val="14"/>
      </font>
      <numFmt numFmtId="0" formatCode="General"/>
    </ndxf>
  </rcc>
  <rcc rId="3225" sId="1" odxf="1" dxf="1">
    <nc r="K98">
      <f>D98/C98*100</f>
    </nc>
    <odxf>
      <font>
        <b val="0"/>
        <i/>
        <sz val="11"/>
      </font>
    </odxf>
    <ndxf>
      <font>
        <b/>
        <i val="0"/>
        <sz val="14"/>
      </font>
    </ndxf>
  </rcc>
  <rcc rId="3226" sId="1" odxf="1" dxf="1">
    <nc r="L98">
      <f>H98/G98*100</f>
    </nc>
    <odxf>
      <font>
        <b val="0"/>
        <sz val="11"/>
      </font>
    </odxf>
    <ndxf>
      <font>
        <b/>
        <sz val="14"/>
      </font>
    </ndxf>
  </rcc>
  <rcc rId="3227" sId="1" odxf="1" dxf="1">
    <nc r="K99">
      <f>D99/C99*100</f>
    </nc>
    <odxf>
      <font>
        <b val="0"/>
        <i/>
        <sz val="11"/>
      </font>
    </odxf>
    <ndxf>
      <font>
        <b/>
        <i val="0"/>
        <sz val="14"/>
      </font>
    </ndxf>
  </rcc>
  <rcc rId="3228" sId="1" odxf="1" dxf="1">
    <nc r="L99">
      <f>H99/G99*100</f>
    </nc>
    <odxf>
      <font>
        <b val="0"/>
        <i/>
        <sz val="11"/>
      </font>
    </odxf>
    <ndxf>
      <font>
        <b/>
        <i val="0"/>
        <sz val="14"/>
      </font>
    </ndxf>
  </rcc>
  <rcc rId="3229" sId="1" odxf="1" dxf="1">
    <nc r="K100">
      <f>D100/C100*100</f>
    </nc>
    <odxf>
      <font>
        <b val="0"/>
        <sz val="11"/>
      </font>
    </odxf>
    <ndxf>
      <font>
        <b/>
        <sz val="14"/>
      </font>
    </ndxf>
  </rcc>
  <rcc rId="3230" sId="1" odxf="1" dxf="1">
    <nc r="L100">
      <f>H100/G100*100</f>
    </nc>
    <odxf>
      <font>
        <b val="0"/>
        <sz val="11"/>
      </font>
    </odxf>
    <ndxf>
      <font>
        <b/>
        <sz val="14"/>
      </font>
    </ndxf>
  </rcc>
  <rcc rId="3231" sId="1" odxf="1" dxf="1">
    <nc r="K101">
      <f>D101/C101*100</f>
    </nc>
    <odxf>
      <font>
        <b val="0"/>
        <sz val="11"/>
      </font>
    </odxf>
    <ndxf>
      <font>
        <b/>
        <sz val="14"/>
      </font>
    </ndxf>
  </rcc>
  <rcc rId="3232" sId="1" odxf="1" dxf="1">
    <nc r="L101">
      <f>H101/G101*100</f>
    </nc>
    <odxf>
      <font>
        <b val="0"/>
        <sz val="11"/>
      </font>
    </odxf>
    <ndxf>
      <font>
        <b/>
        <sz val="14"/>
      </font>
    </ndxf>
  </rcc>
  <rcc rId="3233" sId="1" odxf="1" dxf="1">
    <nc r="K102">
      <f>D102/C102*100</f>
    </nc>
    <odxf>
      <font>
        <b val="0"/>
        <sz val="11"/>
      </font>
    </odxf>
    <ndxf>
      <font>
        <b/>
        <sz val="14"/>
      </font>
    </ndxf>
  </rcc>
  <rcc rId="3234" sId="1" odxf="1" dxf="1">
    <nc r="L102">
      <f>H102/G102*100</f>
    </nc>
    <odxf>
      <font>
        <b val="0"/>
        <sz val="11"/>
      </font>
    </odxf>
    <ndxf>
      <font>
        <b/>
        <sz val="14"/>
      </font>
    </ndxf>
  </rcc>
  <rcc rId="3235" sId="1" odxf="1" dxf="1">
    <nc r="K103">
      <f>D103/C103*100</f>
    </nc>
    <odxf>
      <font>
        <b val="0"/>
        <i/>
        <sz val="11"/>
      </font>
    </odxf>
    <ndxf>
      <font>
        <b/>
        <i val="0"/>
        <sz val="14"/>
      </font>
    </ndxf>
  </rcc>
  <rcc rId="3236" sId="1" odxf="1" dxf="1">
    <nc r="L103">
      <f>H103/G103*100</f>
    </nc>
    <odxf>
      <font>
        <b val="0"/>
        <i/>
        <sz val="11"/>
      </font>
    </odxf>
    <ndxf>
      <font>
        <b/>
        <i val="0"/>
        <sz val="14"/>
      </font>
    </ndxf>
  </rcc>
  <rcc rId="3237" sId="1" odxf="1" dxf="1">
    <nc r="K104">
      <f>D104/C104*100</f>
    </nc>
    <odxf>
      <font>
        <b val="0"/>
        <sz val="11"/>
      </font>
    </odxf>
    <ndxf>
      <font>
        <b/>
        <sz val="14"/>
      </font>
    </ndxf>
  </rcc>
  <rcc rId="3238" sId="1" odxf="1" dxf="1">
    <nc r="L104">
      <f>H104/G104*100</f>
    </nc>
    <odxf>
      <font>
        <b val="0"/>
        <sz val="11"/>
      </font>
    </odxf>
    <ndxf>
      <font>
        <b/>
        <sz val="14"/>
      </font>
    </ndxf>
  </rcc>
  <rcc rId="3239" sId="1" odxf="1" dxf="1">
    <nc r="K105">
      <f>D105/C105*100</f>
    </nc>
    <odxf>
      <font>
        <b val="0"/>
        <sz val="11"/>
      </font>
    </odxf>
    <ndxf>
      <font>
        <b/>
        <sz val="14"/>
      </font>
    </ndxf>
  </rcc>
  <rcc rId="3240" sId="1" odxf="1" dxf="1">
    <nc r="L105">
      <f>H105/G105*100</f>
    </nc>
    <odxf>
      <font>
        <b val="0"/>
        <sz val="11"/>
      </font>
    </odxf>
    <ndxf>
      <font>
        <b/>
        <sz val="14"/>
      </font>
    </ndxf>
  </rcc>
  <rcc rId="3241" sId="1" odxf="1" dxf="1">
    <nc r="K106">
      <f>D106/C106*100</f>
    </nc>
    <odxf>
      <font>
        <b val="0"/>
        <sz val="11"/>
      </font>
    </odxf>
    <ndxf>
      <font>
        <b/>
        <sz val="14"/>
      </font>
    </ndxf>
  </rcc>
  <rcc rId="3242" sId="1" odxf="1" dxf="1">
    <nc r="L106">
      <f>H106/G106*100</f>
    </nc>
    <odxf>
      <font>
        <b val="0"/>
        <sz val="11"/>
      </font>
    </odxf>
    <ndxf>
      <font>
        <b/>
        <sz val="14"/>
      </font>
    </ndxf>
  </rcc>
  <rcc rId="3243" sId="1" odxf="1" dxf="1">
    <nc r="K107">
      <f>D107/C107*100</f>
    </nc>
    <odxf>
      <font>
        <b val="0"/>
        <i/>
        <sz val="11"/>
      </font>
    </odxf>
    <ndxf>
      <font>
        <b/>
        <i val="0"/>
        <sz val="14"/>
      </font>
    </ndxf>
  </rcc>
  <rcc rId="3244" sId="1" odxf="1" dxf="1">
    <nc r="L107">
      <f>H107/G107*100</f>
    </nc>
    <odxf>
      <font>
        <b val="0"/>
        <i/>
        <sz val="11"/>
      </font>
    </odxf>
    <ndxf>
      <font>
        <b/>
        <i val="0"/>
        <sz val="14"/>
      </font>
    </ndxf>
  </rcc>
  <rcc rId="3245" sId="1" odxf="1" dxf="1">
    <nc r="K108">
      <f>D108/C108*100</f>
    </nc>
    <odxf>
      <font>
        <b val="0"/>
        <sz val="11"/>
      </font>
    </odxf>
    <ndxf>
      <font>
        <b/>
        <sz val="14"/>
      </font>
    </ndxf>
  </rcc>
  <rcc rId="3246" sId="1" odxf="1" dxf="1">
    <nc r="L108">
      <f>H108/G108*100</f>
    </nc>
    <odxf>
      <font>
        <b val="0"/>
        <sz val="11"/>
      </font>
    </odxf>
    <ndxf>
      <font>
        <b/>
        <sz val="14"/>
      </font>
    </ndxf>
  </rcc>
  <rcc rId="3247" sId="1" odxf="1" dxf="1">
    <nc r="K109">
      <f>D109/C109*100</f>
    </nc>
    <odxf>
      <font>
        <b val="0"/>
        <sz val="11"/>
      </font>
    </odxf>
    <ndxf>
      <font>
        <b/>
        <sz val="14"/>
      </font>
    </ndxf>
  </rcc>
  <rcc rId="3248" sId="1" odxf="1" dxf="1">
    <nc r="L109">
      <f>H109/G109*100</f>
    </nc>
    <odxf>
      <font>
        <b val="0"/>
        <sz val="11"/>
      </font>
    </odxf>
    <ndxf>
      <font>
        <b/>
        <sz val="14"/>
      </font>
    </ndxf>
  </rcc>
  <rcc rId="3249" sId="1" odxf="1" dxf="1">
    <nc r="K110">
      <f>D110/C110*100</f>
    </nc>
    <odxf>
      <font>
        <b val="0"/>
        <sz val="11"/>
      </font>
    </odxf>
    <ndxf>
      <font>
        <b/>
        <sz val="14"/>
      </font>
    </ndxf>
  </rcc>
  <rcc rId="3250" sId="1" odxf="1" dxf="1">
    <nc r="L110">
      <f>H110/G110*100</f>
    </nc>
    <odxf>
      <font>
        <b val="0"/>
        <sz val="11"/>
      </font>
    </odxf>
    <ndxf>
      <font>
        <b/>
        <sz val="14"/>
      </font>
    </ndxf>
  </rcc>
  <rcc rId="3251" sId="1" odxf="1" dxf="1">
    <nc r="K111">
      <f>D111/C111*100</f>
    </nc>
    <odxf>
      <font>
        <b val="0"/>
        <sz val="11"/>
      </font>
    </odxf>
    <ndxf>
      <font>
        <b/>
        <sz val="14"/>
      </font>
    </ndxf>
  </rcc>
  <rcc rId="3252" sId="1" odxf="1" dxf="1">
    <nc r="L111">
      <f>H111/G111*100</f>
    </nc>
    <odxf>
      <font>
        <b val="0"/>
        <sz val="11"/>
      </font>
    </odxf>
    <ndxf>
      <font>
        <b/>
        <sz val="14"/>
      </font>
    </ndxf>
  </rcc>
  <rcc rId="3253" sId="1" odxf="1" dxf="1">
    <nc r="K112">
      <f>D112/C112*100</f>
    </nc>
    <odxf>
      <font>
        <b val="0"/>
        <i/>
        <sz val="11"/>
      </font>
    </odxf>
    <ndxf>
      <font>
        <b/>
        <i val="0"/>
        <sz val="14"/>
      </font>
    </ndxf>
  </rcc>
  <rcc rId="3254" sId="1" odxf="1" dxf="1">
    <nc r="L112">
      <f>H112/G112*100</f>
    </nc>
    <odxf>
      <font>
        <b val="0"/>
        <i/>
        <sz val="11"/>
      </font>
    </odxf>
    <ndxf>
      <font>
        <b/>
        <i val="0"/>
        <sz val="14"/>
      </font>
    </ndxf>
  </rcc>
  <rcc rId="3255" sId="1" odxf="1" dxf="1">
    <nc r="K113">
      <f>D113/C113*100</f>
    </nc>
    <odxf>
      <font>
        <b val="0"/>
        <sz val="11"/>
      </font>
    </odxf>
    <ndxf>
      <font>
        <b/>
        <sz val="14"/>
      </font>
    </ndxf>
  </rcc>
  <rcc rId="3256" sId="1" odxf="1" dxf="1">
    <nc r="L113">
      <f>H113/G113*100</f>
    </nc>
    <odxf>
      <font>
        <b val="0"/>
        <sz val="11"/>
      </font>
    </odxf>
    <ndxf>
      <font>
        <b/>
        <sz val="14"/>
      </font>
    </ndxf>
  </rcc>
  <rcc rId="3257" sId="1" odxf="1" dxf="1">
    <nc r="K114">
      <f>D114/C114*100</f>
    </nc>
    <odxf>
      <font>
        <b val="0"/>
        <sz val="11"/>
      </font>
    </odxf>
    <ndxf>
      <font>
        <b/>
        <sz val="14"/>
      </font>
    </ndxf>
  </rcc>
  <rcc rId="3258" sId="1" odxf="1" dxf="1">
    <nc r="L114">
      <f>H114/G114*100</f>
    </nc>
    <odxf>
      <font>
        <b val="0"/>
        <sz val="11"/>
      </font>
    </odxf>
    <ndxf>
      <font>
        <b/>
        <sz val="14"/>
      </font>
    </ndxf>
  </rcc>
  <rcc rId="3259" sId="1" odxf="1" dxf="1">
    <nc r="K115">
      <f>D115/C115*100</f>
    </nc>
    <odxf>
      <font>
        <b val="0"/>
        <sz val="11"/>
      </font>
    </odxf>
    <ndxf>
      <font>
        <b/>
        <sz val="14"/>
      </font>
    </ndxf>
  </rcc>
  <rcc rId="3260" sId="1" odxf="1" dxf="1">
    <nc r="L115">
      <f>H115/G115*100</f>
    </nc>
    <odxf>
      <font>
        <b val="0"/>
        <sz val="11"/>
      </font>
    </odxf>
    <ndxf>
      <font>
        <b/>
        <sz val="14"/>
      </font>
    </ndxf>
  </rcc>
  <rcc rId="3261" sId="1" odxf="1" dxf="1">
    <nc r="K116">
      <f>D116/C116*100</f>
    </nc>
    <odxf>
      <font>
        <b val="0"/>
        <sz val="11"/>
      </font>
    </odxf>
    <ndxf>
      <font>
        <b/>
        <sz val="14"/>
      </font>
    </ndxf>
  </rcc>
  <rcc rId="3262" sId="1" odxf="1" dxf="1">
    <nc r="L116">
      <f>H116/G116*100</f>
    </nc>
    <odxf>
      <font>
        <b val="0"/>
        <sz val="11"/>
      </font>
    </odxf>
    <ndxf>
      <font>
        <b/>
        <sz val="14"/>
      </font>
    </ndxf>
  </rcc>
  <rcc rId="3263" sId="1" odxf="1" dxf="1">
    <nc r="K117">
      <f>D117/C117*100</f>
    </nc>
    <odxf>
      <font>
        <b val="0"/>
        <i/>
        <sz val="11"/>
      </font>
    </odxf>
    <ndxf>
      <font>
        <b/>
        <i val="0"/>
        <sz val="14"/>
      </font>
    </ndxf>
  </rcc>
  <rcc rId="3264" sId="1" odxf="1" dxf="1">
    <nc r="L117">
      <f>H117/G117*100</f>
    </nc>
    <odxf>
      <font>
        <b val="0"/>
        <i/>
        <sz val="11"/>
      </font>
    </odxf>
    <ndxf>
      <font>
        <b/>
        <i val="0"/>
        <sz val="14"/>
      </font>
    </ndxf>
  </rcc>
  <rcc rId="3265" sId="1" odxf="1" dxf="1">
    <nc r="K118">
      <f>D118/C118*100</f>
    </nc>
    <odxf>
      <font>
        <b val="0"/>
        <sz val="11"/>
      </font>
    </odxf>
    <ndxf>
      <font>
        <b/>
        <sz val="14"/>
      </font>
    </ndxf>
  </rcc>
  <rcc rId="3266" sId="1" odxf="1" dxf="1">
    <nc r="L118">
      <f>H118/G118*100</f>
    </nc>
    <odxf>
      <font>
        <b val="0"/>
        <sz val="11"/>
      </font>
    </odxf>
    <ndxf>
      <font>
        <b/>
        <sz val="14"/>
      </font>
    </ndxf>
  </rcc>
  <rcc rId="3267" sId="1" odxf="1" dxf="1">
    <nc r="K119">
      <f>D119/C119*100</f>
    </nc>
    <odxf>
      <font>
        <b val="0"/>
        <sz val="11"/>
      </font>
    </odxf>
    <ndxf>
      <font>
        <b/>
        <sz val="14"/>
      </font>
    </ndxf>
  </rcc>
  <rcc rId="3268" sId="1" odxf="1" dxf="1">
    <nc r="L119">
      <f>H119/G119*100</f>
    </nc>
    <odxf>
      <font>
        <b val="0"/>
        <sz val="11"/>
      </font>
    </odxf>
    <ndxf>
      <font>
        <b/>
        <sz val="14"/>
      </font>
    </ndxf>
  </rcc>
  <rcc rId="3269" sId="1" odxf="1" dxf="1">
    <nc r="K120">
      <f>D120/C120*100</f>
    </nc>
    <odxf>
      <font>
        <b val="0"/>
        <i/>
        <sz val="11"/>
      </font>
    </odxf>
    <ndxf>
      <font>
        <b/>
        <i val="0"/>
        <sz val="14"/>
      </font>
    </ndxf>
  </rcc>
  <rcc rId="3270" sId="1" odxf="1" dxf="1">
    <nc r="L120">
      <f>H120/G120*100</f>
    </nc>
    <odxf>
      <font>
        <b val="0"/>
        <i/>
        <sz val="11"/>
      </font>
    </odxf>
    <ndxf>
      <font>
        <b/>
        <i val="0"/>
        <sz val="14"/>
      </font>
    </ndxf>
  </rcc>
  <rcc rId="3271" sId="1" odxf="1" dxf="1">
    <nc r="K121">
      <f>D121/C121*100</f>
    </nc>
    <odxf>
      <font>
        <b val="0"/>
        <sz val="11"/>
      </font>
    </odxf>
    <ndxf>
      <font>
        <b/>
        <sz val="14"/>
      </font>
    </ndxf>
  </rcc>
  <rcc rId="3272" sId="1" odxf="1" dxf="1">
    <nc r="L121">
      <f>H121/G121*100</f>
    </nc>
    <odxf>
      <font>
        <b val="0"/>
        <sz val="11"/>
      </font>
    </odxf>
    <ndxf>
      <font>
        <b/>
        <sz val="14"/>
      </font>
    </ndxf>
  </rcc>
  <rcc rId="3273" sId="1" odxf="1" dxf="1">
    <nc r="K122">
      <f>D122/C122*100</f>
    </nc>
    <odxf>
      <font>
        <b val="0"/>
        <sz val="11"/>
      </font>
    </odxf>
    <ndxf>
      <font>
        <b/>
        <sz val="14"/>
      </font>
    </ndxf>
  </rcc>
  <rcc rId="3274" sId="1" odxf="1" dxf="1">
    <nc r="L122">
      <f>H122/G122*100</f>
    </nc>
    <odxf>
      <font>
        <b val="0"/>
        <sz val="11"/>
      </font>
    </odxf>
    <ndxf>
      <font>
        <b/>
        <sz val="14"/>
      </font>
    </ndxf>
  </rcc>
  <rcc rId="3275" sId="1" odxf="1" dxf="1">
    <nc r="K123">
      <f>D123/C123*100</f>
    </nc>
    <odxf>
      <font>
        <b val="0"/>
        <sz val="11"/>
      </font>
    </odxf>
    <ndxf>
      <font>
        <b/>
        <sz val="14"/>
      </font>
    </ndxf>
  </rcc>
  <rcc rId="3276" sId="1" odxf="1" dxf="1">
    <nc r="L123">
      <f>H123/G123*100</f>
    </nc>
    <odxf>
      <font>
        <b val="0"/>
        <sz val="11"/>
      </font>
    </odxf>
    <ndxf>
      <font>
        <b/>
        <sz val="14"/>
      </font>
    </ndxf>
  </rcc>
  <rcc rId="3277" sId="1" odxf="1" dxf="1">
    <nc r="K124">
      <f>D124/C124*100</f>
    </nc>
    <odxf>
      <font>
        <b val="0"/>
        <i/>
        <sz val="11"/>
      </font>
    </odxf>
    <ndxf>
      <font>
        <b/>
        <i val="0"/>
        <sz val="14"/>
      </font>
    </ndxf>
  </rcc>
  <rcc rId="3278" sId="1" odxf="1" dxf="1">
    <nc r="L124">
      <f>H124/G124*100</f>
    </nc>
    <odxf>
      <font>
        <b val="0"/>
        <i/>
        <sz val="11"/>
      </font>
    </odxf>
    <ndxf>
      <font>
        <b/>
        <i val="0"/>
        <sz val="14"/>
      </font>
    </ndxf>
  </rcc>
  <rcc rId="3279" sId="1" odxf="1" dxf="1">
    <nc r="K125">
      <f>D125/C125*100</f>
    </nc>
    <odxf>
      <font>
        <b val="0"/>
        <sz val="11"/>
      </font>
    </odxf>
    <ndxf>
      <font>
        <b/>
        <sz val="14"/>
      </font>
    </ndxf>
  </rcc>
  <rcc rId="3280" sId="1" odxf="1" dxf="1">
    <nc r="L125">
      <f>H125/G125*100</f>
    </nc>
    <odxf>
      <font>
        <b val="0"/>
        <sz val="11"/>
      </font>
    </odxf>
    <ndxf>
      <font>
        <b/>
        <sz val="14"/>
      </font>
    </ndxf>
  </rcc>
  <rcc rId="3281" sId="1" odxf="1" dxf="1">
    <nc r="K126">
      <f>D126/C126*100</f>
    </nc>
    <odxf>
      <font>
        <b val="0"/>
        <sz val="11"/>
      </font>
    </odxf>
    <ndxf>
      <font>
        <b/>
        <sz val="14"/>
      </font>
    </ndxf>
  </rcc>
  <rcc rId="3282" sId="1" odxf="1" dxf="1">
    <nc r="L126">
      <f>H126/G126*100</f>
    </nc>
    <odxf>
      <font>
        <b val="0"/>
        <sz val="11"/>
      </font>
    </odxf>
    <ndxf>
      <font>
        <b/>
        <sz val="14"/>
      </font>
    </ndxf>
  </rcc>
  <rcc rId="3283" sId="1" odxf="1" dxf="1">
    <nc r="K127">
      <f>D127/C127*100</f>
    </nc>
    <odxf>
      <font>
        <b val="0"/>
        <i/>
        <sz val="11"/>
      </font>
    </odxf>
    <ndxf>
      <font>
        <b/>
        <i val="0"/>
        <sz val="14"/>
      </font>
    </ndxf>
  </rcc>
  <rcc rId="3284" sId="1" odxf="1" dxf="1">
    <nc r="L127">
      <f>H127/G127*100</f>
    </nc>
    <odxf>
      <font>
        <b val="0"/>
        <i/>
        <sz val="11"/>
      </font>
    </odxf>
    <ndxf>
      <font>
        <b/>
        <i val="0"/>
        <sz val="14"/>
      </font>
    </ndxf>
  </rcc>
  <rcc rId="3285" sId="1" odxf="1" dxf="1">
    <nc r="K128">
      <f>D128/C128*100</f>
    </nc>
    <odxf>
      <font>
        <b val="0"/>
        <sz val="11"/>
      </font>
    </odxf>
    <ndxf>
      <font>
        <b/>
        <sz val="14"/>
      </font>
    </ndxf>
  </rcc>
  <rcc rId="3286" sId="1" odxf="1" dxf="1">
    <nc r="L128">
      <f>H128/G128*100</f>
    </nc>
    <odxf>
      <font>
        <b val="0"/>
        <sz val="11"/>
      </font>
    </odxf>
    <ndxf>
      <font>
        <b/>
        <sz val="14"/>
      </font>
    </ndxf>
  </rcc>
  <rcc rId="3287" sId="1" odxf="1" dxf="1">
    <nc r="K129">
      <f>D129/C129*100</f>
    </nc>
    <odxf>
      <font>
        <b val="0"/>
        <sz val="11"/>
      </font>
    </odxf>
    <ndxf>
      <font>
        <b/>
        <sz val="14"/>
      </font>
    </ndxf>
  </rcc>
  <rcc rId="3288" sId="1" odxf="1" dxf="1">
    <nc r="L129">
      <f>H129/G129*100</f>
    </nc>
    <odxf>
      <font>
        <b val="0"/>
        <sz val="11"/>
      </font>
    </odxf>
    <ndxf>
      <font>
        <b/>
        <sz val="14"/>
      </font>
    </ndxf>
  </rcc>
  <rcc rId="3289" sId="1" odxf="1" dxf="1">
    <nc r="K130">
      <f>D130/C130*100</f>
    </nc>
    <odxf>
      <font>
        <b val="0"/>
        <sz val="11"/>
      </font>
    </odxf>
    <ndxf>
      <font>
        <b/>
        <sz val="14"/>
      </font>
    </ndxf>
  </rcc>
  <rcc rId="3290" sId="1" odxf="1" dxf="1">
    <nc r="L130">
      <f>H130/G130*100</f>
    </nc>
    <odxf>
      <font>
        <b val="0"/>
        <sz val="11"/>
      </font>
    </odxf>
    <ndxf>
      <font>
        <b/>
        <sz val="14"/>
      </font>
    </ndxf>
  </rcc>
  <rcc rId="3291" sId="1" odxf="1" dxf="1">
    <nc r="K131">
      <f>D131/C131*100</f>
    </nc>
    <odxf>
      <font>
        <b val="0"/>
        <sz val="11"/>
      </font>
    </odxf>
    <ndxf>
      <font>
        <b/>
        <sz val="14"/>
      </font>
    </ndxf>
  </rcc>
  <rcc rId="3292" sId="1" odxf="1" dxf="1">
    <nc r="L131">
      <f>H131/G131*100</f>
    </nc>
    <odxf>
      <font>
        <b val="0"/>
        <sz val="11"/>
      </font>
    </odxf>
    <ndxf>
      <font>
        <b/>
        <sz val="14"/>
      </font>
    </ndxf>
  </rcc>
  <rcc rId="3293" sId="1" odxf="1" dxf="1">
    <nc r="K132">
      <f>D132/C132*100</f>
    </nc>
    <odxf>
      <font>
        <b val="0"/>
        <sz val="11"/>
      </font>
    </odxf>
    <ndxf>
      <font>
        <b/>
        <sz val="14"/>
      </font>
    </ndxf>
  </rcc>
  <rcc rId="3294" sId="1" odxf="1" dxf="1">
    <nc r="L132">
      <f>H132/G132*100</f>
    </nc>
    <odxf>
      <font>
        <b val="0"/>
        <sz val="11"/>
      </font>
      <numFmt numFmtId="167" formatCode="#,##0.000"/>
    </odxf>
    <ndxf>
      <font>
        <b/>
        <sz val="14"/>
      </font>
      <numFmt numFmtId="0" formatCode="General"/>
    </ndxf>
  </rcc>
  <rcc rId="3295" sId="1" odxf="1" dxf="1">
    <nc r="K133">
      <f>D133/C133*100</f>
    </nc>
    <odxf>
      <font>
        <b val="0"/>
        <sz val="11"/>
      </font>
    </odxf>
    <ndxf>
      <font>
        <b/>
        <sz val="14"/>
      </font>
    </ndxf>
  </rcc>
  <rcc rId="3296" sId="1" odxf="1" dxf="1">
    <nc r="L133">
      <f>H133/G133*100</f>
    </nc>
    <odxf>
      <font>
        <b val="0"/>
        <sz val="11"/>
      </font>
    </odxf>
    <ndxf>
      <font>
        <b/>
        <sz val="14"/>
      </font>
    </ndxf>
  </rcc>
  <rcc rId="3297" sId="1" odxf="1" dxf="1">
    <nc r="K134">
      <f>D134/C134*100</f>
    </nc>
    <odxf>
      <font>
        <b val="0"/>
        <sz val="11"/>
      </font>
    </odxf>
    <ndxf>
      <font>
        <b/>
        <sz val="14"/>
      </font>
    </ndxf>
  </rcc>
  <rcc rId="3298" sId="1" odxf="1" dxf="1">
    <nc r="L134">
      <f>H134/G134*100</f>
    </nc>
    <odxf>
      <font>
        <b val="0"/>
        <sz val="11"/>
      </font>
    </odxf>
    <ndxf>
      <font>
        <b/>
        <sz val="14"/>
      </font>
    </ndxf>
  </rcc>
  <rcc rId="3299" sId="1" odxf="1" dxf="1">
    <nc r="K135">
      <f>D135/C135*100</f>
    </nc>
    <odxf>
      <font>
        <b val="0"/>
        <sz val="11"/>
      </font>
    </odxf>
    <ndxf>
      <font>
        <b/>
        <sz val="14"/>
      </font>
    </ndxf>
  </rcc>
  <rcc rId="3300" sId="1" odxf="1" dxf="1">
    <nc r="L135">
      <f>H135/G135*100</f>
    </nc>
    <odxf>
      <font>
        <b val="0"/>
        <sz val="11"/>
      </font>
    </odxf>
    <ndxf>
      <font>
        <b/>
        <sz val="14"/>
      </font>
    </ndxf>
  </rcc>
  <rcc rId="3301" sId="1" odxf="1" dxf="1">
    <nc r="K136">
      <f>D136/C136*100</f>
    </nc>
    <odxf>
      <font>
        <b val="0"/>
        <sz val="11"/>
      </font>
    </odxf>
    <ndxf>
      <font>
        <b/>
        <sz val="14"/>
      </font>
    </ndxf>
  </rcc>
  <rcc rId="3302" sId="1" odxf="1" dxf="1">
    <nc r="L136">
      <f>H136/G136*100</f>
    </nc>
    <odxf>
      <font>
        <b val="0"/>
        <sz val="11"/>
      </font>
    </odxf>
    <ndxf>
      <font>
        <b/>
        <sz val="14"/>
      </font>
    </ndxf>
  </rcc>
  <rcc rId="3303" sId="1" odxf="1" dxf="1">
    <nc r="K137">
      <f>D137/C137*100</f>
    </nc>
    <odxf>
      <font>
        <b val="0"/>
        <sz val="11"/>
      </font>
    </odxf>
    <ndxf>
      <font>
        <b/>
        <sz val="14"/>
      </font>
    </ndxf>
  </rcc>
  <rcc rId="3304" sId="1" odxf="1" dxf="1">
    <nc r="L137">
      <f>H137/G137*100</f>
    </nc>
    <odxf>
      <font>
        <b val="0"/>
        <sz val="11"/>
      </font>
    </odxf>
    <ndxf>
      <font>
        <b/>
        <sz val="14"/>
      </font>
    </ndxf>
  </rcc>
  <rcc rId="3305" sId="1" odxf="1" dxf="1">
    <nc r="K138">
      <f>D138/C138*100</f>
    </nc>
    <odxf>
      <font>
        <b val="0"/>
        <sz val="11"/>
      </font>
    </odxf>
    <ndxf>
      <font>
        <b/>
        <sz val="14"/>
      </font>
    </ndxf>
  </rcc>
  <rcc rId="3306" sId="1" odxf="1" dxf="1">
    <nc r="L138">
      <f>H138/G138*100</f>
    </nc>
    <odxf>
      <font>
        <b val="0"/>
        <sz val="11"/>
      </font>
    </odxf>
    <ndxf>
      <font>
        <b/>
        <sz val="14"/>
      </font>
    </ndxf>
  </rcc>
  <rcc rId="3307" sId="1" odxf="1" dxf="1">
    <nc r="K139">
      <f>D139/C139*100</f>
    </nc>
    <odxf>
      <font>
        <b val="0"/>
        <sz val="11"/>
      </font>
    </odxf>
    <ndxf>
      <font>
        <b/>
        <sz val="14"/>
      </font>
    </ndxf>
  </rcc>
  <rcc rId="3308" sId="1" odxf="1" dxf="1">
    <nc r="L139">
      <f>H139/G139*100</f>
    </nc>
    <odxf>
      <font>
        <b val="0"/>
        <sz val="11"/>
      </font>
    </odxf>
    <ndxf>
      <font>
        <b/>
        <sz val="14"/>
      </font>
    </ndxf>
  </rcc>
  <rcc rId="3309" sId="1" odxf="1" dxf="1">
    <nc r="K140">
      <f>D140/C140*100</f>
    </nc>
    <odxf>
      <font>
        <b val="0"/>
        <sz val="11"/>
      </font>
    </odxf>
    <ndxf>
      <font>
        <b/>
        <sz val="14"/>
      </font>
    </ndxf>
  </rcc>
  <rcc rId="3310" sId="1" odxf="1" dxf="1">
    <nc r="L140">
      <f>H140/G140*100</f>
    </nc>
    <odxf>
      <font>
        <b val="0"/>
        <sz val="11"/>
      </font>
    </odxf>
    <ndxf>
      <font>
        <b/>
        <sz val="14"/>
      </font>
    </ndxf>
  </rcc>
  <rcc rId="3311" sId="1" odxf="1" dxf="1">
    <nc r="K141">
      <f>D141/C141*100</f>
    </nc>
    <odxf>
      <font>
        <b val="0"/>
        <sz val="11"/>
      </font>
    </odxf>
    <ndxf>
      <font>
        <b/>
        <sz val="14"/>
      </font>
    </ndxf>
  </rcc>
  <rcc rId="3312" sId="1" odxf="1" dxf="1">
    <nc r="L141">
      <f>H141/G141*100</f>
    </nc>
    <odxf>
      <font>
        <b val="0"/>
        <sz val="11"/>
      </font>
    </odxf>
    <ndxf>
      <font>
        <b/>
        <sz val="14"/>
      </font>
    </ndxf>
  </rcc>
  <rcc rId="3313" sId="1" odxf="1" dxf="1">
    <nc r="K142">
      <f>D142/C142*100</f>
    </nc>
    <odxf>
      <font>
        <b val="0"/>
        <sz val="11"/>
      </font>
    </odxf>
    <ndxf>
      <font>
        <b/>
        <sz val="14"/>
      </font>
    </ndxf>
  </rcc>
  <rcc rId="3314" sId="1" odxf="1" dxf="1">
    <nc r="L142">
      <f>H142/G142*100</f>
    </nc>
    <odxf>
      <font>
        <b val="0"/>
        <sz val="11"/>
      </font>
    </odxf>
    <ndxf>
      <font>
        <b/>
        <sz val="14"/>
      </font>
    </ndxf>
  </rcc>
  <rcc rId="3315" sId="1" odxf="1" dxf="1">
    <nc r="K143">
      <f>D143/C143*100</f>
    </nc>
    <odxf>
      <font>
        <b val="0"/>
        <sz val="11"/>
      </font>
    </odxf>
    <ndxf>
      <font>
        <b/>
        <sz val="14"/>
      </font>
    </ndxf>
  </rcc>
  <rcc rId="3316" sId="1" odxf="1" dxf="1">
    <nc r="L143">
      <f>H143/G143*100</f>
    </nc>
    <odxf>
      <font>
        <b val="0"/>
        <sz val="11"/>
      </font>
    </odxf>
    <ndxf>
      <font>
        <b/>
        <sz val="14"/>
      </font>
    </ndxf>
  </rcc>
  <rcc rId="3317" sId="1" odxf="1" dxf="1">
    <nc r="K144">
      <f>D144/C144*100</f>
    </nc>
    <odxf>
      <font>
        <b val="0"/>
        <sz val="11"/>
      </font>
    </odxf>
    <ndxf>
      <font>
        <b/>
        <sz val="14"/>
      </font>
    </ndxf>
  </rcc>
  <rcc rId="3318" sId="1" odxf="1" dxf="1">
    <nc r="L144">
      <f>H144/G144*100</f>
    </nc>
    <odxf>
      <font>
        <b val="0"/>
        <sz val="11"/>
      </font>
    </odxf>
    <ndxf>
      <font>
        <b/>
        <sz val="14"/>
      </font>
    </ndxf>
  </rcc>
  <rcc rId="3319" sId="1" odxf="1" dxf="1">
    <nc r="K145">
      <f>D145/C145*100</f>
    </nc>
    <odxf>
      <font>
        <b val="0"/>
        <sz val="11"/>
      </font>
    </odxf>
    <ndxf>
      <font>
        <b/>
        <sz val="14"/>
      </font>
    </ndxf>
  </rcc>
  <rcc rId="3320" sId="1" odxf="1" dxf="1">
    <nc r="L145">
      <f>H145/G145*100</f>
    </nc>
    <odxf>
      <font>
        <b val="0"/>
        <sz val="11"/>
      </font>
    </odxf>
    <ndxf>
      <font>
        <b/>
        <sz val="14"/>
      </font>
    </ndxf>
  </rcc>
  <rcc rId="3321" sId="1" odxf="1" dxf="1">
    <nc r="K146">
      <f>D146/C146*100</f>
    </nc>
    <odxf>
      <font>
        <b val="0"/>
        <sz val="11"/>
      </font>
    </odxf>
    <ndxf>
      <font>
        <b/>
        <sz val="14"/>
      </font>
    </ndxf>
  </rcc>
  <rcc rId="3322" sId="1" odxf="1" dxf="1">
    <nc r="L146">
      <f>H146/G146*100</f>
    </nc>
    <odxf>
      <font>
        <b val="0"/>
        <sz val="11"/>
      </font>
    </odxf>
    <ndxf>
      <font>
        <b/>
        <sz val="14"/>
      </font>
    </ndxf>
  </rcc>
  <rcc rId="3323" sId="1" odxf="1" dxf="1">
    <nc r="K147">
      <f>D147/C147*100</f>
    </nc>
    <odxf>
      <font>
        <b val="0"/>
        <sz val="11"/>
      </font>
    </odxf>
    <ndxf>
      <font>
        <b/>
        <sz val="14"/>
      </font>
    </ndxf>
  </rcc>
  <rcc rId="3324" sId="1" odxf="1" dxf="1">
    <nc r="L147">
      <f>H147/G147*100</f>
    </nc>
    <odxf>
      <font>
        <b val="0"/>
        <sz val="11"/>
      </font>
    </odxf>
    <ndxf>
      <font>
        <b/>
        <sz val="14"/>
      </font>
    </ndxf>
  </rcc>
  <rcc rId="3325" sId="1" odxf="1" dxf="1">
    <nc r="K148">
      <f>D148/C148*100</f>
    </nc>
    <odxf>
      <font>
        <b val="0"/>
        <sz val="11"/>
      </font>
    </odxf>
    <ndxf>
      <font>
        <b/>
        <sz val="14"/>
      </font>
    </ndxf>
  </rcc>
  <rcc rId="3326" sId="1" odxf="1" dxf="1">
    <nc r="L148">
      <f>H148/G148*100</f>
    </nc>
    <odxf>
      <font>
        <b val="0"/>
        <sz val="11"/>
      </font>
    </odxf>
    <ndxf>
      <font>
        <b/>
        <sz val="14"/>
      </font>
    </ndxf>
  </rcc>
  <rcc rId="3327" sId="1" odxf="1" dxf="1">
    <nc r="K149">
      <f>D149/C149*100</f>
    </nc>
    <odxf>
      <font>
        <b val="0"/>
        <sz val="11"/>
      </font>
    </odxf>
    <ndxf>
      <font>
        <b/>
        <sz val="14"/>
      </font>
    </ndxf>
  </rcc>
  <rcc rId="3328" sId="1" odxf="1" dxf="1">
    <nc r="L149">
      <f>H149/G149*100</f>
    </nc>
    <odxf>
      <font>
        <b val="0"/>
        <sz val="11"/>
      </font>
    </odxf>
    <ndxf>
      <font>
        <b/>
        <sz val="14"/>
      </font>
    </ndxf>
  </rcc>
  <rcc rId="3329" sId="1" odxf="1" dxf="1">
    <nc r="K150">
      <f>D150/C150*100</f>
    </nc>
    <odxf>
      <font>
        <b val="0"/>
        <sz val="11"/>
      </font>
    </odxf>
    <ndxf>
      <font>
        <b/>
        <sz val="14"/>
      </font>
    </ndxf>
  </rcc>
  <rcc rId="3330" sId="1" odxf="1" dxf="1">
    <nc r="L150">
      <f>H150/G150*100</f>
    </nc>
    <odxf>
      <font>
        <b val="0"/>
        <sz val="11"/>
      </font>
    </odxf>
    <ndxf>
      <font>
        <b/>
        <sz val="14"/>
      </font>
    </ndxf>
  </rcc>
  <rcc rId="3331" sId="1" odxf="1" dxf="1">
    <nc r="K151">
      <f>D151/C151*100</f>
    </nc>
    <odxf>
      <font>
        <b val="0"/>
        <sz val="11"/>
      </font>
    </odxf>
    <ndxf>
      <font>
        <b/>
        <sz val="14"/>
      </font>
    </ndxf>
  </rcc>
  <rcc rId="3332" sId="1" odxf="1" dxf="1">
    <nc r="L151">
      <f>H151/G151*100</f>
    </nc>
    <odxf>
      <font>
        <b val="0"/>
        <sz val="11"/>
      </font>
    </odxf>
    <ndxf>
      <font>
        <b/>
        <sz val="14"/>
      </font>
    </ndxf>
  </rcc>
  <rcc rId="3333" sId="1" odxf="1" dxf="1">
    <nc r="K152">
      <f>D152/C152*100</f>
    </nc>
    <odxf>
      <font>
        <b val="0"/>
        <sz val="11"/>
      </font>
    </odxf>
    <ndxf>
      <font>
        <b/>
        <sz val="14"/>
      </font>
    </ndxf>
  </rcc>
  <rcc rId="3334" sId="1" odxf="1" dxf="1">
    <nc r="L152">
      <f>H152/G152*100</f>
    </nc>
    <odxf>
      <font>
        <b val="0"/>
        <sz val="11"/>
      </font>
    </odxf>
    <ndxf>
      <font>
        <b/>
        <sz val="14"/>
      </font>
    </ndxf>
  </rcc>
  <rcc rId="3335" sId="1" odxf="1" dxf="1">
    <nc r="K153">
      <f>D153/C153*100</f>
    </nc>
    <odxf>
      <font>
        <b val="0"/>
        <sz val="11"/>
      </font>
    </odxf>
    <ndxf>
      <font>
        <b/>
        <sz val="14"/>
      </font>
    </ndxf>
  </rcc>
  <rcc rId="3336" sId="1" odxf="1" dxf="1">
    <nc r="L153">
      <f>H153/G153*100</f>
    </nc>
    <odxf>
      <font>
        <b val="0"/>
        <sz val="11"/>
      </font>
    </odxf>
    <ndxf>
      <font>
        <b/>
        <sz val="14"/>
      </font>
    </ndxf>
  </rcc>
  <rcc rId="3337" sId="1" odxf="1" dxf="1">
    <nc r="K154">
      <f>D154/C154*100</f>
    </nc>
    <odxf>
      <font>
        <b val="0"/>
        <sz val="11"/>
      </font>
    </odxf>
    <ndxf>
      <font>
        <b/>
        <sz val="14"/>
      </font>
    </ndxf>
  </rcc>
  <rcc rId="3338" sId="1" odxf="1" dxf="1">
    <nc r="L154">
      <f>H154/G154*100</f>
    </nc>
    <odxf>
      <font>
        <b val="0"/>
        <sz val="11"/>
      </font>
    </odxf>
    <ndxf>
      <font>
        <b/>
        <sz val="14"/>
      </font>
    </ndxf>
  </rcc>
  <rcc rId="3339" sId="1" odxf="1" dxf="1">
    <nc r="K155">
      <f>D155/C155*100</f>
    </nc>
    <odxf>
      <font>
        <b val="0"/>
        <sz val="11"/>
      </font>
    </odxf>
    <ndxf>
      <font>
        <b/>
        <sz val="14"/>
      </font>
    </ndxf>
  </rcc>
  <rcc rId="3340" sId="1" odxf="1" dxf="1">
    <nc r="L155">
      <f>H155/G155*100</f>
    </nc>
    <odxf>
      <font>
        <b val="0"/>
        <sz val="11"/>
      </font>
    </odxf>
    <ndxf>
      <font>
        <b/>
        <sz val="14"/>
      </font>
    </ndxf>
  </rcc>
  <rcc rId="3341" sId="1" odxf="1" dxf="1">
    <nc r="K156">
      <f>D156/C156*100</f>
    </nc>
    <odxf>
      <font>
        <b val="0"/>
        <sz val="11"/>
      </font>
    </odxf>
    <ndxf>
      <font>
        <b/>
        <sz val="14"/>
      </font>
    </ndxf>
  </rcc>
  <rcc rId="3342" sId="1" odxf="1" dxf="1">
    <nc r="L156">
      <f>H156/G156*100</f>
    </nc>
    <odxf>
      <font>
        <b val="0"/>
        <sz val="11"/>
      </font>
    </odxf>
    <ndxf>
      <font>
        <b/>
        <sz val="14"/>
      </font>
    </ndxf>
  </rcc>
  <rcc rId="3343" sId="1" odxf="1" dxf="1">
    <nc r="K157">
      <f>D157/C157*100</f>
    </nc>
    <odxf>
      <font>
        <b val="0"/>
        <sz val="11"/>
      </font>
    </odxf>
    <ndxf>
      <font>
        <b/>
        <sz val="14"/>
      </font>
    </ndxf>
  </rcc>
  <rcc rId="3344" sId="1" odxf="1" dxf="1">
    <nc r="L157">
      <f>H157/G157*100</f>
    </nc>
    <odxf>
      <font>
        <b val="0"/>
        <sz val="11"/>
      </font>
    </odxf>
    <ndxf>
      <font>
        <b/>
        <sz val="14"/>
      </font>
    </ndxf>
  </rcc>
  <rcc rId="3345" sId="1" odxf="1" dxf="1">
    <nc r="K158">
      <f>D158/C158*100</f>
    </nc>
    <odxf>
      <font>
        <b val="0"/>
        <sz val="11"/>
      </font>
    </odxf>
    <ndxf>
      <font>
        <b/>
        <sz val="14"/>
      </font>
    </ndxf>
  </rcc>
  <rcc rId="3346" sId="1" odxf="1" dxf="1">
    <nc r="L158">
      <f>H158/G158*100</f>
    </nc>
    <odxf>
      <font>
        <b val="0"/>
        <sz val="11"/>
      </font>
    </odxf>
    <ndxf>
      <font>
        <b/>
        <sz val="14"/>
      </font>
    </ndxf>
  </rcc>
  <rcc rId="3347" sId="1" odxf="1" dxf="1">
    <nc r="K159">
      <f>D159/C159*100</f>
    </nc>
    <odxf>
      <font>
        <b val="0"/>
        <sz val="11"/>
      </font>
    </odxf>
    <ndxf>
      <font>
        <b/>
        <sz val="14"/>
      </font>
    </ndxf>
  </rcc>
  <rcc rId="3348" sId="1" odxf="1" dxf="1">
    <nc r="L159">
      <f>H159/G159*100</f>
    </nc>
    <odxf>
      <font>
        <b val="0"/>
        <sz val="11"/>
      </font>
    </odxf>
    <ndxf>
      <font>
        <b/>
        <sz val="14"/>
      </font>
    </ndxf>
  </rcc>
  <rcc rId="3349" sId="1" odxf="1" dxf="1">
    <nc r="K160">
      <f>D160/C160*100</f>
    </nc>
    <odxf>
      <font>
        <b val="0"/>
        <sz val="11"/>
      </font>
    </odxf>
    <ndxf>
      <font>
        <b/>
        <sz val="14"/>
      </font>
    </ndxf>
  </rcc>
  <rcc rId="3350" sId="1" odxf="1" dxf="1">
    <nc r="L160">
      <f>H160/G160*100</f>
    </nc>
    <odxf>
      <font>
        <b val="0"/>
        <sz val="11"/>
      </font>
    </odxf>
    <ndxf>
      <font>
        <b/>
        <sz val="14"/>
      </font>
    </ndxf>
  </rcc>
  <rcc rId="3351" sId="1" odxf="1" dxf="1">
    <nc r="K161">
      <f>D161/C161*100</f>
    </nc>
    <odxf>
      <font>
        <b val="0"/>
        <sz val="11"/>
      </font>
    </odxf>
    <ndxf>
      <font>
        <b/>
        <sz val="14"/>
      </font>
    </ndxf>
  </rcc>
  <rcc rId="3352" sId="1" odxf="1" dxf="1">
    <nc r="L161">
      <f>H161/G161*100</f>
    </nc>
    <odxf>
      <font>
        <b val="0"/>
        <sz val="11"/>
      </font>
    </odxf>
    <ndxf>
      <font>
        <b/>
        <sz val="14"/>
      </font>
    </ndxf>
  </rcc>
  <rcc rId="3353" sId="1" odxf="1" dxf="1">
    <nc r="K162">
      <f>D162/C162*100</f>
    </nc>
    <odxf>
      <font>
        <b val="0"/>
        <sz val="11"/>
      </font>
    </odxf>
    <ndxf>
      <font>
        <b/>
        <sz val="14"/>
      </font>
    </ndxf>
  </rcc>
  <rcc rId="3354" sId="1" odxf="1" dxf="1">
    <nc r="L162">
      <f>H162/G162*100</f>
    </nc>
    <odxf>
      <font>
        <b val="0"/>
        <sz val="11"/>
      </font>
    </odxf>
    <ndxf>
      <font>
        <b/>
        <sz val="14"/>
      </font>
    </ndxf>
  </rcc>
  <rcc rId="3355" sId="1" odxf="1" dxf="1">
    <nc r="K163">
      <f>D163/C163*100</f>
    </nc>
    <odxf>
      <font>
        <b val="0"/>
        <sz val="11"/>
      </font>
    </odxf>
    <ndxf>
      <font>
        <b/>
        <sz val="14"/>
      </font>
    </ndxf>
  </rcc>
  <rcc rId="3356" sId="1" odxf="1" dxf="1">
    <nc r="L163">
      <f>H163/G163*100</f>
    </nc>
    <odxf>
      <font>
        <b val="0"/>
        <sz val="11"/>
      </font>
    </odxf>
    <ndxf>
      <font>
        <b/>
        <sz val="14"/>
      </font>
    </ndxf>
  </rcc>
  <rcc rId="3357" sId="1" odxf="1" dxf="1">
    <nc r="K164">
      <f>D164/C164*100</f>
    </nc>
    <odxf>
      <font>
        <b val="0"/>
        <sz val="11"/>
      </font>
    </odxf>
    <ndxf>
      <font>
        <b/>
        <sz val="14"/>
      </font>
    </ndxf>
  </rcc>
  <rcc rId="3358" sId="1" odxf="1" dxf="1">
    <nc r="L164">
      <f>H164/G164*100</f>
    </nc>
    <odxf>
      <font>
        <b val="0"/>
        <sz val="11"/>
      </font>
    </odxf>
    <ndxf>
      <font>
        <b/>
        <sz val="14"/>
      </font>
    </ndxf>
  </rcc>
  <rcc rId="3359" sId="1" odxf="1" dxf="1">
    <nc r="K165">
      <f>D165/C165*100</f>
    </nc>
    <odxf>
      <font>
        <b val="0"/>
        <sz val="11"/>
      </font>
    </odxf>
    <ndxf>
      <font>
        <b/>
        <sz val="14"/>
      </font>
    </ndxf>
  </rcc>
  <rcc rId="3360" sId="1" odxf="1" dxf="1">
    <nc r="L165">
      <f>H165/G165*100</f>
    </nc>
    <odxf>
      <font>
        <b val="0"/>
        <sz val="11"/>
      </font>
    </odxf>
    <ndxf>
      <font>
        <b/>
        <sz val="14"/>
      </font>
    </ndxf>
  </rcc>
  <rcc rId="3361" sId="1" odxf="1" dxf="1">
    <nc r="K166">
      <f>D166/C166*100</f>
    </nc>
    <odxf>
      <font>
        <b val="0"/>
        <sz val="11"/>
      </font>
    </odxf>
    <ndxf>
      <font>
        <b/>
        <sz val="14"/>
      </font>
    </ndxf>
  </rcc>
  <rcc rId="3362" sId="1" odxf="1" dxf="1">
    <nc r="L166">
      <f>H166/G166*100</f>
    </nc>
    <odxf>
      <font>
        <b val="0"/>
        <sz val="11"/>
      </font>
    </odxf>
    <ndxf>
      <font>
        <b/>
        <sz val="14"/>
      </font>
    </ndxf>
  </rcc>
  <rcc rId="3363" sId="1" odxf="1" dxf="1">
    <nc r="K167">
      <f>D167/C167*100</f>
    </nc>
    <odxf>
      <font>
        <b val="0"/>
        <sz val="11"/>
      </font>
    </odxf>
    <ndxf>
      <font>
        <b/>
        <sz val="14"/>
      </font>
    </ndxf>
  </rcc>
  <rcc rId="3364" sId="1" odxf="1" dxf="1">
    <nc r="L167">
      <f>H167/G167*100</f>
    </nc>
    <odxf>
      <font>
        <b val="0"/>
        <sz val="11"/>
      </font>
    </odxf>
    <ndxf>
      <font>
        <b/>
        <sz val="14"/>
      </font>
    </ndxf>
  </rcc>
  <rcc rId="3365" sId="1" odxf="1" dxf="1">
    <nc r="K168">
      <f>D168/C168*100</f>
    </nc>
    <odxf>
      <font>
        <b val="0"/>
        <sz val="11"/>
      </font>
    </odxf>
    <ndxf>
      <font>
        <b/>
        <sz val="14"/>
      </font>
    </ndxf>
  </rcc>
  <rcc rId="3366" sId="1" odxf="1" dxf="1">
    <nc r="L168">
      <f>H168/G168*100</f>
    </nc>
    <odxf>
      <font>
        <b val="0"/>
        <sz val="11"/>
      </font>
    </odxf>
    <ndxf>
      <font>
        <b/>
        <sz val="14"/>
      </font>
    </ndxf>
  </rcc>
  <rcc rId="3367" sId="1" odxf="1" dxf="1">
    <nc r="K169">
      <f>D169/C169*100</f>
    </nc>
    <odxf>
      <font>
        <b val="0"/>
        <sz val="11"/>
      </font>
    </odxf>
    <ndxf>
      <font>
        <b/>
        <sz val="14"/>
      </font>
    </ndxf>
  </rcc>
  <rcc rId="3368" sId="1" odxf="1" dxf="1">
    <nc r="L169">
      <f>H169/G169*100</f>
    </nc>
    <odxf>
      <font>
        <b val="0"/>
        <sz val="11"/>
      </font>
    </odxf>
    <ndxf>
      <font>
        <b/>
        <sz val="14"/>
      </font>
    </ndxf>
  </rcc>
  <rcc rId="3369" sId="1" odxf="1" dxf="1">
    <nc r="K170">
      <f>D170/C170*100</f>
    </nc>
    <odxf>
      <font>
        <b val="0"/>
        <sz val="11"/>
      </font>
    </odxf>
    <ndxf>
      <font>
        <b/>
        <sz val="14"/>
      </font>
    </ndxf>
  </rcc>
  <rcc rId="3370" sId="1" odxf="1" dxf="1">
    <nc r="L170">
      <f>H170/G170*100</f>
    </nc>
    <odxf>
      <font>
        <b val="0"/>
        <sz val="11"/>
      </font>
    </odxf>
    <ndxf>
      <font>
        <b/>
        <sz val="14"/>
      </font>
    </ndxf>
  </rcc>
  <rcc rId="3371" sId="1" odxf="1" dxf="1">
    <nc r="K171">
      <f>D171/C171*100</f>
    </nc>
    <odxf>
      <font>
        <b val="0"/>
        <sz val="11"/>
      </font>
    </odxf>
    <ndxf>
      <font>
        <b/>
        <sz val="14"/>
      </font>
    </ndxf>
  </rcc>
  <rcc rId="3372" sId="1" odxf="1" dxf="1">
    <nc r="L171">
      <f>H171/G171*100</f>
    </nc>
    <odxf>
      <font>
        <b val="0"/>
        <sz val="11"/>
      </font>
    </odxf>
    <ndxf>
      <font>
        <b/>
        <sz val="14"/>
      </font>
    </ndxf>
  </rcc>
  <rcc rId="3373" sId="1" odxf="1" dxf="1">
    <nc r="K172">
      <f>D172/C172*100</f>
    </nc>
    <odxf>
      <font>
        <b val="0"/>
        <sz val="11"/>
      </font>
    </odxf>
    <ndxf>
      <font>
        <b/>
        <sz val="14"/>
      </font>
    </ndxf>
  </rcc>
  <rcc rId="3374" sId="1" odxf="1" dxf="1">
    <nc r="L172">
      <f>H172/G172*100</f>
    </nc>
    <odxf>
      <font>
        <b val="0"/>
        <sz val="11"/>
      </font>
    </odxf>
    <ndxf>
      <font>
        <b/>
        <sz val="14"/>
      </font>
    </ndxf>
  </rcc>
  <rcc rId="3375" sId="1" odxf="1" dxf="1">
    <nc r="K173">
      <f>D173/C173*100</f>
    </nc>
    <odxf>
      <font>
        <b val="0"/>
        <sz val="11"/>
      </font>
    </odxf>
    <ndxf>
      <font>
        <b/>
        <sz val="14"/>
      </font>
    </ndxf>
  </rcc>
  <rcc rId="3376" sId="1" odxf="1" dxf="1">
    <nc r="L173">
      <f>H173/G173*100</f>
    </nc>
    <odxf>
      <font>
        <b val="0"/>
        <sz val="11"/>
      </font>
    </odxf>
    <ndxf>
      <font>
        <b/>
        <sz val="14"/>
      </font>
    </ndxf>
  </rcc>
  <rcc rId="3377" sId="1" odxf="1" dxf="1">
    <nc r="K174">
      <f>D174/C174*100</f>
    </nc>
    <odxf>
      <font>
        <b val="0"/>
        <sz val="11"/>
      </font>
    </odxf>
    <ndxf>
      <font>
        <b/>
        <sz val="14"/>
      </font>
    </ndxf>
  </rcc>
  <rcc rId="3378" sId="1" odxf="1" dxf="1">
    <nc r="L174">
      <f>H174/G174*100</f>
    </nc>
    <odxf>
      <font>
        <b val="0"/>
        <sz val="11"/>
      </font>
    </odxf>
    <ndxf>
      <font>
        <b/>
        <sz val="14"/>
      </font>
    </ndxf>
  </rcc>
  <rcc rId="3379" sId="1" odxf="1" dxf="1">
    <nc r="K175">
      <f>D175/C175*100</f>
    </nc>
    <odxf>
      <font>
        <b val="0"/>
        <sz val="11"/>
      </font>
    </odxf>
    <ndxf>
      <font>
        <b/>
        <sz val="14"/>
      </font>
    </ndxf>
  </rcc>
  <rcc rId="3380" sId="1" odxf="1" dxf="1">
    <nc r="L175">
      <f>H175/G175*100</f>
    </nc>
    <odxf>
      <font>
        <b val="0"/>
        <sz val="11"/>
      </font>
    </odxf>
    <ndxf>
      <font>
        <b/>
        <sz val="14"/>
      </font>
    </ndxf>
  </rcc>
  <rcc rId="3381" sId="1" odxf="1" dxf="1">
    <nc r="K176">
      <f>D176/C176*100</f>
    </nc>
    <odxf>
      <font>
        <b val="0"/>
        <sz val="11"/>
      </font>
    </odxf>
    <ndxf>
      <font>
        <b/>
        <sz val="14"/>
      </font>
    </ndxf>
  </rcc>
  <rcc rId="3382" sId="1" odxf="1" dxf="1">
    <nc r="L176">
      <f>H176/G176*100</f>
    </nc>
    <odxf>
      <font>
        <b val="0"/>
        <sz val="11"/>
      </font>
    </odxf>
    <ndxf>
      <font>
        <b/>
        <sz val="14"/>
      </font>
    </ndxf>
  </rcc>
  <rcc rId="3383" sId="1" odxf="1" dxf="1">
    <nc r="K177">
      <f>D177/C177*100</f>
    </nc>
    <odxf>
      <font>
        <b val="0"/>
        <sz val="11"/>
      </font>
    </odxf>
    <ndxf>
      <font>
        <b/>
        <sz val="14"/>
      </font>
    </ndxf>
  </rcc>
  <rcc rId="3384" sId="1" odxf="1" dxf="1">
    <nc r="L177">
      <f>H177/G177*100</f>
    </nc>
    <odxf>
      <font>
        <b val="0"/>
        <sz val="11"/>
      </font>
    </odxf>
    <ndxf>
      <font>
        <b/>
        <sz val="14"/>
      </font>
    </ndxf>
  </rcc>
  <rcc rId="3385" sId="1" odxf="1" dxf="1">
    <nc r="K178">
      <f>D178/C178*100</f>
    </nc>
    <odxf>
      <font>
        <b val="0"/>
        <sz val="11"/>
      </font>
    </odxf>
    <ndxf>
      <font>
        <b/>
        <sz val="14"/>
      </font>
    </ndxf>
  </rcc>
  <rcc rId="3386" sId="1" odxf="1" dxf="1">
    <nc r="L178">
      <f>H178/G178*100</f>
    </nc>
    <odxf>
      <font>
        <b val="0"/>
        <sz val="11"/>
      </font>
    </odxf>
    <ndxf>
      <font>
        <b/>
        <sz val="14"/>
      </font>
    </ndxf>
  </rcc>
  <rcc rId="3387" sId="1" odxf="1" dxf="1">
    <nc r="K179">
      <f>D179/C179*100</f>
    </nc>
    <odxf>
      <font>
        <b val="0"/>
        <sz val="11"/>
      </font>
    </odxf>
    <ndxf>
      <font>
        <b/>
        <sz val="14"/>
      </font>
    </ndxf>
  </rcc>
  <rcc rId="3388" sId="1" odxf="1" dxf="1">
    <nc r="L179">
      <f>H179/G179*100</f>
    </nc>
    <odxf>
      <font>
        <b val="0"/>
        <sz val="11"/>
      </font>
    </odxf>
    <ndxf>
      <font>
        <b/>
        <sz val="14"/>
      </font>
    </ndxf>
  </rcc>
  <rcc rId="3389" sId="1" odxf="1" dxf="1">
    <nc r="K180">
      <f>D180/C180*100</f>
    </nc>
    <odxf>
      <font>
        <b val="0"/>
        <sz val="11"/>
      </font>
    </odxf>
    <ndxf>
      <font>
        <b/>
        <sz val="14"/>
      </font>
    </ndxf>
  </rcc>
  <rcc rId="3390" sId="1" odxf="1" dxf="1">
    <nc r="L180">
      <f>H180/G180*100</f>
    </nc>
    <odxf>
      <font>
        <b val="0"/>
        <sz val="11"/>
      </font>
    </odxf>
    <ndxf>
      <font>
        <b/>
        <sz val="14"/>
      </font>
    </ndxf>
  </rcc>
  <rcc rId="3391" sId="1" odxf="1" dxf="1">
    <nc r="K181">
      <f>D181/C181*100</f>
    </nc>
    <odxf>
      <font>
        <b val="0"/>
        <sz val="11"/>
      </font>
    </odxf>
    <ndxf>
      <font>
        <b/>
        <sz val="14"/>
      </font>
    </ndxf>
  </rcc>
  <rcc rId="3392" sId="1" odxf="1" dxf="1">
    <nc r="L181">
      <f>H181/G181*100</f>
    </nc>
    <odxf>
      <font>
        <b val="0"/>
        <sz val="11"/>
      </font>
    </odxf>
    <ndxf>
      <font>
        <b/>
        <sz val="14"/>
      </font>
    </ndxf>
  </rcc>
  <rcc rId="3393" sId="1" odxf="1" dxf="1">
    <nc r="K182">
      <f>D182/C182*100</f>
    </nc>
    <odxf>
      <font>
        <b val="0"/>
        <sz val="11"/>
      </font>
    </odxf>
    <ndxf>
      <font>
        <b/>
        <sz val="14"/>
      </font>
    </ndxf>
  </rcc>
  <rcc rId="3394" sId="1" odxf="1" dxf="1">
    <nc r="L182">
      <f>H182/G182*100</f>
    </nc>
    <odxf>
      <font>
        <b val="0"/>
        <sz val="11"/>
      </font>
    </odxf>
    <ndxf>
      <font>
        <b/>
        <sz val="14"/>
      </font>
    </ndxf>
  </rcc>
  <rcc rId="3395" sId="1" odxf="1" dxf="1">
    <nc r="K183">
      <f>D183/C183*100</f>
    </nc>
    <odxf>
      <font>
        <b val="0"/>
        <sz val="11"/>
      </font>
    </odxf>
    <ndxf>
      <font>
        <b/>
        <sz val="14"/>
      </font>
    </ndxf>
  </rcc>
  <rcc rId="3396" sId="1" odxf="1" dxf="1">
    <nc r="L183">
      <f>H183/G183*100</f>
    </nc>
    <odxf>
      <font>
        <b val="0"/>
        <sz val="11"/>
      </font>
    </odxf>
    <ndxf>
      <font>
        <b/>
        <sz val="14"/>
      </font>
    </ndxf>
  </rcc>
  <rcc rId="3397" sId="1" odxf="1" dxf="1">
    <nc r="K184">
      <f>D184/C184*100</f>
    </nc>
    <odxf>
      <font>
        <b val="0"/>
        <sz val="11"/>
      </font>
    </odxf>
    <ndxf>
      <font>
        <b/>
        <sz val="14"/>
      </font>
    </ndxf>
  </rcc>
  <rcc rId="3398" sId="1" odxf="1" dxf="1">
    <nc r="L184">
      <f>H184/G184*100</f>
    </nc>
    <odxf>
      <font>
        <b val="0"/>
        <sz val="11"/>
      </font>
    </odxf>
    <ndxf>
      <font>
        <b/>
        <sz val="14"/>
      </font>
    </ndxf>
  </rcc>
  <rcc rId="3399" sId="1" odxf="1" dxf="1">
    <nc r="K185">
      <f>D185/C185*100</f>
    </nc>
    <odxf>
      <font>
        <b val="0"/>
        <sz val="11"/>
      </font>
    </odxf>
    <ndxf>
      <font>
        <b/>
        <sz val="14"/>
      </font>
    </ndxf>
  </rcc>
  <rcc rId="3400" sId="1" odxf="1" dxf="1">
    <nc r="L185">
      <f>H185/G185*100</f>
    </nc>
    <odxf>
      <font>
        <b val="0"/>
        <sz val="11"/>
      </font>
    </odxf>
    <ndxf>
      <font>
        <b/>
        <sz val="14"/>
      </font>
    </ndxf>
  </rcc>
  <rcc rId="3401" sId="1" odxf="1" dxf="1">
    <nc r="K186">
      <f>D186/C186*100</f>
    </nc>
    <odxf>
      <font>
        <b val="0"/>
        <sz val="11"/>
      </font>
    </odxf>
    <ndxf>
      <font>
        <b/>
        <sz val="14"/>
      </font>
    </ndxf>
  </rcc>
  <rcc rId="3402" sId="1" odxf="1" dxf="1">
    <nc r="L186">
      <f>H186/G186*100</f>
    </nc>
    <odxf>
      <font>
        <b val="0"/>
        <sz val="11"/>
      </font>
    </odxf>
    <ndxf>
      <font>
        <b/>
        <sz val="14"/>
      </font>
    </ndxf>
  </rcc>
  <rcc rId="3403" sId="1" odxf="1" dxf="1">
    <nc r="K187">
      <f>D187/C187*100</f>
    </nc>
    <odxf>
      <font>
        <b val="0"/>
        <sz val="11"/>
      </font>
    </odxf>
    <ndxf>
      <font>
        <b/>
        <sz val="14"/>
      </font>
    </ndxf>
  </rcc>
  <rcc rId="3404" sId="1" odxf="1" dxf="1">
    <nc r="L187">
      <f>H187/G187*100</f>
    </nc>
    <odxf>
      <font>
        <b val="0"/>
        <sz val="11"/>
      </font>
    </odxf>
    <ndxf>
      <font>
        <b/>
        <sz val="14"/>
      </font>
    </ndxf>
  </rcc>
  <rcc rId="3405" sId="1" odxf="1" dxf="1">
    <nc r="K188">
      <f>D188/C188*100</f>
    </nc>
    <odxf>
      <font>
        <b val="0"/>
        <sz val="11"/>
      </font>
    </odxf>
    <ndxf>
      <font>
        <b/>
        <sz val="14"/>
      </font>
    </ndxf>
  </rcc>
  <rcc rId="3406" sId="1" odxf="1" dxf="1">
    <nc r="L188">
      <f>H188/G188*100</f>
    </nc>
    <odxf>
      <font>
        <b val="0"/>
        <sz val="11"/>
      </font>
    </odxf>
    <ndxf>
      <font>
        <b/>
        <sz val="14"/>
      </font>
    </ndxf>
  </rcc>
  <rcc rId="3407" sId="1" odxf="1" dxf="1">
    <nc r="K189">
      <f>D189/C189*100</f>
    </nc>
    <odxf>
      <font>
        <b val="0"/>
        <sz val="11"/>
      </font>
    </odxf>
    <ndxf>
      <font>
        <b/>
        <sz val="14"/>
      </font>
    </ndxf>
  </rcc>
  <rcc rId="3408" sId="1" odxf="1" dxf="1">
    <nc r="L189">
      <f>H189/G189*100</f>
    </nc>
    <odxf>
      <font>
        <b val="0"/>
        <sz val="11"/>
      </font>
    </odxf>
    <ndxf>
      <font>
        <b/>
        <sz val="14"/>
      </font>
    </ndxf>
  </rcc>
  <rcc rId="3409" sId="1" odxf="1" dxf="1">
    <nc r="K190">
      <f>D190/C190*100</f>
    </nc>
    <odxf>
      <font>
        <b val="0"/>
        <sz val="11"/>
      </font>
    </odxf>
    <ndxf>
      <font>
        <b/>
        <sz val="14"/>
      </font>
    </ndxf>
  </rcc>
  <rcc rId="3410" sId="1" odxf="1" dxf="1">
    <nc r="L190">
      <f>H190/G190*100</f>
    </nc>
    <odxf>
      <font>
        <b val="0"/>
        <sz val="11"/>
      </font>
    </odxf>
    <ndxf>
      <font>
        <b/>
        <sz val="14"/>
      </font>
    </ndxf>
  </rcc>
  <rcc rId="3411" sId="1" odxf="1" dxf="1">
    <nc r="K191">
      <f>D191/C191*100</f>
    </nc>
    <odxf>
      <font>
        <b val="0"/>
        <sz val="11"/>
      </font>
    </odxf>
    <ndxf>
      <font>
        <b/>
        <sz val="14"/>
      </font>
    </ndxf>
  </rcc>
  <rcc rId="3412" sId="1" odxf="1" dxf="1">
    <nc r="L191">
      <f>H191/G191*100</f>
    </nc>
    <odxf>
      <font>
        <b val="0"/>
        <sz val="11"/>
      </font>
    </odxf>
    <ndxf>
      <font>
        <b/>
        <sz val="14"/>
      </font>
    </ndxf>
  </rcc>
  <rcc rId="3413" sId="1" odxf="1" dxf="1">
    <nc r="K192">
      <f>D192/C192*100</f>
    </nc>
    <odxf>
      <font>
        <b val="0"/>
        <sz val="11"/>
      </font>
    </odxf>
    <ndxf>
      <font>
        <b/>
        <sz val="14"/>
      </font>
    </ndxf>
  </rcc>
  <rcc rId="3414" sId="1" odxf="1" dxf="1">
    <nc r="L192">
      <f>H192/G192*100</f>
    </nc>
    <odxf>
      <font>
        <b val="0"/>
        <sz val="11"/>
      </font>
    </odxf>
    <ndxf>
      <font>
        <b/>
        <sz val="14"/>
      </font>
    </ndxf>
  </rcc>
  <rcc rId="3415" sId="1" odxf="1" dxf="1">
    <nc r="K193">
      <f>D193/C193*100</f>
    </nc>
    <odxf>
      <font>
        <b val="0"/>
        <sz val="11"/>
      </font>
    </odxf>
    <ndxf>
      <font>
        <b/>
        <sz val="14"/>
      </font>
    </ndxf>
  </rcc>
  <rcc rId="3416" sId="1" odxf="1" dxf="1">
    <nc r="L193">
      <f>H193/G193*100</f>
    </nc>
    <odxf>
      <font>
        <b val="0"/>
        <sz val="11"/>
      </font>
    </odxf>
    <ndxf>
      <font>
        <b/>
        <sz val="14"/>
      </font>
    </ndxf>
  </rcc>
  <rcc rId="3417" sId="1" odxf="1" dxf="1">
    <nc r="K194">
      <f>D194/C194*100</f>
    </nc>
    <odxf>
      <font>
        <b val="0"/>
        <sz val="11"/>
      </font>
    </odxf>
    <ndxf>
      <font>
        <b/>
        <sz val="14"/>
      </font>
    </ndxf>
  </rcc>
  <rcc rId="3418" sId="1" odxf="1" dxf="1">
    <nc r="L194">
      <f>H194/G194*100</f>
    </nc>
    <odxf>
      <font>
        <b val="0"/>
        <sz val="11"/>
      </font>
    </odxf>
    <ndxf>
      <font>
        <b/>
        <sz val="14"/>
      </font>
    </ndxf>
  </rcc>
  <rcc rId="3419" sId="1" odxf="1" dxf="1">
    <nc r="K195">
      <f>D195/C195*100</f>
    </nc>
    <odxf>
      <font>
        <b val="0"/>
        <sz val="11"/>
      </font>
    </odxf>
    <ndxf>
      <font>
        <b/>
        <sz val="14"/>
      </font>
    </ndxf>
  </rcc>
  <rcc rId="3420" sId="1" odxf="1" dxf="1">
    <nc r="L195">
      <f>H195/G195*100</f>
    </nc>
    <odxf>
      <font>
        <b val="0"/>
        <sz val="11"/>
      </font>
    </odxf>
    <ndxf>
      <font>
        <b/>
        <sz val="14"/>
      </font>
    </ndxf>
  </rcc>
  <rcc rId="3421" sId="1" odxf="1" dxf="1">
    <nc r="K196">
      <f>D196/C196*100</f>
    </nc>
    <odxf>
      <font>
        <b val="0"/>
        <sz val="11"/>
      </font>
    </odxf>
    <ndxf>
      <font>
        <b/>
        <sz val="14"/>
      </font>
    </ndxf>
  </rcc>
  <rcc rId="3422" sId="1" odxf="1" dxf="1">
    <nc r="L196">
      <f>H196/G196*100</f>
    </nc>
    <odxf>
      <font>
        <b val="0"/>
        <sz val="11"/>
      </font>
    </odxf>
    <ndxf>
      <font>
        <b/>
        <sz val="14"/>
      </font>
    </ndxf>
  </rcc>
  <rcc rId="3423" sId="1" odxf="1" dxf="1">
    <nc r="K197">
      <f>D197/C197*100</f>
    </nc>
    <odxf>
      <font>
        <b val="0"/>
        <sz val="11"/>
      </font>
    </odxf>
    <ndxf>
      <font>
        <b/>
        <sz val="14"/>
      </font>
    </ndxf>
  </rcc>
  <rcc rId="3424" sId="1" odxf="1" dxf="1">
    <nc r="L197">
      <f>H197/G197*100</f>
    </nc>
    <odxf>
      <font>
        <b val="0"/>
        <sz val="11"/>
      </font>
    </odxf>
    <ndxf>
      <font>
        <b/>
        <sz val="14"/>
      </font>
    </ndxf>
  </rcc>
  <rcc rId="3425" sId="1" odxf="1" dxf="1">
    <nc r="K198">
      <f>D198/C198*100</f>
    </nc>
    <odxf>
      <font>
        <b val="0"/>
        <sz val="11"/>
      </font>
    </odxf>
    <ndxf>
      <font>
        <b/>
        <sz val="14"/>
      </font>
    </ndxf>
  </rcc>
  <rcc rId="3426" sId="1" odxf="1" dxf="1">
    <nc r="L198">
      <f>H198/G198*100</f>
    </nc>
    <odxf>
      <font>
        <b val="0"/>
        <sz val="11"/>
      </font>
    </odxf>
    <ndxf>
      <font>
        <b/>
        <sz val="14"/>
      </font>
    </ndxf>
  </rcc>
  <rcc rId="3427" sId="1" odxf="1" dxf="1">
    <nc r="K199">
      <f>D199/C199*100</f>
    </nc>
    <odxf>
      <font>
        <b val="0"/>
        <sz val="11"/>
      </font>
    </odxf>
    <ndxf>
      <font>
        <b/>
        <sz val="14"/>
      </font>
    </ndxf>
  </rcc>
  <rcc rId="3428" sId="1" odxf="1" dxf="1">
    <nc r="L199">
      <f>H199/G199*100</f>
    </nc>
    <odxf>
      <font>
        <b val="0"/>
        <sz val="11"/>
      </font>
    </odxf>
    <ndxf>
      <font>
        <b/>
        <sz val="14"/>
      </font>
    </ndxf>
  </rcc>
  <rcc rId="3429" sId="1" odxf="1" dxf="1">
    <nc r="K200">
      <f>D200/C200*100</f>
    </nc>
    <odxf>
      <font>
        <b val="0"/>
        <sz val="11"/>
      </font>
    </odxf>
    <ndxf>
      <font>
        <b/>
        <sz val="14"/>
      </font>
    </ndxf>
  </rcc>
  <rcc rId="3430" sId="1" odxf="1" dxf="1">
    <nc r="L200">
      <f>H200/G200*100</f>
    </nc>
    <odxf>
      <font>
        <b val="0"/>
        <sz val="11"/>
      </font>
    </odxf>
    <ndxf>
      <font>
        <b/>
        <sz val="14"/>
      </font>
    </ndxf>
  </rcc>
  <rcc rId="3431" sId="1" odxf="1" dxf="1">
    <nc r="K201">
      <f>D201/C201*100</f>
    </nc>
    <odxf>
      <font>
        <b val="0"/>
        <sz val="11"/>
      </font>
    </odxf>
    <ndxf>
      <font>
        <b/>
        <sz val="14"/>
      </font>
    </ndxf>
  </rcc>
  <rcc rId="3432" sId="1" odxf="1" dxf="1">
    <nc r="L201">
      <f>H201/G201*100</f>
    </nc>
    <odxf>
      <font>
        <b val="0"/>
        <sz val="11"/>
      </font>
    </odxf>
    <ndxf>
      <font>
        <b/>
        <sz val="14"/>
      </font>
    </ndxf>
  </rcc>
  <rcc rId="3433" sId="1" odxf="1" dxf="1">
    <nc r="K202">
      <f>D202/C202*100</f>
    </nc>
    <odxf>
      <font>
        <b val="0"/>
        <sz val="11"/>
      </font>
    </odxf>
    <ndxf>
      <font>
        <b/>
        <sz val="14"/>
      </font>
    </ndxf>
  </rcc>
  <rcc rId="3434" sId="1" odxf="1" dxf="1">
    <nc r="L202">
      <f>H202/G202*100</f>
    </nc>
    <odxf>
      <font>
        <b val="0"/>
        <sz val="11"/>
      </font>
    </odxf>
    <ndxf>
      <font>
        <b/>
        <sz val="14"/>
      </font>
    </ndxf>
  </rcc>
  <rcc rId="3435" sId="1" odxf="1" dxf="1">
    <nc r="K203">
      <f>D203/C203*100</f>
    </nc>
    <odxf>
      <font>
        <b val="0"/>
        <sz val="11"/>
      </font>
    </odxf>
    <ndxf>
      <font>
        <b/>
        <sz val="14"/>
      </font>
    </ndxf>
  </rcc>
  <rcc rId="3436" sId="1" odxf="1" dxf="1">
    <nc r="L203">
      <f>H203/G203*100</f>
    </nc>
    <odxf>
      <font>
        <b val="0"/>
        <sz val="11"/>
      </font>
    </odxf>
    <ndxf>
      <font>
        <b/>
        <sz val="14"/>
      </font>
    </ndxf>
  </rcc>
  <rcc rId="3437" sId="1" odxf="1" dxf="1">
    <nc r="K204">
      <f>D204/C204*100</f>
    </nc>
    <odxf>
      <font>
        <b val="0"/>
        <sz val="11"/>
      </font>
    </odxf>
    <ndxf>
      <font>
        <b/>
        <sz val="14"/>
      </font>
    </ndxf>
  </rcc>
  <rcc rId="3438" sId="1" odxf="1" dxf="1">
    <nc r="L204">
      <f>H204/G204*100</f>
    </nc>
    <odxf>
      <font>
        <b val="0"/>
        <sz val="11"/>
      </font>
    </odxf>
    <ndxf>
      <font>
        <b/>
        <sz val="14"/>
      </font>
    </ndxf>
  </rcc>
  <rcc rId="3439" sId="1" odxf="1" dxf="1">
    <nc r="K205">
      <f>D205/C205*100</f>
    </nc>
    <odxf>
      <font>
        <b val="0"/>
        <sz val="11"/>
      </font>
    </odxf>
    <ndxf>
      <font>
        <b/>
        <sz val="14"/>
      </font>
    </ndxf>
  </rcc>
  <rcc rId="3440" sId="1" odxf="1" dxf="1">
    <nc r="L205">
      <f>H205/G205*100</f>
    </nc>
    <odxf>
      <font>
        <b val="0"/>
        <sz val="11"/>
      </font>
    </odxf>
    <ndxf>
      <font>
        <b/>
        <sz val="14"/>
      </font>
    </ndxf>
  </rcc>
  <rcc rId="3441" sId="1" odxf="1" dxf="1">
    <nc r="K206">
      <f>D206/C206*100</f>
    </nc>
    <odxf>
      <font>
        <b val="0"/>
        <sz val="11"/>
      </font>
    </odxf>
    <ndxf>
      <font>
        <b/>
        <sz val="14"/>
      </font>
    </ndxf>
  </rcc>
  <rcc rId="3442" sId="1" odxf="1" dxf="1">
    <nc r="L206">
      <f>H206/G206*100</f>
    </nc>
    <odxf>
      <font>
        <b val="0"/>
        <sz val="11"/>
      </font>
    </odxf>
    <ndxf>
      <font>
        <b/>
        <sz val="14"/>
      </font>
    </ndxf>
  </rcc>
  <rcc rId="3443" sId="1" odxf="1" dxf="1">
    <nc r="K207">
      <f>D207/C207*100</f>
    </nc>
    <odxf>
      <font>
        <b val="0"/>
        <sz val="11"/>
      </font>
    </odxf>
    <ndxf>
      <font>
        <b/>
        <sz val="14"/>
      </font>
    </ndxf>
  </rcc>
  <rcc rId="3444" sId="1" odxf="1" dxf="1">
    <nc r="L207">
      <f>H207/G207*100</f>
    </nc>
    <odxf>
      <font>
        <b val="0"/>
        <sz val="11"/>
      </font>
    </odxf>
    <ndxf>
      <font>
        <b/>
        <sz val="14"/>
      </font>
    </ndxf>
  </rcc>
  <rcc rId="3445" sId="1" odxf="1" dxf="1">
    <nc r="K208">
      <f>D208/C208*100</f>
    </nc>
    <odxf>
      <font>
        <b val="0"/>
        <sz val="11"/>
      </font>
    </odxf>
    <ndxf>
      <font>
        <b/>
        <sz val="14"/>
      </font>
    </ndxf>
  </rcc>
  <rcc rId="3446" sId="1" odxf="1" dxf="1">
    <nc r="L208">
      <f>H208/G208*100</f>
    </nc>
    <odxf>
      <font>
        <b val="0"/>
        <sz val="11"/>
      </font>
    </odxf>
    <ndxf>
      <font>
        <b/>
        <sz val="14"/>
      </font>
    </ndxf>
  </rcc>
  <rcc rId="3447" sId="1" odxf="1" dxf="1">
    <nc r="K209">
      <f>D209/C209*100</f>
    </nc>
    <odxf>
      <font>
        <b val="0"/>
        <sz val="11"/>
      </font>
    </odxf>
    <ndxf>
      <font>
        <b/>
        <sz val="14"/>
      </font>
    </ndxf>
  </rcc>
  <rcc rId="3448" sId="1" odxf="1" dxf="1">
    <nc r="L209">
      <f>H209/G209*100</f>
    </nc>
    <odxf>
      <font>
        <b val="0"/>
        <sz val="11"/>
      </font>
    </odxf>
    <ndxf>
      <font>
        <b/>
        <sz val="14"/>
      </font>
    </ndxf>
  </rcc>
  <rcc rId="3449" sId="1" odxf="1" dxf="1">
    <nc r="K210">
      <f>D210/C210*100</f>
    </nc>
    <odxf>
      <font>
        <b val="0"/>
        <sz val="11"/>
      </font>
    </odxf>
    <ndxf>
      <font>
        <b/>
        <sz val="14"/>
      </font>
    </ndxf>
  </rcc>
  <rcc rId="3450" sId="1" odxf="1" dxf="1">
    <nc r="L210">
      <f>H210/G210*100</f>
    </nc>
    <odxf>
      <font>
        <b val="0"/>
        <sz val="11"/>
      </font>
    </odxf>
    <ndxf>
      <font>
        <b/>
        <sz val="14"/>
      </font>
    </ndxf>
  </rcc>
  <rcc rId="3451" sId="1" odxf="1" dxf="1">
    <nc r="K211">
      <f>D211/C211*100</f>
    </nc>
    <odxf>
      <font>
        <b val="0"/>
        <sz val="11"/>
      </font>
    </odxf>
    <ndxf>
      <font>
        <b/>
        <sz val="14"/>
      </font>
    </ndxf>
  </rcc>
  <rcc rId="3452" sId="1" odxf="1" dxf="1">
    <nc r="L211">
      <f>H211/G211*100</f>
    </nc>
    <odxf>
      <font>
        <b val="0"/>
        <sz val="11"/>
      </font>
    </odxf>
    <ndxf>
      <font>
        <b/>
        <sz val="14"/>
      </font>
    </ndxf>
  </rcc>
  <rcc rId="3453" sId="1" odxf="1" dxf="1">
    <nc r="K212">
      <f>D212/C212*100</f>
    </nc>
    <odxf>
      <font>
        <b val="0"/>
        <sz val="11"/>
      </font>
    </odxf>
    <ndxf>
      <font>
        <b/>
        <sz val="14"/>
      </font>
    </ndxf>
  </rcc>
  <rcc rId="3454" sId="1" odxf="1" dxf="1">
    <nc r="L212">
      <f>H212/G212*100</f>
    </nc>
    <odxf>
      <font>
        <b val="0"/>
        <sz val="11"/>
      </font>
    </odxf>
    <ndxf>
      <font>
        <b/>
        <sz val="14"/>
      </font>
    </ndxf>
  </rcc>
  <rcc rId="3455" sId="1" odxf="1" dxf="1">
    <nc r="K213">
      <f>D213/C213*100</f>
    </nc>
    <odxf>
      <font>
        <b val="0"/>
        <sz val="11"/>
      </font>
    </odxf>
    <ndxf>
      <font>
        <b/>
        <sz val="14"/>
      </font>
    </ndxf>
  </rcc>
  <rcc rId="3456" sId="1" odxf="1" dxf="1">
    <nc r="L213">
      <f>H213/G213*100</f>
    </nc>
    <odxf>
      <font>
        <b val="0"/>
        <sz val="11"/>
      </font>
    </odxf>
    <ndxf>
      <font>
        <b/>
        <sz val="14"/>
      </font>
    </ndxf>
  </rcc>
  <rcc rId="3457" sId="1" odxf="1" dxf="1">
    <nc r="K214">
      <f>D214/C214*100</f>
    </nc>
    <odxf>
      <font>
        <b val="0"/>
        <sz val="11"/>
      </font>
    </odxf>
    <ndxf>
      <font>
        <b/>
        <sz val="14"/>
      </font>
    </ndxf>
  </rcc>
  <rcc rId="3458" sId="1" odxf="1" dxf="1">
    <nc r="L214">
      <f>H214/G214*100</f>
    </nc>
    <odxf>
      <font>
        <b val="0"/>
        <sz val="11"/>
      </font>
    </odxf>
    <ndxf>
      <font>
        <b/>
        <sz val="14"/>
      </font>
    </ndxf>
  </rcc>
  <rcc rId="3459" sId="1" odxf="1" dxf="1">
    <nc r="K215">
      <f>D215/C215*100</f>
    </nc>
    <odxf>
      <font>
        <b val="0"/>
        <sz val="11"/>
      </font>
    </odxf>
    <ndxf>
      <font>
        <b/>
        <sz val="14"/>
      </font>
    </ndxf>
  </rcc>
  <rcc rId="3460" sId="1" odxf="1" dxf="1">
    <nc r="L215">
      <f>H215/G215*100</f>
    </nc>
    <odxf>
      <font>
        <b val="0"/>
        <sz val="11"/>
      </font>
    </odxf>
    <ndxf>
      <font>
        <b/>
        <sz val="14"/>
      </font>
    </ndxf>
  </rcc>
  <rcc rId="3461" sId="1" odxf="1" dxf="1">
    <nc r="K216">
      <f>D216/C216*100</f>
    </nc>
    <odxf>
      <font>
        <b val="0"/>
        <sz val="11"/>
      </font>
    </odxf>
    <ndxf>
      <font>
        <b/>
        <sz val="14"/>
      </font>
    </ndxf>
  </rcc>
  <rcc rId="3462" sId="1" odxf="1" dxf="1">
    <nc r="L216">
      <f>H216/G216*100</f>
    </nc>
    <odxf>
      <font>
        <b val="0"/>
        <sz val="11"/>
      </font>
    </odxf>
    <ndxf>
      <font>
        <b/>
        <sz val="14"/>
      </font>
    </ndxf>
  </rcc>
  <rcc rId="3463" sId="1" odxf="1" dxf="1">
    <nc r="K217">
      <f>D217/C217*100</f>
    </nc>
    <odxf>
      <font>
        <b val="0"/>
        <sz val="11"/>
      </font>
    </odxf>
    <ndxf>
      <font>
        <b/>
        <sz val="14"/>
      </font>
    </ndxf>
  </rcc>
  <rcc rId="3464" sId="1" odxf="1" dxf="1">
    <nc r="L217">
      <f>H217/G217*100</f>
    </nc>
    <odxf>
      <font>
        <b val="0"/>
        <sz val="11"/>
      </font>
    </odxf>
    <ndxf>
      <font>
        <b/>
        <sz val="14"/>
      </font>
    </ndxf>
  </rcc>
  <rcc rId="3465" sId="1" odxf="1" dxf="1">
    <nc r="K218">
      <f>D218/C218*100</f>
    </nc>
    <odxf>
      <font>
        <b val="0"/>
        <sz val="11"/>
      </font>
    </odxf>
    <ndxf>
      <font>
        <b/>
        <sz val="14"/>
      </font>
    </ndxf>
  </rcc>
  <rcc rId="3466" sId="1" odxf="1" dxf="1">
    <nc r="L218">
      <f>H218/G218*100</f>
    </nc>
    <odxf>
      <font>
        <b val="0"/>
        <sz val="11"/>
      </font>
    </odxf>
    <ndxf>
      <font>
        <b/>
        <sz val="14"/>
      </font>
    </ndxf>
  </rcc>
  <rcc rId="3467" sId="1" odxf="1" dxf="1">
    <nc r="K219">
      <f>D219/C219*100</f>
    </nc>
    <odxf>
      <font>
        <b val="0"/>
        <sz val="11"/>
      </font>
    </odxf>
    <ndxf>
      <font>
        <b/>
        <sz val="14"/>
      </font>
    </ndxf>
  </rcc>
  <rcc rId="3468" sId="1" odxf="1" dxf="1">
    <nc r="L219">
      <f>H219/G219*100</f>
    </nc>
    <odxf>
      <font>
        <b val="0"/>
        <sz val="11"/>
      </font>
    </odxf>
    <ndxf>
      <font>
        <b/>
        <sz val="14"/>
      </font>
    </ndxf>
  </rcc>
  <rcc rId="3469" sId="1" odxf="1" dxf="1">
    <nc r="K220">
      <f>D220/C220*100</f>
    </nc>
    <odxf>
      <font>
        <b val="0"/>
        <sz val="11"/>
      </font>
    </odxf>
    <ndxf>
      <font>
        <b/>
        <sz val="14"/>
      </font>
    </ndxf>
  </rcc>
  <rcc rId="3470" sId="1" odxf="1" dxf="1">
    <nc r="L220">
      <f>H220/G220*100</f>
    </nc>
    <odxf>
      <font>
        <b val="0"/>
        <sz val="11"/>
      </font>
    </odxf>
    <ndxf>
      <font>
        <b/>
        <sz val="14"/>
      </font>
    </ndxf>
  </rcc>
  <rcc rId="3471" sId="1" odxf="1" dxf="1">
    <nc r="K221">
      <f>D221/C221*100</f>
    </nc>
    <odxf>
      <font>
        <b val="0"/>
        <sz val="11"/>
      </font>
    </odxf>
    <ndxf>
      <font>
        <b/>
        <sz val="14"/>
      </font>
    </ndxf>
  </rcc>
  <rcc rId="3472" sId="1" odxf="1" dxf="1">
    <nc r="L221">
      <f>H221/G221*100</f>
    </nc>
    <odxf>
      <font>
        <b val="0"/>
        <sz val="11"/>
      </font>
    </odxf>
    <ndxf>
      <font>
        <b/>
        <sz val="14"/>
      </font>
    </ndxf>
  </rcc>
  <rcc rId="3473" sId="1" odxf="1" dxf="1">
    <nc r="K222">
      <f>D222/C222*100</f>
    </nc>
    <odxf>
      <font>
        <b val="0"/>
        <sz val="11"/>
      </font>
    </odxf>
    <ndxf>
      <font>
        <b/>
        <sz val="14"/>
      </font>
    </ndxf>
  </rcc>
  <rcc rId="3474" sId="1" odxf="1" dxf="1">
    <nc r="L222">
      <f>H222/G222*100</f>
    </nc>
    <odxf>
      <font>
        <b val="0"/>
        <sz val="11"/>
      </font>
    </odxf>
    <ndxf>
      <font>
        <b/>
        <sz val="14"/>
      </font>
    </ndxf>
  </rcc>
  <rcc rId="3475" sId="1" odxf="1" dxf="1">
    <nc r="K223">
      <f>D223/C223*100</f>
    </nc>
    <odxf>
      <font>
        <b val="0"/>
        <sz val="11"/>
      </font>
    </odxf>
    <ndxf>
      <font>
        <b/>
        <sz val="14"/>
      </font>
    </ndxf>
  </rcc>
  <rcc rId="3476" sId="1" odxf="1" dxf="1">
    <nc r="L223">
      <f>H223/G223*100</f>
    </nc>
    <odxf>
      <font>
        <b val="0"/>
        <sz val="11"/>
      </font>
    </odxf>
    <ndxf>
      <font>
        <b/>
        <sz val="14"/>
      </font>
    </ndxf>
  </rcc>
  <rcc rId="3477" sId="1" odxf="1" dxf="1">
    <nc r="K224">
      <f>D224/C224*100</f>
    </nc>
    <odxf>
      <font>
        <b val="0"/>
        <sz val="11"/>
      </font>
    </odxf>
    <ndxf>
      <font>
        <b/>
        <sz val="14"/>
      </font>
    </ndxf>
  </rcc>
  <rcc rId="3478" sId="1" odxf="1" dxf="1">
    <nc r="L224">
      <f>H224/G224*100</f>
    </nc>
    <odxf>
      <font>
        <b val="0"/>
        <sz val="11"/>
      </font>
    </odxf>
    <ndxf>
      <font>
        <b/>
        <sz val="14"/>
      </font>
    </ndxf>
  </rcc>
  <rcc rId="3479" sId="1" odxf="1" dxf="1">
    <nc r="K225">
      <f>D225/C225*100</f>
    </nc>
    <odxf>
      <font>
        <b val="0"/>
        <sz val="11"/>
      </font>
    </odxf>
    <ndxf>
      <font>
        <b/>
        <sz val="14"/>
      </font>
    </ndxf>
  </rcc>
  <rcc rId="3480" sId="1" odxf="1" dxf="1">
    <nc r="L225">
      <f>H225/G225*100</f>
    </nc>
    <odxf>
      <font>
        <b val="0"/>
        <sz val="11"/>
      </font>
    </odxf>
    <ndxf>
      <font>
        <b/>
        <sz val="14"/>
      </font>
    </ndxf>
  </rcc>
  <rcc rId="3481" sId="1" odxf="1" dxf="1">
    <nc r="K226">
      <f>D226/C226*100</f>
    </nc>
    <odxf>
      <font>
        <b val="0"/>
        <sz val="11"/>
      </font>
    </odxf>
    <ndxf>
      <font>
        <b/>
        <sz val="14"/>
      </font>
    </ndxf>
  </rcc>
  <rcc rId="3482" sId="1" odxf="1" dxf="1">
    <nc r="L226">
      <f>H226/G226*100</f>
    </nc>
    <odxf>
      <font>
        <b val="0"/>
        <sz val="11"/>
      </font>
    </odxf>
    <ndxf>
      <font>
        <b/>
        <sz val="14"/>
      </font>
    </ndxf>
  </rcc>
  <rcc rId="3483" sId="1" odxf="1" dxf="1">
    <nc r="K227">
      <f>D227/C227*100</f>
    </nc>
    <odxf>
      <font>
        <b val="0"/>
        <sz val="11"/>
      </font>
      <fill>
        <patternFill patternType="solid">
          <bgColor theme="0"/>
        </patternFill>
      </fill>
    </odxf>
    <ndxf>
      <font>
        <b/>
        <sz val="14"/>
      </font>
      <fill>
        <patternFill patternType="none">
          <bgColor indexed="65"/>
        </patternFill>
      </fill>
    </ndxf>
  </rcc>
  <rcc rId="3484" sId="1" odxf="1" dxf="1">
    <nc r="L227">
      <f>H227/G227*100</f>
    </nc>
    <odxf>
      <font>
        <b val="0"/>
        <sz val="11"/>
      </font>
    </odxf>
    <ndxf>
      <font>
        <b/>
        <sz val="14"/>
      </font>
    </ndxf>
  </rcc>
  <rcc rId="3485" sId="1" odxf="1" dxf="1">
    <nc r="K228">
      <f>D228/C228*100</f>
    </nc>
    <odxf>
      <font>
        <b val="0"/>
        <sz val="11"/>
      </font>
    </odxf>
    <ndxf>
      <font>
        <b/>
        <sz val="14"/>
      </font>
    </ndxf>
  </rcc>
  <rcc rId="3486" sId="1" odxf="1" dxf="1">
    <nc r="L228">
      <f>H228/G228*100</f>
    </nc>
    <odxf>
      <font>
        <b val="0"/>
        <sz val="11"/>
      </font>
    </odxf>
    <ndxf>
      <font>
        <b/>
        <sz val="14"/>
      </font>
    </ndxf>
  </rcc>
  <rcc rId="3487" sId="1" odxf="1" dxf="1">
    <nc r="K229">
      <f>D229/C229*100</f>
    </nc>
    <odxf>
      <font>
        <b val="0"/>
        <sz val="11"/>
      </font>
    </odxf>
    <ndxf>
      <font>
        <b/>
        <sz val="14"/>
      </font>
    </ndxf>
  </rcc>
  <rcc rId="3488" sId="1" odxf="1" dxf="1">
    <nc r="L229">
      <f>H229/G229*100</f>
    </nc>
    <odxf>
      <font>
        <b val="0"/>
        <sz val="11"/>
      </font>
    </odxf>
    <ndxf>
      <font>
        <b/>
        <sz val="14"/>
      </font>
    </ndxf>
  </rcc>
  <rcc rId="3489" sId="1" odxf="1" dxf="1">
    <nc r="K230">
      <f>D230/C230*100</f>
    </nc>
    <odxf>
      <font>
        <b val="0"/>
        <sz val="11"/>
      </font>
    </odxf>
    <ndxf>
      <font>
        <b/>
        <sz val="14"/>
      </font>
    </ndxf>
  </rcc>
  <rcc rId="3490" sId="1" odxf="1" dxf="1">
    <nc r="L230">
      <f>H230/G230*100</f>
    </nc>
    <odxf>
      <font>
        <b val="0"/>
        <sz val="11"/>
      </font>
    </odxf>
    <ndxf>
      <font>
        <b/>
        <sz val="14"/>
      </font>
    </ndxf>
  </rcc>
  <rcc rId="3491" sId="1" odxf="1" dxf="1">
    <nc r="K231">
      <f>D231/C231*100</f>
    </nc>
    <odxf>
      <font>
        <b val="0"/>
        <sz val="11"/>
      </font>
    </odxf>
    <ndxf>
      <font>
        <b/>
        <sz val="14"/>
      </font>
    </ndxf>
  </rcc>
  <rcc rId="3492" sId="1" odxf="1" dxf="1">
    <nc r="L231">
      <f>H231/G231*100</f>
    </nc>
    <odxf>
      <font>
        <b val="0"/>
        <sz val="11"/>
      </font>
    </odxf>
    <ndxf>
      <font>
        <b/>
        <sz val="14"/>
      </font>
    </ndxf>
  </rcc>
  <rcc rId="3493" sId="1" odxf="1" dxf="1">
    <nc r="K232">
      <f>D232/C232*100</f>
    </nc>
    <odxf>
      <font>
        <b val="0"/>
        <sz val="11"/>
      </font>
    </odxf>
    <ndxf>
      <font>
        <b/>
        <sz val="14"/>
      </font>
    </ndxf>
  </rcc>
  <rcc rId="3494" sId="1" odxf="1" dxf="1">
    <nc r="L232">
      <f>H232/G232*100</f>
    </nc>
    <odxf>
      <font>
        <b val="0"/>
        <sz val="11"/>
      </font>
    </odxf>
    <ndxf>
      <font>
        <b/>
        <sz val="14"/>
      </font>
    </ndxf>
  </rcc>
  <rcc rId="3495" sId="1" odxf="1" dxf="1">
    <nc r="K233">
      <f>D233/C233*100</f>
    </nc>
    <odxf>
      <font>
        <b val="0"/>
        <sz val="11"/>
      </font>
    </odxf>
    <ndxf>
      <font>
        <b/>
        <sz val="14"/>
      </font>
    </ndxf>
  </rcc>
  <rcc rId="3496" sId="1" odxf="1" dxf="1">
    <nc r="L233">
      <f>H233/G233*100</f>
    </nc>
    <odxf>
      <font>
        <b val="0"/>
        <sz val="11"/>
      </font>
    </odxf>
    <ndxf>
      <font>
        <b/>
        <sz val="14"/>
      </font>
    </ndxf>
  </rcc>
  <rcc rId="3497" sId="1" odxf="1" dxf="1">
    <nc r="K234">
      <f>D234/C234*100</f>
    </nc>
    <odxf>
      <font>
        <b val="0"/>
        <sz val="11"/>
      </font>
    </odxf>
    <ndxf>
      <font>
        <b/>
        <sz val="14"/>
      </font>
    </ndxf>
  </rcc>
  <rcc rId="3498" sId="1" odxf="1" dxf="1">
    <nc r="L234">
      <f>H234/G234*100</f>
    </nc>
    <odxf>
      <font>
        <b val="0"/>
        <sz val="11"/>
      </font>
    </odxf>
    <ndxf>
      <font>
        <b/>
        <sz val="14"/>
      </font>
    </ndxf>
  </rcc>
  <rcc rId="3499" sId="1" odxf="1" dxf="1">
    <nc r="K235">
      <f>D235/C235*100</f>
    </nc>
    <odxf>
      <font>
        <b val="0"/>
        <sz val="11"/>
      </font>
    </odxf>
    <ndxf>
      <font>
        <b/>
        <sz val="14"/>
      </font>
    </ndxf>
  </rcc>
  <rcc rId="3500" sId="1" odxf="1" dxf="1">
    <nc r="L235">
      <f>H235/G235*100</f>
    </nc>
    <odxf>
      <font>
        <b val="0"/>
        <sz val="11"/>
      </font>
    </odxf>
    <ndxf>
      <font>
        <b/>
        <sz val="14"/>
      </font>
    </ndxf>
  </rcc>
  <rcc rId="3501" sId="1" odxf="1" dxf="1">
    <nc r="K236">
      <f>D236/C236*100</f>
    </nc>
    <odxf>
      <font>
        <b val="0"/>
        <sz val="11"/>
      </font>
    </odxf>
    <ndxf>
      <font>
        <b/>
        <sz val="14"/>
      </font>
    </ndxf>
  </rcc>
  <rcc rId="3502" sId="1" odxf="1" dxf="1">
    <nc r="L236">
      <f>H236/G236*100</f>
    </nc>
    <odxf>
      <font>
        <b val="0"/>
        <sz val="11"/>
      </font>
    </odxf>
    <ndxf>
      <font>
        <b/>
        <sz val="14"/>
      </font>
    </ndxf>
  </rcc>
  <rcc rId="3503" sId="1" odxf="1" dxf="1">
    <nc r="K237">
      <f>D237/C237*100</f>
    </nc>
    <odxf>
      <font>
        <b val="0"/>
        <sz val="11"/>
      </font>
    </odxf>
    <ndxf>
      <font>
        <b/>
        <sz val="14"/>
      </font>
    </ndxf>
  </rcc>
  <rcc rId="3504" sId="1" odxf="1" dxf="1">
    <nc r="L237">
      <f>H237/G237*100</f>
    </nc>
    <odxf>
      <font>
        <b val="0"/>
        <sz val="11"/>
      </font>
    </odxf>
    <ndxf>
      <font>
        <b/>
        <sz val="14"/>
      </font>
    </ndxf>
  </rcc>
  <rcc rId="3505" sId="1" odxf="1" dxf="1">
    <nc r="K238">
      <f>D238/C238*100</f>
    </nc>
    <odxf>
      <font>
        <b val="0"/>
        <sz val="11"/>
      </font>
    </odxf>
    <ndxf>
      <font>
        <b/>
        <sz val="14"/>
      </font>
    </ndxf>
  </rcc>
  <rcc rId="3506" sId="1" odxf="1" dxf="1">
    <nc r="L238">
      <f>H238/G238*100</f>
    </nc>
    <odxf>
      <font>
        <b val="0"/>
        <sz val="11"/>
      </font>
    </odxf>
    <ndxf>
      <font>
        <b/>
        <sz val="14"/>
      </font>
    </ndxf>
  </rcc>
  <rcc rId="3507" sId="1" odxf="1" dxf="1">
    <nc r="K239">
      <f>D239/C239*100</f>
    </nc>
    <odxf>
      <font>
        <b val="0"/>
        <sz val="11"/>
      </font>
    </odxf>
    <ndxf>
      <font>
        <b/>
        <sz val="14"/>
      </font>
    </ndxf>
  </rcc>
  <rcc rId="3508" sId="1" odxf="1" dxf="1">
    <nc r="L239">
      <f>H239/G239*100</f>
    </nc>
    <odxf>
      <font>
        <b val="0"/>
        <sz val="11"/>
      </font>
    </odxf>
    <ndxf>
      <font>
        <b/>
        <sz val="14"/>
      </font>
    </ndxf>
  </rcc>
  <rcc rId="3509" sId="1" odxf="1" dxf="1">
    <nc r="K240">
      <f>D240/C240*100</f>
    </nc>
    <odxf>
      <font>
        <b val="0"/>
        <sz val="11"/>
      </font>
    </odxf>
    <ndxf>
      <font>
        <b/>
        <sz val="14"/>
      </font>
    </ndxf>
  </rcc>
  <rcc rId="3510" sId="1" odxf="1" dxf="1">
    <nc r="L240">
      <f>H240/G240*100</f>
    </nc>
    <odxf>
      <font>
        <b val="0"/>
        <sz val="11"/>
      </font>
    </odxf>
    <ndxf>
      <font>
        <b/>
        <sz val="14"/>
      </font>
    </ndxf>
  </rcc>
  <rcc rId="3511" sId="1" odxf="1" dxf="1">
    <nc r="K241">
      <f>D241/C241*100</f>
    </nc>
    <odxf>
      <font>
        <b val="0"/>
        <sz val="11"/>
      </font>
    </odxf>
    <ndxf>
      <font>
        <b/>
        <sz val="14"/>
      </font>
    </ndxf>
  </rcc>
  <rcc rId="3512" sId="1" odxf="1" dxf="1">
    <nc r="L241">
      <f>H241/G241*100</f>
    </nc>
    <odxf>
      <font>
        <b val="0"/>
        <sz val="11"/>
      </font>
    </odxf>
    <ndxf>
      <font>
        <b/>
        <sz val="14"/>
      </font>
    </ndxf>
  </rcc>
  <rcc rId="3513" sId="1" odxf="1" dxf="1">
    <nc r="K242">
      <f>D242/C242*100</f>
    </nc>
    <odxf>
      <font>
        <b val="0"/>
        <sz val="11"/>
      </font>
    </odxf>
    <ndxf>
      <font>
        <b/>
        <sz val="14"/>
      </font>
    </ndxf>
  </rcc>
  <rcc rId="3514" sId="1" odxf="1" dxf="1">
    <nc r="L242">
      <f>H242/G242*100</f>
    </nc>
    <odxf>
      <font>
        <b val="0"/>
        <sz val="11"/>
      </font>
    </odxf>
    <ndxf>
      <font>
        <b/>
        <sz val="14"/>
      </font>
    </ndxf>
  </rcc>
  <rcc rId="3515" sId="1" odxf="1" dxf="1">
    <nc r="K243">
      <f>D243/C243*100</f>
    </nc>
    <odxf>
      <font>
        <b val="0"/>
        <sz val="11"/>
      </font>
    </odxf>
    <ndxf>
      <font>
        <b/>
        <sz val="14"/>
      </font>
    </ndxf>
  </rcc>
  <rcc rId="3516" sId="1" odxf="1" dxf="1">
    <nc r="L243">
      <f>H243/G243*100</f>
    </nc>
    <odxf>
      <font>
        <b val="0"/>
        <sz val="11"/>
      </font>
    </odxf>
    <ndxf>
      <font>
        <b/>
        <sz val="14"/>
      </font>
    </ndxf>
  </rcc>
  <rcc rId="3517" sId="1" odxf="1" dxf="1">
    <nc r="K244">
      <f>D244/C244*100</f>
    </nc>
    <odxf>
      <font>
        <b val="0"/>
        <sz val="11"/>
      </font>
    </odxf>
    <ndxf>
      <font>
        <b/>
        <sz val="14"/>
      </font>
    </ndxf>
  </rcc>
  <rcc rId="3518" sId="1" odxf="1" dxf="1">
    <nc r="L244">
      <f>H244/G244*100</f>
    </nc>
    <odxf>
      <font>
        <b val="0"/>
        <sz val="11"/>
      </font>
    </odxf>
    <ndxf>
      <font>
        <b/>
        <sz val="14"/>
      </font>
    </ndxf>
  </rcc>
  <rcc rId="3519" sId="1" odxf="1" dxf="1">
    <nc r="K245">
      <f>D245/C245*100</f>
    </nc>
    <odxf>
      <font>
        <b val="0"/>
        <sz val="11"/>
      </font>
    </odxf>
    <ndxf>
      <font>
        <b/>
        <sz val="14"/>
      </font>
    </ndxf>
  </rcc>
  <rcc rId="3520" sId="1" odxf="1" dxf="1">
    <nc r="L245">
      <f>H245/G245*100</f>
    </nc>
    <odxf>
      <font>
        <b val="0"/>
        <sz val="11"/>
      </font>
    </odxf>
    <ndxf>
      <font>
        <b/>
        <sz val="14"/>
      </font>
    </ndxf>
  </rcc>
  <rcc rId="3521" sId="1" odxf="1" dxf="1">
    <nc r="K246">
      <f>D246/C246*100</f>
    </nc>
    <odxf>
      <font>
        <b val="0"/>
        <sz val="11"/>
      </font>
    </odxf>
    <ndxf>
      <font>
        <b/>
        <sz val="14"/>
      </font>
    </ndxf>
  </rcc>
  <rcc rId="3522" sId="1" odxf="1" dxf="1">
    <nc r="L246">
      <f>H246/G246*100</f>
    </nc>
    <odxf>
      <font>
        <b val="0"/>
        <sz val="11"/>
      </font>
    </odxf>
    <ndxf>
      <font>
        <b/>
        <sz val="14"/>
      </font>
    </ndxf>
  </rcc>
  <rcc rId="3523" sId="1" odxf="1" dxf="1">
    <nc r="K247">
      <f>D247/C247*100</f>
    </nc>
    <odxf>
      <font>
        <b val="0"/>
        <sz val="11"/>
      </font>
    </odxf>
    <ndxf>
      <font>
        <b/>
        <sz val="14"/>
      </font>
    </ndxf>
  </rcc>
  <rcc rId="3524" sId="1" odxf="1" dxf="1">
    <nc r="L247">
      <f>H247/G247*100</f>
    </nc>
    <odxf>
      <font>
        <b val="0"/>
        <sz val="11"/>
      </font>
    </odxf>
    <ndxf>
      <font>
        <b/>
        <sz val="14"/>
      </font>
    </ndxf>
  </rcc>
  <rcc rId="3525" sId="1" odxf="1" dxf="1">
    <nc r="K248">
      <f>D248/C248*100</f>
    </nc>
    <odxf>
      <font>
        <b val="0"/>
        <sz val="11"/>
      </font>
    </odxf>
    <ndxf>
      <font>
        <b/>
        <sz val="14"/>
      </font>
    </ndxf>
  </rcc>
  <rcc rId="3526" sId="1" odxf="1" dxf="1">
    <nc r="L248">
      <f>H248/G248*100</f>
    </nc>
    <odxf>
      <font>
        <b val="0"/>
        <sz val="11"/>
      </font>
    </odxf>
    <ndxf>
      <font>
        <b/>
        <sz val="14"/>
      </font>
    </ndxf>
  </rcc>
  <rcc rId="3527" sId="1" odxf="1" dxf="1">
    <nc r="K249">
      <f>D249/C249*100</f>
    </nc>
    <odxf>
      <font>
        <b val="0"/>
        <sz val="11"/>
      </font>
    </odxf>
    <ndxf>
      <font>
        <b/>
        <sz val="14"/>
      </font>
    </ndxf>
  </rcc>
  <rcc rId="3528" sId="1" odxf="1" dxf="1">
    <nc r="L249">
      <f>H249/G249*100</f>
    </nc>
    <odxf>
      <font>
        <b val="0"/>
        <sz val="11"/>
      </font>
    </odxf>
    <ndxf>
      <font>
        <b/>
        <sz val="14"/>
      </font>
    </ndxf>
  </rcc>
  <rcc rId="3529" sId="1" odxf="1" dxf="1">
    <nc r="K250">
      <f>D250/C250*100</f>
    </nc>
    <odxf>
      <font>
        <b val="0"/>
        <sz val="11"/>
      </font>
    </odxf>
    <ndxf>
      <font>
        <b/>
        <sz val="14"/>
      </font>
    </ndxf>
  </rcc>
  <rcc rId="3530" sId="1" odxf="1" dxf="1">
    <nc r="L250">
      <f>H250/G250*100</f>
    </nc>
    <odxf>
      <font>
        <b val="0"/>
        <sz val="11"/>
      </font>
    </odxf>
    <ndxf>
      <font>
        <b/>
        <sz val="14"/>
      </font>
    </ndxf>
  </rcc>
  <rcc rId="3531" sId="1" odxf="1" dxf="1">
    <nc r="K251">
      <f>D251/C251*100</f>
    </nc>
    <odxf>
      <font>
        <b val="0"/>
        <sz val="11"/>
      </font>
    </odxf>
    <ndxf>
      <font>
        <b/>
        <sz val="14"/>
      </font>
    </ndxf>
  </rcc>
  <rcc rId="3532" sId="1" odxf="1" dxf="1">
    <nc r="L251">
      <f>H251/G251*100</f>
    </nc>
    <odxf>
      <font>
        <b val="0"/>
        <sz val="11"/>
      </font>
    </odxf>
    <ndxf>
      <font>
        <b/>
        <sz val="14"/>
      </font>
    </ndxf>
  </rcc>
  <rcc rId="3533" sId="1" odxf="1" dxf="1">
    <nc r="K252">
      <f>D252/C252*100</f>
    </nc>
    <odxf>
      <font>
        <b val="0"/>
        <sz val="11"/>
      </font>
    </odxf>
    <ndxf>
      <font>
        <b/>
        <sz val="14"/>
      </font>
    </ndxf>
  </rcc>
  <rcc rId="3534" sId="1" odxf="1" dxf="1">
    <nc r="L252">
      <f>H252/G252*100</f>
    </nc>
    <odxf>
      <font>
        <b val="0"/>
        <sz val="11"/>
      </font>
    </odxf>
    <ndxf>
      <font>
        <b/>
        <sz val="14"/>
      </font>
    </ndxf>
  </rcc>
  <rcc rId="3535" sId="1" odxf="1" dxf="1">
    <nc r="K253">
      <f>D253/C253*100</f>
    </nc>
    <odxf>
      <font>
        <b val="0"/>
        <sz val="11"/>
      </font>
    </odxf>
    <ndxf>
      <font>
        <b/>
        <sz val="14"/>
      </font>
    </ndxf>
  </rcc>
  <rcc rId="3536" sId="1" odxf="1" dxf="1">
    <nc r="L253">
      <f>H253/G253*100</f>
    </nc>
    <odxf>
      <font>
        <b val="0"/>
        <sz val="11"/>
      </font>
    </odxf>
    <ndxf>
      <font>
        <b/>
        <sz val="14"/>
      </font>
    </ndxf>
  </rcc>
  <rcc rId="3537" sId="1" odxf="1" dxf="1">
    <nc r="K254">
      <f>D254/C254*100</f>
    </nc>
    <odxf>
      <font>
        <b val="0"/>
        <sz val="11"/>
      </font>
    </odxf>
    <ndxf>
      <font>
        <b/>
        <sz val="14"/>
      </font>
    </ndxf>
  </rcc>
  <rcc rId="3538" sId="1" odxf="1" dxf="1">
    <nc r="L254">
      <f>H254/G254*100</f>
    </nc>
    <odxf>
      <font>
        <b val="0"/>
        <sz val="11"/>
      </font>
    </odxf>
    <ndxf>
      <font>
        <b/>
        <sz val="14"/>
      </font>
    </ndxf>
  </rcc>
  <rcc rId="3539" sId="1" odxf="1" dxf="1">
    <nc r="K255">
      <f>D255/C255*100</f>
    </nc>
    <odxf>
      <font>
        <b val="0"/>
        <sz val="11"/>
      </font>
    </odxf>
    <ndxf>
      <font>
        <b/>
        <sz val="14"/>
      </font>
    </ndxf>
  </rcc>
  <rcc rId="3540" sId="1" odxf="1" dxf="1">
    <nc r="L255">
      <f>H255/G255*100</f>
    </nc>
    <odxf>
      <font>
        <b val="0"/>
        <sz val="11"/>
      </font>
    </odxf>
    <ndxf>
      <font>
        <b/>
        <sz val="14"/>
      </font>
    </ndxf>
  </rcc>
  <rcc rId="3541" sId="1" odxf="1" dxf="1">
    <nc r="K256">
      <f>D256/C256*100</f>
    </nc>
    <odxf>
      <font>
        <b val="0"/>
        <sz val="11"/>
      </font>
    </odxf>
    <ndxf>
      <font>
        <b/>
        <sz val="14"/>
      </font>
    </ndxf>
  </rcc>
  <rcc rId="3542" sId="1" odxf="1" dxf="1">
    <nc r="L256">
      <f>H256/G256*100</f>
    </nc>
    <odxf>
      <font>
        <b val="0"/>
        <sz val="11"/>
      </font>
    </odxf>
    <ndxf>
      <font>
        <b/>
        <sz val="14"/>
      </font>
    </ndxf>
  </rcc>
  <rcc rId="3543" sId="1" odxf="1" dxf="1">
    <nc r="K257">
      <f>D257/C257*100</f>
    </nc>
    <odxf>
      <font>
        <b val="0"/>
        <sz val="11"/>
      </font>
    </odxf>
    <ndxf>
      <font>
        <b/>
        <sz val="14"/>
      </font>
    </ndxf>
  </rcc>
  <rcc rId="3544" sId="1" odxf="1" dxf="1">
    <nc r="L257">
      <f>H257/G257*100</f>
    </nc>
    <odxf>
      <font>
        <b val="0"/>
        <sz val="11"/>
      </font>
    </odxf>
    <ndxf>
      <font>
        <b/>
        <sz val="14"/>
      </font>
    </ndxf>
  </rcc>
  <rcc rId="3545" sId="1" odxf="1" dxf="1">
    <nc r="K258">
      <f>D258/C258*100</f>
    </nc>
    <odxf>
      <font>
        <b val="0"/>
        <sz val="11"/>
      </font>
    </odxf>
    <ndxf>
      <font>
        <b/>
        <sz val="14"/>
      </font>
    </ndxf>
  </rcc>
  <rcc rId="3546" sId="1" odxf="1" dxf="1">
    <nc r="L258">
      <f>H258/G258*100</f>
    </nc>
    <odxf>
      <font>
        <b val="0"/>
        <sz val="11"/>
      </font>
    </odxf>
    <ndxf>
      <font>
        <b/>
        <sz val="14"/>
      </font>
    </ndxf>
  </rcc>
  <rcc rId="3547" sId="1" odxf="1" dxf="1">
    <nc r="K259">
      <f>D259/C259*100</f>
    </nc>
    <odxf>
      <font>
        <b val="0"/>
        <sz val="11"/>
      </font>
    </odxf>
    <ndxf>
      <font>
        <b/>
        <sz val="14"/>
      </font>
    </ndxf>
  </rcc>
  <rcc rId="3548" sId="1" odxf="1" dxf="1">
    <nc r="L259">
      <f>H259/G259*100</f>
    </nc>
    <odxf>
      <font>
        <b val="0"/>
        <sz val="11"/>
      </font>
    </odxf>
    <ndxf>
      <font>
        <b/>
        <sz val="14"/>
      </font>
    </ndxf>
  </rcc>
  <rcc rId="3549" sId="1" odxf="1" dxf="1">
    <nc r="K260">
      <f>D260/C260*100</f>
    </nc>
    <odxf>
      <font>
        <b val="0"/>
        <sz val="11"/>
      </font>
    </odxf>
    <ndxf>
      <font>
        <b/>
        <sz val="14"/>
      </font>
    </ndxf>
  </rcc>
  <rcc rId="3550" sId="1" odxf="1" dxf="1">
    <nc r="L260">
      <f>H260/G260*100</f>
    </nc>
    <odxf>
      <font>
        <b val="0"/>
        <sz val="11"/>
      </font>
    </odxf>
    <ndxf>
      <font>
        <b/>
        <sz val="14"/>
      </font>
    </ndxf>
  </rcc>
  <rcc rId="3551" sId="1" odxf="1" dxf="1">
    <nc r="K261">
      <f>D261/C261*100</f>
    </nc>
    <odxf>
      <font>
        <b val="0"/>
        <sz val="11"/>
      </font>
    </odxf>
    <ndxf>
      <font>
        <b/>
        <sz val="14"/>
      </font>
    </ndxf>
  </rcc>
  <rcc rId="3552" sId="1" odxf="1" dxf="1">
    <nc r="L261">
      <f>H261/G261*100</f>
    </nc>
    <odxf>
      <font>
        <b val="0"/>
        <sz val="11"/>
      </font>
    </odxf>
    <ndxf>
      <font>
        <b/>
        <sz val="14"/>
      </font>
    </ndxf>
  </rcc>
  <rcc rId="3553" sId="1" odxf="1" dxf="1">
    <nc r="K262">
      <f>D262/C262*100</f>
    </nc>
    <odxf>
      <font>
        <b val="0"/>
        <sz val="11"/>
      </font>
    </odxf>
    <ndxf>
      <font>
        <b/>
        <sz val="14"/>
      </font>
    </ndxf>
  </rcc>
  <rcc rId="3554" sId="1" odxf="1" dxf="1">
    <nc r="L262">
      <f>H262/G262*100</f>
    </nc>
    <odxf>
      <font>
        <b val="0"/>
        <sz val="11"/>
      </font>
    </odxf>
    <ndxf>
      <font>
        <b/>
        <sz val="14"/>
      </font>
    </ndxf>
  </rcc>
  <rcc rId="3555" sId="1" odxf="1" dxf="1">
    <nc r="K263">
      <f>D263/C263*100</f>
    </nc>
    <odxf>
      <font>
        <b val="0"/>
        <sz val="11"/>
      </font>
    </odxf>
    <ndxf>
      <font>
        <b/>
        <sz val="14"/>
      </font>
    </ndxf>
  </rcc>
  <rcc rId="3556" sId="1" odxf="1" dxf="1">
    <nc r="L263">
      <f>H263/G263*100</f>
    </nc>
    <odxf>
      <font>
        <b val="0"/>
        <sz val="11"/>
      </font>
    </odxf>
    <ndxf>
      <font>
        <b/>
        <sz val="14"/>
      </font>
    </ndxf>
  </rcc>
  <rcc rId="3557" sId="1" odxf="1" dxf="1">
    <nc r="K264">
      <f>D264/C264*100</f>
    </nc>
    <odxf>
      <font>
        <b val="0"/>
        <sz val="11"/>
      </font>
    </odxf>
    <ndxf>
      <font>
        <b/>
        <sz val="14"/>
      </font>
    </ndxf>
  </rcc>
  <rcc rId="3558" sId="1" odxf="1" dxf="1">
    <nc r="L264">
      <f>H264/G264*100</f>
    </nc>
    <odxf>
      <font>
        <b val="0"/>
        <sz val="11"/>
      </font>
    </odxf>
    <ndxf>
      <font>
        <b/>
        <sz val="14"/>
      </font>
    </ndxf>
  </rcc>
  <rcc rId="3559" sId="1" odxf="1" dxf="1">
    <nc r="K265">
      <f>D265/C265*100</f>
    </nc>
    <odxf>
      <font>
        <b val="0"/>
        <sz val="11"/>
      </font>
    </odxf>
    <ndxf>
      <font>
        <b/>
        <sz val="14"/>
      </font>
    </ndxf>
  </rcc>
  <rcc rId="3560" sId="1" odxf="1" dxf="1">
    <nc r="L265">
      <f>H265/G265*100</f>
    </nc>
    <odxf>
      <font>
        <b val="0"/>
        <sz val="11"/>
      </font>
    </odxf>
    <ndxf>
      <font>
        <b/>
        <sz val="14"/>
      </font>
    </ndxf>
  </rcc>
  <rcc rId="3561" sId="1" odxf="1" dxf="1">
    <nc r="K266">
      <f>D266/C266*100</f>
    </nc>
    <odxf>
      <font>
        <b val="0"/>
        <sz val="11"/>
      </font>
    </odxf>
    <ndxf>
      <font>
        <b/>
        <sz val="14"/>
      </font>
    </ndxf>
  </rcc>
  <rcc rId="3562" sId="1" odxf="1" dxf="1">
    <nc r="L266">
      <f>H266/G266*100</f>
    </nc>
    <odxf>
      <font>
        <b val="0"/>
        <sz val="11"/>
      </font>
    </odxf>
    <ndxf>
      <font>
        <b/>
        <sz val="14"/>
      </font>
    </ndxf>
  </rcc>
  <rcc rId="3563" sId="1" odxf="1" dxf="1">
    <nc r="K267">
      <f>D267/C267*100</f>
    </nc>
    <odxf>
      <font>
        <b val="0"/>
        <sz val="11"/>
      </font>
    </odxf>
    <ndxf>
      <font>
        <b/>
        <sz val="14"/>
      </font>
    </ndxf>
  </rcc>
  <rcc rId="3564" sId="1" odxf="1" dxf="1">
    <nc r="L267">
      <f>H267/G267*100</f>
    </nc>
    <odxf>
      <font>
        <b val="0"/>
        <sz val="11"/>
      </font>
    </odxf>
    <ndxf>
      <font>
        <b/>
        <sz val="14"/>
      </font>
    </ndxf>
  </rcc>
  <rcc rId="3565" sId="1" odxf="1" dxf="1">
    <nc r="K268">
      <f>D268/C268*100</f>
    </nc>
    <odxf>
      <font>
        <b val="0"/>
        <sz val="11"/>
      </font>
    </odxf>
    <ndxf>
      <font>
        <b/>
        <sz val="14"/>
      </font>
    </ndxf>
  </rcc>
  <rcc rId="3566" sId="1" odxf="1" dxf="1">
    <nc r="L268">
      <f>H268/G268*100</f>
    </nc>
    <odxf>
      <font>
        <b val="0"/>
        <sz val="11"/>
      </font>
    </odxf>
    <ndxf>
      <font>
        <b/>
        <sz val="14"/>
      </font>
    </ndxf>
  </rcc>
  <rcc rId="3567" sId="1" odxf="1" dxf="1">
    <nc r="K269">
      <f>D269/C269*100</f>
    </nc>
    <odxf>
      <font>
        <b val="0"/>
        <sz val="11"/>
      </font>
    </odxf>
    <ndxf>
      <font>
        <b/>
        <sz val="14"/>
      </font>
    </ndxf>
  </rcc>
  <rcc rId="3568" sId="1" odxf="1" dxf="1">
    <nc r="L269">
      <f>H269/G269*100</f>
    </nc>
    <odxf>
      <font>
        <b val="0"/>
        <sz val="11"/>
      </font>
    </odxf>
    <ndxf>
      <font>
        <b/>
        <sz val="14"/>
      </font>
    </ndxf>
  </rcc>
  <rcc rId="3569" sId="1" odxf="1" dxf="1">
    <nc r="K270">
      <f>D270/C270*100</f>
    </nc>
    <odxf>
      <font>
        <b val="0"/>
        <sz val="11"/>
      </font>
    </odxf>
    <ndxf>
      <font>
        <b/>
        <sz val="14"/>
      </font>
    </ndxf>
  </rcc>
  <rcc rId="3570" sId="1" odxf="1" dxf="1">
    <nc r="L270">
      <f>H270/G270*100</f>
    </nc>
    <odxf>
      <font>
        <b val="0"/>
        <sz val="11"/>
      </font>
    </odxf>
    <ndxf>
      <font>
        <b/>
        <sz val="14"/>
      </font>
    </ndxf>
  </rcc>
  <rcc rId="3571" sId="1" odxf="1" dxf="1">
    <nc r="K271">
      <f>D271/C271*100</f>
    </nc>
    <odxf>
      <font>
        <b val="0"/>
        <sz val="11"/>
      </font>
    </odxf>
    <ndxf>
      <font>
        <b/>
        <sz val="14"/>
      </font>
    </ndxf>
  </rcc>
  <rcc rId="3572" sId="1" odxf="1" dxf="1">
    <nc r="L271">
      <f>H271/G271*100</f>
    </nc>
    <odxf>
      <font>
        <b val="0"/>
        <sz val="11"/>
      </font>
    </odxf>
    <ndxf>
      <font>
        <b/>
        <sz val="14"/>
      </font>
    </ndxf>
  </rcc>
  <rcc rId="3573" sId="1" odxf="1" dxf="1">
    <nc r="K272">
      <f>D272/C272*100</f>
    </nc>
    <odxf>
      <font>
        <b val="0"/>
        <sz val="11"/>
      </font>
    </odxf>
    <ndxf>
      <font>
        <b/>
        <sz val="14"/>
      </font>
    </ndxf>
  </rcc>
  <rcc rId="3574" sId="1" odxf="1" dxf="1">
    <nc r="L272">
      <f>H272/G272*100</f>
    </nc>
    <odxf>
      <font>
        <b val="0"/>
        <sz val="11"/>
      </font>
      <numFmt numFmtId="167" formatCode="#,##0.000"/>
    </odxf>
    <ndxf>
      <font>
        <b/>
        <sz val="14"/>
      </font>
      <numFmt numFmtId="0" formatCode="General"/>
    </ndxf>
  </rcc>
  <rcc rId="3575" sId="1" odxf="1" dxf="1">
    <nc r="K273">
      <f>D273/C273*100</f>
    </nc>
    <odxf>
      <font>
        <b val="0"/>
        <sz val="11"/>
      </font>
    </odxf>
    <ndxf>
      <font>
        <b/>
        <sz val="14"/>
      </font>
    </ndxf>
  </rcc>
  <rcc rId="3576" sId="1" odxf="1" dxf="1">
    <nc r="L273">
      <f>H273/G273*100</f>
    </nc>
    <odxf>
      <font>
        <b val="0"/>
        <sz val="11"/>
      </font>
    </odxf>
    <ndxf>
      <font>
        <b/>
        <sz val="14"/>
      </font>
    </ndxf>
  </rcc>
  <rcc rId="3577" sId="1" odxf="1" dxf="1">
    <nc r="K274">
      <f>D274/C274*100</f>
    </nc>
    <odxf>
      <font>
        <b val="0"/>
        <sz val="11"/>
      </font>
    </odxf>
    <ndxf>
      <font>
        <b/>
        <sz val="14"/>
      </font>
    </ndxf>
  </rcc>
  <rcc rId="3578" sId="1" odxf="1" dxf="1">
    <nc r="L274">
      <f>H274/G274*100</f>
    </nc>
    <odxf>
      <font>
        <b val="0"/>
        <sz val="11"/>
      </font>
    </odxf>
    <ndxf>
      <font>
        <b/>
        <sz val="14"/>
      </font>
    </ndxf>
  </rcc>
  <rcc rId="3579" sId="1" odxf="1" dxf="1">
    <nc r="K275">
      <f>D275/C275*100</f>
    </nc>
    <odxf>
      <font>
        <b val="0"/>
        <sz val="14"/>
        <name val="Times New Roman"/>
        <scheme val="none"/>
      </font>
      <numFmt numFmtId="168" formatCode="#,##0.0"/>
      <alignment horizontal="right" vertical="center" wrapText="1" readingOrder="0"/>
    </odxf>
    <ndxf>
      <font>
        <b/>
        <sz val="14"/>
        <name val="Times New Roman"/>
        <scheme val="none"/>
      </font>
      <numFmt numFmtId="0" formatCode="General"/>
      <alignment horizontal="general" vertical="bottom" wrapText="0" readingOrder="0"/>
    </ndxf>
  </rcc>
  <rcc rId="3580" sId="1" odxf="1" dxf="1">
    <nc r="L275">
      <f>H275/G275*100</f>
    </nc>
    <odxf>
      <font>
        <b val="0"/>
        <sz val="11"/>
      </font>
    </odxf>
    <ndxf>
      <font>
        <b/>
        <sz val="14"/>
      </font>
    </ndxf>
  </rcc>
  <rcc rId="3581" sId="1" odxf="1" dxf="1">
    <nc r="K276">
      <f>D276/C276*100</f>
    </nc>
    <odxf>
      <font>
        <b val="0"/>
        <sz val="11"/>
      </font>
    </odxf>
    <ndxf>
      <font>
        <b/>
        <sz val="14"/>
      </font>
    </ndxf>
  </rcc>
  <rcc rId="3582" sId="1" odxf="1" dxf="1">
    <nc r="L276">
      <f>H276/G276*100</f>
    </nc>
    <odxf>
      <font>
        <b val="0"/>
        <sz val="11"/>
      </font>
    </odxf>
    <ndxf>
      <font>
        <b/>
        <sz val="14"/>
      </font>
    </ndxf>
  </rcc>
  <rcc rId="3583" sId="1" odxf="1" dxf="1">
    <nc r="K277">
      <f>D277/C277*100</f>
    </nc>
    <odxf>
      <font>
        <b val="0"/>
        <sz val="11"/>
      </font>
    </odxf>
    <ndxf>
      <font>
        <b/>
        <sz val="14"/>
      </font>
    </ndxf>
  </rcc>
  <rcc rId="3584" sId="1" odxf="1" dxf="1">
    <nc r="L277">
      <f>H277/G277*100</f>
    </nc>
    <odxf>
      <font>
        <b val="0"/>
        <sz val="11"/>
      </font>
      <numFmt numFmtId="167" formatCode="#,##0.000"/>
    </odxf>
    <ndxf>
      <font>
        <b/>
        <sz val="14"/>
      </font>
      <numFmt numFmtId="0" formatCode="General"/>
    </ndxf>
  </rcc>
  <rcc rId="3585" sId="1" odxf="1" dxf="1">
    <nc r="K278">
      <f>D278/C278*100</f>
    </nc>
    <odxf>
      <font>
        <b val="0"/>
        <sz val="11"/>
      </font>
    </odxf>
    <ndxf>
      <font>
        <b/>
        <sz val="14"/>
      </font>
    </ndxf>
  </rcc>
  <rcc rId="3586" sId="1" odxf="1" dxf="1">
    <nc r="L278">
      <f>H278/G278*100</f>
    </nc>
    <odxf>
      <font>
        <b val="0"/>
        <sz val="11"/>
      </font>
    </odxf>
    <ndxf>
      <font>
        <b/>
        <sz val="14"/>
      </font>
    </ndxf>
  </rcc>
  <rcc rId="3587" sId="1" odxf="1" dxf="1">
    <nc r="K279">
      <f>D279/C279*100</f>
    </nc>
    <odxf>
      <font>
        <b val="0"/>
        <sz val="11"/>
      </font>
    </odxf>
    <ndxf>
      <font>
        <b/>
        <sz val="14"/>
      </font>
    </ndxf>
  </rcc>
  <rcc rId="3588" sId="1" odxf="1" dxf="1">
    <nc r="L279">
      <f>H279/G279*100</f>
    </nc>
    <odxf>
      <font>
        <b val="0"/>
        <sz val="11"/>
      </font>
    </odxf>
    <ndxf>
      <font>
        <b/>
        <sz val="14"/>
      </font>
    </ndxf>
  </rcc>
  <rcc rId="3589" sId="1" odxf="1" dxf="1">
    <nc r="K280">
      <f>D280/C280*100</f>
    </nc>
    <odxf>
      <font>
        <b val="0"/>
        <sz val="11"/>
      </font>
    </odxf>
    <ndxf>
      <font>
        <b/>
        <sz val="14"/>
      </font>
    </ndxf>
  </rcc>
  <rcc rId="3590" sId="1" odxf="1" dxf="1">
    <nc r="L280">
      <f>H280/G280*100</f>
    </nc>
    <odxf>
      <font>
        <b val="0"/>
        <sz val="11"/>
      </font>
    </odxf>
    <ndxf>
      <font>
        <b/>
        <sz val="14"/>
      </font>
    </ndxf>
  </rcc>
  <rcc rId="3591" sId="1" odxf="1" dxf="1">
    <nc r="K281">
      <f>D281/C281*100</f>
    </nc>
    <odxf>
      <font>
        <b val="0"/>
        <sz val="11"/>
      </font>
    </odxf>
    <ndxf>
      <font>
        <b/>
        <sz val="14"/>
      </font>
    </ndxf>
  </rcc>
  <rcc rId="3592" sId="1" odxf="1" dxf="1">
    <nc r="L281">
      <f>H281/G281*100</f>
    </nc>
    <odxf>
      <font>
        <b val="0"/>
        <sz val="11"/>
      </font>
    </odxf>
    <ndxf>
      <font>
        <b/>
        <sz val="14"/>
      </font>
    </ndxf>
  </rcc>
  <rcc rId="3593" sId="1" odxf="1" dxf="1">
    <nc r="K282">
      <f>D282/C282*100</f>
    </nc>
    <odxf>
      <font>
        <b val="0"/>
        <sz val="11"/>
      </font>
    </odxf>
    <ndxf>
      <font>
        <b/>
        <sz val="14"/>
      </font>
    </ndxf>
  </rcc>
  <rcc rId="3594" sId="1" odxf="1" dxf="1">
    <nc r="L282">
      <f>H282/G282*100</f>
    </nc>
    <odxf>
      <font>
        <b val="0"/>
        <sz val="11"/>
      </font>
    </odxf>
    <ndxf>
      <font>
        <b/>
        <sz val="14"/>
      </font>
    </ndxf>
  </rcc>
  <rcc rId="3595" sId="1" odxf="1" dxf="1">
    <nc r="K283">
      <f>D283/C283*100</f>
    </nc>
    <odxf>
      <font>
        <b val="0"/>
        <sz val="11"/>
      </font>
    </odxf>
    <ndxf>
      <font>
        <b/>
        <sz val="14"/>
      </font>
    </ndxf>
  </rcc>
  <rcc rId="3596" sId="1" odxf="1" dxf="1">
    <nc r="L283">
      <f>H283/G283*100</f>
    </nc>
    <odxf>
      <font>
        <b val="0"/>
        <sz val="11"/>
      </font>
    </odxf>
    <ndxf>
      <font>
        <b/>
        <sz val="14"/>
      </font>
    </ndxf>
  </rcc>
  <rcc rId="3597" sId="1" odxf="1" dxf="1">
    <nc r="K284">
      <f>D284/C284*100</f>
    </nc>
    <odxf>
      <font>
        <b val="0"/>
        <sz val="11"/>
      </font>
    </odxf>
    <ndxf>
      <font>
        <b/>
        <sz val="14"/>
      </font>
    </ndxf>
  </rcc>
  <rcc rId="3598" sId="1" odxf="1" dxf="1">
    <nc r="L284">
      <f>H284/G284*100</f>
    </nc>
    <odxf>
      <font>
        <b val="0"/>
        <sz val="11"/>
      </font>
    </odxf>
    <ndxf>
      <font>
        <b/>
        <sz val="14"/>
      </font>
    </ndxf>
  </rcc>
  <rcc rId="3599" sId="1" odxf="1" dxf="1">
    <nc r="K285">
      <f>D285/C285*100</f>
    </nc>
    <odxf>
      <font>
        <b val="0"/>
        <sz val="11"/>
      </font>
    </odxf>
    <ndxf>
      <font>
        <b/>
        <sz val="14"/>
      </font>
    </ndxf>
  </rcc>
  <rcc rId="3600" sId="1" odxf="1" dxf="1">
    <nc r="L285">
      <f>H285/G285*100</f>
    </nc>
    <odxf>
      <font>
        <b val="0"/>
        <sz val="11"/>
      </font>
    </odxf>
    <ndxf>
      <font>
        <b/>
        <sz val="14"/>
      </font>
    </ndxf>
  </rcc>
  <rcc rId="3601" sId="1" odxf="1" dxf="1">
    <nc r="K286">
      <f>D286/C286*100</f>
    </nc>
    <odxf>
      <font>
        <b val="0"/>
        <sz val="11"/>
      </font>
    </odxf>
    <ndxf>
      <font>
        <b/>
        <sz val="14"/>
      </font>
    </ndxf>
  </rcc>
  <rcc rId="3602" sId="1" odxf="1" dxf="1">
    <nc r="L286">
      <f>H286/G286*100</f>
    </nc>
    <odxf>
      <font>
        <b val="0"/>
        <sz val="11"/>
      </font>
    </odxf>
    <ndxf>
      <font>
        <b/>
        <sz val="14"/>
      </font>
    </ndxf>
  </rcc>
  <rcc rId="3603" sId="1" odxf="1" dxf="1">
    <nc r="K287">
      <f>D287/C287*100</f>
    </nc>
    <odxf>
      <font>
        <b val="0"/>
        <sz val="11"/>
      </font>
    </odxf>
    <ndxf>
      <font>
        <b/>
        <sz val="14"/>
      </font>
    </ndxf>
  </rcc>
  <rcc rId="3604" sId="1" odxf="1" dxf="1">
    <nc r="L287">
      <f>H287/G287*100</f>
    </nc>
    <odxf>
      <font>
        <b val="0"/>
        <sz val="11"/>
      </font>
    </odxf>
    <ndxf>
      <font>
        <b/>
        <sz val="14"/>
      </font>
    </ndxf>
  </rcc>
  <rcc rId="3605" sId="1" odxf="1" dxf="1">
    <nc r="K288">
      <f>D288/C288*100</f>
    </nc>
    <odxf>
      <font>
        <b val="0"/>
        <sz val="11"/>
      </font>
    </odxf>
    <ndxf>
      <font>
        <b/>
        <sz val="14"/>
      </font>
    </ndxf>
  </rcc>
  <rcc rId="3606" sId="1" odxf="1" dxf="1">
    <nc r="L288">
      <f>H288/G288*100</f>
    </nc>
    <odxf>
      <font>
        <b val="0"/>
        <sz val="11"/>
      </font>
    </odxf>
    <ndxf>
      <font>
        <b/>
        <sz val="14"/>
      </font>
    </ndxf>
  </rcc>
  <rcc rId="3607" sId="1" odxf="1" dxf="1">
    <nc r="K289">
      <f>D289/C289*100</f>
    </nc>
    <odxf>
      <font>
        <b val="0"/>
        <sz val="11"/>
      </font>
    </odxf>
    <ndxf>
      <font>
        <b/>
        <sz val="14"/>
      </font>
    </ndxf>
  </rcc>
  <rcc rId="3608" sId="1" odxf="1" dxf="1">
    <nc r="L289">
      <f>H289/G289*100</f>
    </nc>
    <odxf>
      <font>
        <b val="0"/>
        <sz val="11"/>
      </font>
    </odxf>
    <ndxf>
      <font>
        <b/>
        <sz val="14"/>
      </font>
    </ndxf>
  </rcc>
  <rcc rId="3609" sId="1" odxf="1" dxf="1">
    <nc r="K290">
      <f>D290/C290*100</f>
    </nc>
    <odxf>
      <font>
        <b val="0"/>
        <sz val="11"/>
      </font>
    </odxf>
    <ndxf>
      <font>
        <b/>
        <sz val="14"/>
      </font>
    </ndxf>
  </rcc>
  <rcc rId="3610" sId="1" odxf="1" dxf="1">
    <nc r="L290">
      <f>H290/G290*100</f>
    </nc>
    <odxf>
      <font>
        <b val="0"/>
        <sz val="11"/>
      </font>
    </odxf>
    <ndxf>
      <font>
        <b/>
        <sz val="14"/>
      </font>
    </ndxf>
  </rcc>
  <rcc rId="3611" sId="1" odxf="1" dxf="1">
    <nc r="K291">
      <f>D291/C291*100</f>
    </nc>
    <odxf>
      <font>
        <b val="0"/>
        <sz val="11"/>
      </font>
    </odxf>
    <ndxf>
      <font>
        <b/>
        <sz val="14"/>
      </font>
    </ndxf>
  </rcc>
  <rcc rId="3612" sId="1" odxf="1" dxf="1">
    <nc r="L291">
      <f>H291/G291*100</f>
    </nc>
    <odxf>
      <font>
        <b val="0"/>
        <sz val="11"/>
      </font>
    </odxf>
    <ndxf>
      <font>
        <b/>
        <sz val="14"/>
      </font>
    </ndxf>
  </rcc>
  <rcc rId="3613" sId="1" odxf="1" dxf="1">
    <nc r="K292">
      <f>D292/C292*100</f>
    </nc>
    <odxf>
      <font>
        <b val="0"/>
        <sz val="11"/>
      </font>
    </odxf>
    <ndxf>
      <font>
        <b/>
        <sz val="14"/>
      </font>
    </ndxf>
  </rcc>
  <rcc rId="3614" sId="1" odxf="1" dxf="1">
    <nc r="L292">
      <f>H292/G292*100</f>
    </nc>
    <odxf>
      <font>
        <b val="0"/>
        <sz val="11"/>
      </font>
    </odxf>
    <ndxf>
      <font>
        <b/>
        <sz val="14"/>
      </font>
    </ndxf>
  </rcc>
  <rcc rId="3615" sId="1" odxf="1" dxf="1">
    <nc r="K293">
      <f>D293/C293*100</f>
    </nc>
    <odxf>
      <font>
        <b val="0"/>
        <sz val="11"/>
      </font>
    </odxf>
    <ndxf>
      <font>
        <b/>
        <sz val="14"/>
      </font>
    </ndxf>
  </rcc>
  <rcc rId="3616" sId="1" odxf="1" dxf="1">
    <nc r="L293">
      <f>H293/G293*100</f>
    </nc>
    <odxf>
      <font>
        <b val="0"/>
        <sz val="11"/>
      </font>
    </odxf>
    <ndxf>
      <font>
        <b/>
        <sz val="14"/>
      </font>
    </ndxf>
  </rcc>
  <rcc rId="3617" sId="1" odxf="1" dxf="1">
    <nc r="K294">
      <f>D294/C294*100</f>
    </nc>
    <odxf>
      <font>
        <b val="0"/>
        <sz val="11"/>
      </font>
    </odxf>
    <ndxf>
      <font>
        <b/>
        <sz val="14"/>
      </font>
    </ndxf>
  </rcc>
  <rcc rId="3618" sId="1" odxf="1" dxf="1">
    <nc r="L294">
      <f>H294/G294*100</f>
    </nc>
    <odxf>
      <font>
        <b val="0"/>
        <sz val="11"/>
      </font>
    </odxf>
    <ndxf>
      <font>
        <b/>
        <sz val="14"/>
      </font>
    </ndxf>
  </rcc>
  <rcc rId="3619" sId="1" odxf="1" dxf="1">
    <nc r="K295">
      <f>D295/C295*100</f>
    </nc>
    <odxf>
      <font>
        <b val="0"/>
        <sz val="11"/>
      </font>
    </odxf>
    <ndxf>
      <font>
        <b/>
        <sz val="14"/>
      </font>
    </ndxf>
  </rcc>
  <rcc rId="3620" sId="1" odxf="1" dxf="1">
    <nc r="L295">
      <f>H295/G295*100</f>
    </nc>
    <odxf>
      <font>
        <b val="0"/>
        <sz val="11"/>
      </font>
    </odxf>
    <ndxf>
      <font>
        <b/>
        <sz val="14"/>
      </font>
    </ndxf>
  </rcc>
  <rcc rId="3621" sId="1" odxf="1" dxf="1">
    <nc r="K296">
      <f>D296/C296*100</f>
    </nc>
    <odxf>
      <font>
        <b val="0"/>
        <sz val="11"/>
      </font>
    </odxf>
    <ndxf>
      <font>
        <b/>
        <sz val="14"/>
      </font>
    </ndxf>
  </rcc>
  <rcc rId="3622" sId="1" odxf="1" dxf="1">
    <nc r="L296">
      <f>H296/G296*100</f>
    </nc>
    <odxf>
      <font>
        <b val="0"/>
        <sz val="11"/>
      </font>
    </odxf>
    <ndxf>
      <font>
        <b/>
        <sz val="14"/>
      </font>
    </ndxf>
  </rcc>
  <rcc rId="3623" sId="1" odxf="1" dxf="1">
    <nc r="K297">
      <f>D297/C297*100</f>
    </nc>
    <odxf>
      <font>
        <b val="0"/>
        <sz val="11"/>
      </font>
    </odxf>
    <ndxf>
      <font>
        <b/>
        <sz val="14"/>
      </font>
    </ndxf>
  </rcc>
  <rcc rId="3624" sId="1" odxf="1" dxf="1">
    <nc r="L297">
      <f>H297/G297*100</f>
    </nc>
    <odxf>
      <font>
        <b val="0"/>
        <sz val="11"/>
      </font>
    </odxf>
    <ndxf>
      <font>
        <b/>
        <sz val="14"/>
      </font>
    </ndxf>
  </rcc>
  <rcc rId="3625" sId="1" odxf="1" dxf="1">
    <nc r="K298">
      <f>D298/C298*100</f>
    </nc>
    <odxf>
      <font>
        <b val="0"/>
        <sz val="11"/>
      </font>
    </odxf>
    <ndxf>
      <font>
        <b/>
        <sz val="14"/>
      </font>
    </ndxf>
  </rcc>
  <rcc rId="3626" sId="1" odxf="1" dxf="1">
    <nc r="L298">
      <f>H298/G298*100</f>
    </nc>
    <odxf>
      <font>
        <b val="0"/>
        <sz val="11"/>
      </font>
    </odxf>
    <ndxf>
      <font>
        <b/>
        <sz val="14"/>
      </font>
    </ndxf>
  </rcc>
  <rcc rId="3627" sId="1" numFmtId="4">
    <oc r="F130">
      <v>100</v>
    </oc>
    <nc r="F130"/>
  </rcc>
  <rcc rId="3628" sId="1" numFmtId="4">
    <oc r="F203">
      <v>100</v>
    </oc>
    <nc r="F203"/>
  </rcc>
  <rcc rId="3629" sId="1">
    <oc r="F96">
      <f>SUM(D96/C96*100)</f>
    </oc>
    <nc r="F96" t="inlineStr">
      <is>
        <t>в 6,2 р.б.</t>
      </is>
    </nc>
  </rcc>
  <rcc rId="3630" sId="1">
    <oc r="F188">
      <f>SUM(D188/C188*100)</f>
    </oc>
    <nc r="F188" t="inlineStr">
      <is>
        <t>в 1,9 р.б.</t>
      </is>
    </nc>
  </rcc>
  <rcc rId="3631" sId="1">
    <oc r="F189">
      <f>SUM(D189/C189*100)</f>
    </oc>
    <nc r="F189" t="inlineStr">
      <is>
        <t>в 1,9 р.б.</t>
      </is>
    </nc>
  </rcc>
  <rcc rId="3632" sId="1">
    <oc r="F202">
      <f>SUM(D202/C202*100)</f>
    </oc>
    <nc r="F202" t="inlineStr">
      <is>
        <t>в 3,0 р.б.</t>
      </is>
    </nc>
  </rcc>
  <rcc rId="3633" sId="1">
    <oc r="F205">
      <f>SUM(D205/C205*100)</f>
    </oc>
    <nc r="F205" t="inlineStr">
      <is>
        <t>в 2,1 р.б.</t>
      </is>
    </nc>
  </rcc>
  <rcc rId="3634" sId="1">
    <oc r="F206">
      <f>SUM(D206/C206*100)</f>
    </oc>
    <nc r="F206" t="inlineStr">
      <is>
        <t>в 2,6 р.б.</t>
      </is>
    </nc>
  </rcc>
  <rcc rId="3635" sId="1">
    <oc r="F210">
      <f>SUM(D210/C210*100)</f>
    </oc>
    <nc r="F210" t="inlineStr">
      <is>
        <t>в 1,9 р.б.</t>
      </is>
    </nc>
  </rcc>
  <rcc rId="3636" sId="1">
    <oc r="F248">
      <f>SUM(D248/C248*100)</f>
    </oc>
    <nc r="F248" t="inlineStr">
      <is>
        <t>в 2,9 р.б.</t>
      </is>
    </nc>
  </rcc>
  <rcc rId="3637" sId="1">
    <nc r="F275" t="inlineStr">
      <is>
        <t>в 8,5 р.б.</t>
      </is>
    </nc>
  </rcc>
  <rcc rId="3638" sId="1" numFmtId="4">
    <oc r="J123">
      <v>100</v>
    </oc>
    <nc r="J123"/>
  </rcc>
  <rcc rId="3639" sId="1">
    <oc r="J145">
      <f>SUM(H145/G145*100)</f>
    </oc>
    <nc r="J145" t="inlineStr">
      <is>
        <t>в 1,7 р.б.</t>
      </is>
    </nc>
  </rcc>
  <rcc rId="3640" sId="1">
    <oc r="J186" t="inlineStr">
      <is>
        <t>в 4, р.б.</t>
      </is>
    </oc>
    <nc r="J186" t="inlineStr">
      <is>
        <t>в 4,9 р.б.</t>
      </is>
    </nc>
  </rcc>
  <rcc rId="3641" sId="1">
    <oc r="J205">
      <f>SUM(H205/G205*100)</f>
    </oc>
    <nc r="J205" t="inlineStr">
      <is>
        <t>в 26,1 р.б.</t>
      </is>
    </nc>
  </rcc>
  <rcc rId="3642" sId="1">
    <oc r="J258">
      <f>SUM(H258/G258*100)</f>
    </oc>
    <nc r="J258" t="inlineStr">
      <is>
        <t>в 3,0 р.б.</t>
      </is>
    </nc>
  </rcc>
  <rcc rId="3643" sId="1">
    <oc r="J259">
      <f>SUM(H259/G259*100)</f>
    </oc>
    <nc r="J259" t="inlineStr">
      <is>
        <t>в 2,6 р.б.</t>
      </is>
    </nc>
  </rcc>
  <rcc rId="3644" sId="1">
    <oc r="J260">
      <f>SUM(H260/G260*100)</f>
    </oc>
    <nc r="J260" t="inlineStr">
      <is>
        <t>в 2,6 р.б.</t>
      </is>
    </nc>
  </rcc>
  <rcv guid="{966D3932-E429-4C59-AC55-697D9EEA620A}" action="delete"/>
  <rdn rId="0" localSheetId="1" customView="1" name="Z_966D3932_E429_4C59_AC55_697D9EEA620A_.wvu.PrintArea" hidden="1" oldHidden="1">
    <formula>общее!$A$1:$J$298</formula>
    <oldFormula>общее!$A$1:$J$295</oldFormula>
  </rdn>
  <rdn rId="0" localSheetId="1" customView="1" name="Z_966D3932_E429_4C59_AC55_697D9EEA620A_.wvu.PrintTitles" hidden="1" oldHidden="1">
    <formula>общее!$5:$5</formula>
    <oldFormula>общее!$5:$5</oldFormula>
  </rdn>
  <rdn rId="0" localSheetId="1" customView="1" name="Z_966D3932_E429_4C59_AC55_697D9EEA620A_.wvu.FilterData" hidden="1" oldHidden="1">
    <formula>общее!$A$5:$M$298</formula>
    <oldFormula>общее!$A$5:$J$354</oldFormula>
  </rdn>
  <rcv guid="{966D3932-E429-4C59-AC55-697D9EEA620A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fmt sheetId="1" sqref="G178:G183">
    <dxf>
      <fill>
        <patternFill patternType="none">
          <bgColor auto="1"/>
        </patternFill>
      </fill>
    </dxf>
  </rfmt>
  <rcv guid="{D0621073-25BE-47D7-AC33-51146458D41C}" action="delete"/>
  <rdn rId="0" localSheetId="1" customView="1" name="Z_D0621073_25BE_47D7_AC33_51146458D41C_.wvu.FilterData" hidden="1" oldHidden="1">
    <formula>общее!$A$6:$J$291</formula>
    <oldFormula>общее!$A$6:$J$291</oldFormula>
  </rdn>
  <rcv guid="{D0621073-25BE-47D7-AC33-51146458D41C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fmt sheetId="1" sqref="A253:C253">
    <dxf>
      <fill>
        <patternFill>
          <bgColor theme="0"/>
        </patternFill>
      </fill>
    </dxf>
  </rfmt>
  <rcc rId="1721" sId="1" numFmtId="4">
    <oc r="C253">
      <v>0.22700000000000001</v>
    </oc>
    <nc r="C253"/>
  </rcc>
  <rfmt sheetId="1" sqref="D253:J253">
    <dxf>
      <fill>
        <patternFill>
          <bgColor theme="0"/>
        </patternFill>
      </fill>
    </dxf>
  </rfmt>
  <rcc rId="1722" sId="1" numFmtId="4">
    <oc r="C252">
      <v>2428.6709999999998</v>
    </oc>
    <nc r="C252">
      <v>11953.112999999999</v>
    </nc>
  </rcc>
  <rfmt sheetId="1" sqref="C252">
    <dxf>
      <fill>
        <patternFill>
          <bgColor theme="0"/>
        </patternFill>
      </fill>
    </dxf>
  </rfmt>
  <rfmt sheetId="1" sqref="E252:F252">
    <dxf>
      <fill>
        <patternFill>
          <bgColor theme="0"/>
        </patternFill>
      </fill>
    </dxf>
  </rfmt>
  <rcc rId="1723" sId="1" numFmtId="4">
    <oc r="G252">
      <v>13.79</v>
    </oc>
    <nc r="G252">
      <v>8011.5249999999996</v>
    </nc>
  </rcc>
  <rfmt sheetId="1" sqref="G252">
    <dxf>
      <fill>
        <patternFill>
          <bgColor theme="0"/>
        </patternFill>
      </fill>
    </dxf>
  </rfmt>
  <rfmt sheetId="1" sqref="I252:J252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общее!$A$6:$J$291</formula>
    <oldFormula>общее!$A$6:$J$291</oldFormula>
  </rdn>
  <rcv guid="{84AB9039-6109-4932-AA14-522BD4A30F0B}" action="add"/>
</revisions>
</file>

<file path=xl/revisions/revisionLog161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6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62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63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fmt sheetId="1" sqref="C82:J82" start="0" length="2147483647">
    <dxf>
      <font>
        <b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fmt sheetId="1" sqref="I219" start="0" length="2147483647">
    <dxf>
      <font>
        <b val="0"/>
      </font>
    </dxf>
  </rfmt>
  <rcc rId="1858" sId="1">
    <oc r="J220">
      <f>SUM(H220/G220*100)</f>
    </oc>
    <nc r="J220"/>
  </rcc>
  <rcc rId="1859" sId="1">
    <oc r="J222">
      <f>SUM(H222/G222*100)</f>
    </oc>
    <nc r="J222"/>
  </rcc>
  <rcc rId="1860" sId="1">
    <oc r="J225">
      <f>SUM(H225/G225*100)</f>
    </oc>
    <nc r="J225"/>
  </rcc>
  <rcc rId="1861" sId="1">
    <oc r="J232">
      <f>SUM(H232/G232*100)</f>
    </oc>
    <nc r="J232"/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c rId="1665" sId="1">
    <oc r="J44">
      <f>H44/G44*100</f>
    </oc>
    <nc r="J44" t="inlineStr">
      <is>
        <t>в 4.8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общее!$A$2:$J$278</formula>
    <oldFormula>общее!$A$2:$J$278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общее!$A$6:$J$291</formula>
    <oldFormula>общее!$A$6:$J$291</oldFormula>
  </rdn>
  <rcv guid="{95A7493F-2B11-406A-BB91-458FD9DC3BAE}" action="add"/>
</revisions>
</file>

<file path=xl/revisions/revisionLog17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721.xml><?xml version="1.0" encoding="utf-8"?>
<revisions xmlns="http://schemas.openxmlformats.org/spreadsheetml/2006/main" xmlns:r="http://schemas.openxmlformats.org/officeDocument/2006/relationships">
  <rcc rId="1645" sId="1">
    <oc r="J86">
      <f>H86/G86*100</f>
    </oc>
    <nc r="J86" t="inlineStr">
      <is>
        <t>в 4.7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7211.xml><?xml version="1.0" encoding="utf-8"?>
<revisions xmlns="http://schemas.openxmlformats.org/spreadsheetml/2006/main" xmlns:r="http://schemas.openxmlformats.org/officeDocument/2006/relationships">
  <rcc rId="1621" sId="1">
    <oc r="H72">
      <f>H73+H75</f>
    </oc>
    <nc r="H72"/>
  </rcc>
  <rcc rId="1622" sId="1">
    <oc r="J72">
      <f>H72/G72*100</f>
    </oc>
    <nc r="J72"/>
  </rcc>
  <rcc rId="1623" sId="1">
    <oc r="J75">
      <f>H75/G75*100</f>
    </oc>
    <nc r="J75"/>
  </rcc>
  <rcc rId="1624" sId="1">
    <oc r="G77">
      <f>G80+G82</f>
    </oc>
    <nc r="G77"/>
  </rcc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72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73.xml><?xml version="1.0" encoding="utf-8"?>
<revisions xmlns="http://schemas.openxmlformats.org/spreadsheetml/2006/main" xmlns:r="http://schemas.openxmlformats.org/officeDocument/2006/relationships">
  <rcc rId="2214" sId="1" numFmtId="4">
    <nc r="H206">
      <v>2833.9169999999999</v>
    </nc>
  </rcc>
  <rcc rId="2215" sId="1" numFmtId="4">
    <nc r="H210">
      <v>7960.4</v>
    </nc>
  </rcc>
  <rcc rId="2216" sId="1" numFmtId="4">
    <nc r="H214">
      <v>7960.4</v>
    </nc>
  </rcc>
  <rfmt sheetId="1" sqref="H198:H215">
    <dxf>
      <fill>
        <patternFill patternType="none">
          <bgColor auto="1"/>
        </patternFill>
      </fill>
    </dxf>
  </rfmt>
  <rcc rId="2217" sId="1">
    <oc r="H200">
      <v>2995.3339999999998</v>
    </oc>
    <nc r="H200">
      <f>7024.727+265.424+55.991</f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731.xml><?xml version="1.0" encoding="utf-8"?>
<revisions xmlns="http://schemas.openxmlformats.org/spreadsheetml/2006/main" xmlns:r="http://schemas.openxmlformats.org/officeDocument/2006/relationships">
  <rfmt sheetId="1" sqref="G270">
    <dxf>
      <fill>
        <patternFill patternType="none">
          <bgColor auto="1"/>
        </patternFill>
      </fill>
    </dxf>
  </rfmt>
  <rcc rId="2084" sId="1" numFmtId="4">
    <nc r="G283">
      <v>-1401.7460000000001</v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7311.xml><?xml version="1.0" encoding="utf-8"?>
<revisions xmlns="http://schemas.openxmlformats.org/spreadsheetml/2006/main" xmlns:r="http://schemas.openxmlformats.org/officeDocument/2006/relationships">
  <rcc rId="2067" sId="1" numFmtId="4">
    <nc r="G221">
      <v>1461</v>
    </nc>
  </rcc>
  <rcc rId="2068" sId="1">
    <oc r="G219">
      <f>G220+G221+G227+G228+G229+G231+G230+G233+G232+G226</f>
    </oc>
    <nc r="G219">
      <f>G220+G221+G227+G228+G229+G231+G230+G233+G232</f>
    </nc>
  </rcc>
  <rfmt sheetId="1" sqref="G216">
    <dxf>
      <fill>
        <patternFill patternType="none">
          <bgColor auto="1"/>
        </patternFill>
      </fill>
    </dxf>
  </rfmt>
  <rfmt sheetId="1" sqref="G234:G249">
    <dxf>
      <fill>
        <patternFill patternType="none">
          <bgColor auto="1"/>
        </patternFill>
      </fill>
    </dxf>
  </rfmt>
  <rfmt sheetId="1" sqref="G249:G252">
    <dxf>
      <fill>
        <patternFill patternType="none">
          <bgColor auto="1"/>
        </patternFill>
      </fill>
    </dxf>
  </rfmt>
  <rcc rId="2069" sId="1" numFmtId="4">
    <oc r="G253">
      <v>8011.5249999999996</v>
    </oc>
    <nc r="G253">
      <f>8852.216+1499.999</f>
    </nc>
  </rcc>
  <rfmt sheetId="1" sqref="G255:G260">
    <dxf>
      <fill>
        <patternFill patternType="none">
          <bgColor auto="1"/>
        </patternFill>
      </fill>
    </dxf>
  </rfmt>
  <rcc rId="2070" sId="1">
    <nc r="G126">
      <f>3939.5+25.699</f>
    </nc>
  </rcc>
  <rcc rId="2071" sId="1" numFmtId="4">
    <oc r="G215">
      <v>542.928</v>
    </oc>
    <nc r="G215">
      <v>702.92700000000002</v>
    </nc>
  </rcc>
  <rcc rId="2072" sId="1" numFmtId="4">
    <oc r="G193">
      <v>304.13299999999998</v>
    </oc>
    <nc r="G193">
      <v>304.13400000000001</v>
    </nc>
  </rcc>
  <rcc rId="2073" sId="1" numFmtId="4">
    <nc r="G274">
      <v>-2437.9899999999998</v>
    </nc>
  </rcc>
  <rcc rId="2074" sId="1" numFmtId="4">
    <oc r="G280">
      <v>-8782.5349999999999</v>
    </oc>
    <nc r="G280">
      <v>-54098.675000000003</v>
    </nc>
  </rcc>
  <rcc rId="2075" sId="1" numFmtId="4">
    <oc r="G282">
      <v>9168.9950000000008</v>
    </oc>
    <nc r="G282">
      <v>96344.118000000002</v>
    </nc>
  </rcc>
  <rfmt sheetId="1" sqref="G275:G284">
    <dxf>
      <fill>
        <patternFill patternType="none">
          <bgColor auto="1"/>
        </patternFill>
      </fill>
    </dxf>
  </rfmt>
  <rfmt sheetId="1" sqref="G286:G294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74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741.xml><?xml version="1.0" encoding="utf-8"?>
<revisions xmlns="http://schemas.openxmlformats.org/spreadsheetml/2006/main" xmlns:r="http://schemas.openxmlformats.org/officeDocument/2006/relationships">
  <rcc rId="2133" sId="1" numFmtId="4">
    <oc r="D140">
      <v>29.562999999999999</v>
    </oc>
    <nc r="D140">
      <v>76.656999999999996</v>
    </nc>
  </rcc>
  <rcc rId="2134" sId="1" numFmtId="4">
    <oc r="D141">
      <v>347.27100000000002</v>
    </oc>
    <nc r="D141">
      <v>657.76700000000005</v>
    </nc>
  </rcc>
  <rcc rId="2135" sId="1" numFmtId="4">
    <oc r="D142">
      <v>10733.284</v>
    </oc>
    <nc r="D142">
      <v>28239.886999999999</v>
    </nc>
  </rcc>
  <rcc rId="2136" sId="1" numFmtId="4">
    <oc r="D144">
      <v>39.29</v>
    </oc>
    <nc r="D144">
      <v>148.619</v>
    </nc>
  </rcc>
  <rcc rId="2137" sId="1" numFmtId="4">
    <oc r="D146">
      <v>104.785</v>
    </oc>
    <nc r="D146">
      <v>256.61700000000002</v>
    </nc>
  </rcc>
  <rcc rId="2138" sId="1" numFmtId="4">
    <oc r="D147">
      <v>53.463999999999999</v>
    </oc>
    <nc r="D147">
      <v>111.614</v>
    </nc>
  </rcc>
  <rcc rId="2139" sId="1" numFmtId="4">
    <oc r="D149">
      <v>9196.0939999999991</v>
    </oc>
    <nc r="D149">
      <v>17993.116000000002</v>
    </nc>
  </rcc>
  <rcc rId="2140" sId="1" numFmtId="4">
    <oc r="D150">
      <v>645.49900000000002</v>
    </oc>
    <nc r="D150">
      <v>2309.8760000000002</v>
    </nc>
  </rcc>
  <rcc rId="2141" sId="1" numFmtId="4">
    <nc r="D152">
      <v>138.67599999999999</v>
    </nc>
  </rcc>
  <rcc rId="2142" sId="1" numFmtId="4">
    <nc r="D151">
      <v>138.67599999999999</v>
    </nc>
  </rcc>
  <rcc rId="2143" sId="1" numFmtId="4">
    <oc r="D155">
      <v>558.90499999999997</v>
    </oc>
    <nc r="D155">
      <v>1157.57</v>
    </nc>
  </rcc>
  <rcc rId="2144" sId="1" numFmtId="4">
    <oc r="D158">
      <v>233.595</v>
    </oc>
    <nc r="D158">
      <v>333.48099999999999</v>
    </nc>
  </rcc>
  <rcc rId="2145" sId="1" numFmtId="4">
    <oc r="D162">
      <v>2498.4589999999998</v>
    </oc>
    <nc r="D162">
      <v>4025.056</v>
    </nc>
  </rcc>
  <rcc rId="2146" sId="1" numFmtId="4">
    <oc r="D164">
      <v>122.748</v>
    </oc>
    <nc r="D164">
      <v>123.04600000000001</v>
    </nc>
  </rcc>
  <rcc rId="2147" sId="1" numFmtId="4">
    <oc r="D168">
      <v>3527.9050000000002</v>
    </oc>
    <nc r="D168">
      <v>6279.0370000000003</v>
    </nc>
  </rcc>
  <rcc rId="2148" sId="1" numFmtId="4">
    <oc r="D169">
      <v>302.88900000000001</v>
    </oc>
    <nc r="D169">
      <v>604.52300000000002</v>
    </nc>
  </rcc>
  <rcc rId="2149" sId="1">
    <oc r="D176">
      <f>626.248+2461.686</f>
    </oc>
    <nc r="D176">
      <f>1535.959+5431.935</f>
    </nc>
  </rcc>
  <rcc rId="2150" sId="1" numFmtId="4">
    <oc r="D177">
      <v>870.423</v>
    </oc>
    <nc r="D177">
      <v>3634.7469999999998</v>
    </nc>
  </rcc>
  <rfmt sheetId="1" sqref="D138:D177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75.xml><?xml version="1.0" encoding="utf-8"?>
<revisions xmlns="http://schemas.openxmlformats.org/spreadsheetml/2006/main" xmlns:r="http://schemas.openxmlformats.org/officeDocument/2006/relationships">
  <rcc rId="2645" sId="1" numFmtId="4">
    <oc r="C58">
      <v>3799.3989999999999</v>
    </oc>
    <nc r="C58">
      <v>4364.6559999999999</v>
    </nc>
  </rcc>
  <rcc rId="2646" sId="1" numFmtId="4">
    <oc r="D58">
      <v>5699.9170000000004</v>
    </oc>
    <nc r="D58">
      <v>12796.191999999999</v>
    </nc>
  </rcc>
  <rfmt sheetId="1" sqref="F58" start="0" length="0">
    <dxf>
      <fill>
        <patternFill patternType="none">
          <bgColor indexed="65"/>
        </patternFill>
      </fill>
    </dxf>
  </rfmt>
  <rcc rId="2647" sId="1">
    <oc r="F58">
      <f>D58/C58*100</f>
    </oc>
    <nc r="F58" t="inlineStr">
      <is>
        <t>в 2.9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1266" sId="1" numFmtId="4">
    <oc r="C66">
      <v>6379.6549999999997</v>
    </oc>
    <nc r="C66">
      <v>2353.4189999999999</v>
    </nc>
  </rcc>
  <rcc rId="1267" sId="1" numFmtId="4">
    <oc r="D66">
      <v>8049.9139999999998</v>
    </oc>
    <nc r="D66">
      <v>3570.6930000000002</v>
    </nc>
  </rcc>
  <rcc rId="1268" sId="1" numFmtId="4">
    <oc r="C68">
      <v>214.08799999999999</v>
    </oc>
    <nc r="C68"/>
  </rcc>
  <rcc rId="1269" sId="1" numFmtId="4">
    <nc r="D68">
      <v>50</v>
    </nc>
  </rcc>
  <rcc rId="1270" sId="1" numFmtId="4">
    <oc r="C70">
      <v>9248.9989999999998</v>
    </oc>
    <nc r="C70">
      <v>795.15899999999999</v>
    </nc>
  </rcc>
  <rcc rId="1271" sId="1" numFmtId="4">
    <oc r="D70">
      <v>803.71299999999997</v>
    </oc>
    <nc r="D70">
      <v>522.08799999999997</v>
    </nc>
  </rcc>
  <rcc rId="1272" sId="1" numFmtId="4">
    <oc r="C77">
      <v>1753.441</v>
    </oc>
    <nc r="C77"/>
  </rcc>
  <rcc rId="1273" sId="1" numFmtId="4">
    <oc r="D77">
      <v>-3.96</v>
    </oc>
    <nc r="D77"/>
  </rcc>
  <rcc rId="1274" sId="1" numFmtId="4">
    <oc r="D78">
      <v>8.5999999999999993E-2</v>
    </oc>
    <nc r="D78"/>
  </rcc>
  <rcc rId="1275" sId="1" numFmtId="4">
    <oc r="C78">
      <v>25.66</v>
    </oc>
    <nc r="C78">
      <v>8.5000000000000006E-2</v>
    </nc>
  </rcc>
  <rcc rId="1276" sId="1" numFmtId="4">
    <oc r="D60">
      <v>1221.1320000000001</v>
    </oc>
    <nc r="D60">
      <v>1221.133</v>
    </nc>
  </rcc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8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821.xml><?xml version="1.0" encoding="utf-8"?>
<revisions xmlns="http://schemas.openxmlformats.org/spreadsheetml/2006/main" xmlns:r="http://schemas.openxmlformats.org/officeDocument/2006/relationships">
  <rcc rId="977" sId="1" odxf="1" dxf="1">
    <oc r="J241" t="inlineStr">
      <is>
        <t>в 34,4 р.б.</t>
      </is>
    </oc>
    <nc r="J241">
      <f>SUM(H241/G241*100)</f>
    </nc>
    <odxf>
      <numFmt numFmtId="168" formatCode="#,##0.0"/>
    </odxf>
    <ndxf>
      <numFmt numFmtId="165" formatCode="0.0"/>
    </ndxf>
  </rcc>
  <rfmt sheetId="1" sqref="J241">
    <dxf>
      <fill>
        <patternFill patternType="solid">
          <bgColor rgb="FFFFFF00"/>
        </patternFill>
      </fill>
    </dxf>
  </rfmt>
  <rcc rId="978" sId="1">
    <oc r="J224" t="inlineStr">
      <is>
        <t>в 2871,8 р.б.</t>
      </is>
    </oc>
    <nc r="J224">
      <f>SUM(H224/G224*100)</f>
    </nc>
  </rcc>
  <rcc rId="979" sId="1">
    <oc r="J225" t="inlineStr">
      <is>
        <t>в 2871,8 р.б.</t>
      </is>
    </oc>
    <nc r="J225">
      <f>SUM(H225/G225*100)</f>
    </nc>
  </rcc>
  <rfmt sheetId="1" sqref="J225">
    <dxf>
      <fill>
        <patternFill patternType="solid">
          <bgColor rgb="FFFFFF00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82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fmt sheetId="1" sqref="F93" start="0" length="2147483647">
    <dxf>
      <font>
        <b/>
      </font>
    </dxf>
  </rfmt>
  <rfmt sheetId="1" sqref="C93:F93">
    <dxf>
      <fill>
        <patternFill patternType="solid">
          <bgColor rgb="FFFFFF0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2413" sId="1" numFmtId="4">
    <oc r="C14">
      <v>5766.1689999999999</v>
    </oc>
    <nc r="C14">
      <v>6432.3019999999997</v>
    </nc>
  </rcc>
  <rcc rId="2414" sId="1" numFmtId="4">
    <oc r="D14">
      <v>4032.4589999999998</v>
    </oc>
    <nc r="D14">
      <v>12469.404</v>
    </nc>
  </rcc>
  <rfmt sheetId="1" sqref="C14:F1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fmt sheetId="1" sqref="A285:J292">
    <dxf>
      <fill>
        <patternFill patternType="none">
          <bgColor auto="1"/>
        </patternFill>
      </fill>
    </dxf>
  </rfmt>
  <rcc rId="2367" sId="1" numFmtId="4">
    <oc r="D290">
      <v>14418.395</v>
    </oc>
    <nc r="D290">
      <v>12685.674999999999</v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91111.xml><?xml version="1.0" encoding="utf-8"?>
<revisions xmlns="http://schemas.openxmlformats.org/spreadsheetml/2006/main" xmlns:r="http://schemas.openxmlformats.org/officeDocument/2006/relationships">
  <rfmt sheetId="1" sqref="C89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91111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общее!$A$6:$J$291</formula>
    <oldFormula>общее!$A$6:$J$291</oldFormula>
  </rdn>
  <rcv guid="{84AB9039-6109-4932-AA14-522BD4A30F0B}" action="add"/>
</revisions>
</file>

<file path=xl/revisions/revisionLog19112.xml><?xml version="1.0" encoding="utf-8"?>
<revisions xmlns="http://schemas.openxmlformats.org/spreadsheetml/2006/main" xmlns:r="http://schemas.openxmlformats.org/officeDocument/2006/relationships">
  <rfmt sheetId="1" sqref="A259:J259">
    <dxf>
      <fill>
        <patternFill>
          <bgColor theme="0"/>
        </patternFill>
      </fill>
    </dxf>
  </rfmt>
  <rfmt sheetId="1" sqref="A260:J261">
    <dxf>
      <fill>
        <patternFill>
          <bgColor theme="0"/>
        </patternFill>
      </fill>
    </dxf>
  </rfmt>
  <rfmt sheetId="1" sqref="A259:J260">
    <dxf>
      <fill>
        <patternFill>
          <bgColor rgb="FFFFFF00"/>
        </patternFill>
      </fill>
    </dxf>
  </rfmt>
  <rfmt sheetId="1" sqref="A262:B263">
    <dxf>
      <fill>
        <patternFill>
          <bgColor theme="0"/>
        </patternFill>
      </fill>
    </dxf>
  </rfmt>
  <rcc rId="1727" sId="1" numFmtId="4">
    <nc r="D263">
      <v>0</v>
    </nc>
  </rcc>
  <rfmt sheetId="1" sqref="D262:D263">
    <dxf>
      <fill>
        <patternFill>
          <bgColor theme="0"/>
        </patternFill>
      </fill>
    </dxf>
  </rfmt>
  <rfmt sheetId="1" sqref="H262:H263">
    <dxf>
      <fill>
        <patternFill>
          <bgColor theme="0"/>
        </patternFill>
      </fill>
    </dxf>
  </rfmt>
  <rcc rId="1728" sId="1" numFmtId="4">
    <oc r="C263">
      <v>1292.6769999999999</v>
    </oc>
    <nc r="C263">
      <v>2600</v>
    </nc>
  </rcc>
  <rfmt sheetId="1" sqref="C263">
    <dxf>
      <fill>
        <patternFill>
          <bgColor theme="0"/>
        </patternFill>
      </fill>
    </dxf>
  </rfmt>
  <rfmt sheetId="1" sqref="E262:J263">
    <dxf>
      <fill>
        <patternFill>
          <bgColor theme="0"/>
        </patternFill>
      </fill>
    </dxf>
  </rfmt>
  <rfmt sheetId="1" sqref="C262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общее!$A$6:$J$291</formula>
    <oldFormula>общее!$A$6:$J$291</oldFormula>
  </rdn>
  <rcv guid="{84AB9039-6109-4932-AA14-522BD4A30F0B}" action="add"/>
</revisions>
</file>

<file path=xl/revisions/revisionLog192.xml><?xml version="1.0" encoding="utf-8"?>
<revisions xmlns="http://schemas.openxmlformats.org/spreadsheetml/2006/main" xmlns:r="http://schemas.openxmlformats.org/officeDocument/2006/relationships">
  <rfmt sheetId="1" sqref="J45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921.xml><?xml version="1.0" encoding="utf-8"?>
<revisions xmlns="http://schemas.openxmlformats.org/spreadsheetml/2006/main" xmlns:r="http://schemas.openxmlformats.org/officeDocument/2006/relationships">
  <rcc rId="2222" sId="1">
    <oc r="B207" t="inlineStr">
      <is>
        <t>Заходи, пов’язані з поліпшенням питної води</t>
      </is>
    </oc>
    <nc r="B207"/>
  </rcc>
  <rfmt sheetId="1" sqref="A198:J215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9211.xml><?xml version="1.0" encoding="utf-8"?>
<revisions xmlns="http://schemas.openxmlformats.org/spreadsheetml/2006/main" xmlns:r="http://schemas.openxmlformats.org/officeDocument/2006/relationships">
  <rcc rId="1991" sId="1" numFmtId="4">
    <oc r="F196">
      <f>SUM(D196/C196*100)</f>
    </oc>
    <nc r="F196">
      <v>100</v>
    </nc>
  </rcc>
  <rcc rId="1992" sId="1" numFmtId="4">
    <oc r="H191">
      <v>16.43</v>
    </oc>
    <nc r="H191">
      <v>54.865000000000002</v>
    </nc>
  </rcc>
  <rcc rId="1993" sId="1" numFmtId="4">
    <oc r="H189">
      <v>324.42599999999999</v>
    </oc>
    <nc r="H189">
      <v>674.05799999999999</v>
    </nc>
  </rcc>
  <rfmt sheetId="1" sqref="H188:H191">
    <dxf>
      <fill>
        <patternFill patternType="none">
          <bgColor auto="1"/>
        </patternFill>
      </fill>
    </dxf>
  </rfmt>
  <rcc rId="1994" sId="1" numFmtId="4">
    <oc r="H197">
      <v>3.125</v>
    </oc>
    <nc r="H197">
      <v>4.9610000000000003</v>
    </nc>
  </rcc>
  <rcc rId="1995" sId="1" numFmtId="4">
    <oc r="H193">
      <v>11.16</v>
    </oc>
    <nc r="H193">
      <f>89.276+5162.374</f>
    </nc>
  </rcc>
  <rfmt sheetId="1" sqref="H184:H197">
    <dxf>
      <fill>
        <patternFill patternType="none">
          <bgColor auto="1"/>
        </patternFill>
      </fill>
    </dxf>
  </rfmt>
  <rfmt sheetId="1" sqref="A184:B197">
    <dxf>
      <fill>
        <patternFill patternType="none">
          <bgColor auto="1"/>
        </patternFill>
      </fill>
    </dxf>
  </rfmt>
  <rfmt sheetId="1" sqref="I184:I197">
    <dxf>
      <fill>
        <patternFill patternType="none">
          <bgColor auto="1"/>
        </patternFill>
      </fill>
    </dxf>
  </rfmt>
  <rcc rId="1996" sId="1">
    <oc r="J193">
      <f>SUM(H193/G193*100)</f>
    </oc>
    <nc r="J193" t="inlineStr">
      <is>
        <t>в 17 разів</t>
      </is>
    </nc>
  </rcc>
  <rcc rId="1997" sId="1">
    <oc r="J192">
      <f>SUM(H192/G192*100)</f>
    </oc>
    <nc r="J192" t="inlineStr">
      <is>
        <t>в 17 разів</t>
      </is>
    </nc>
  </rcc>
  <rcc rId="1998" sId="1">
    <oc r="J189">
      <f>SUM(H189/G189*100)</f>
    </oc>
    <nc r="J189" t="inlineStr">
      <is>
        <t>в 5 разів</t>
      </is>
    </nc>
  </rcc>
  <rcc rId="1999" sId="1">
    <oc r="J184">
      <f>SUM(H184/G184*100)</f>
    </oc>
    <nc r="J184" t="inlineStr">
      <is>
        <t>в 12 разів</t>
      </is>
    </nc>
  </rcc>
  <rcc rId="2000" sId="1">
    <oc r="J188">
      <f>SUM(H188/G188*100)</f>
    </oc>
    <nc r="J188" t="inlineStr">
      <is>
        <t>в 4 рази</t>
      </is>
    </nc>
  </rcc>
  <rfmt sheetId="1" sqref="J184:J197">
    <dxf>
      <fill>
        <patternFill patternType="none">
          <bgColor auto="1"/>
        </patternFill>
      </fill>
    </dxf>
  </rfmt>
  <rcv guid="{68CBFC64-03A4-4F74-B34E-EE1DB915A668}" action="delete"/>
  <rdn rId="0" localSheetId="1" customView="1" name="Z_68CBFC64_03A4_4F74_B34E_EE1DB915A668_.wvu.FilterData" hidden="1" oldHidden="1">
    <formula>общее!$A$6:$J$292</formula>
    <oldFormula>общее!$A$6:$J$292</oldFormula>
  </rdn>
  <rcv guid="{68CBFC64-03A4-4F74-B34E-EE1DB915A668}" action="add"/>
</revisions>
</file>

<file path=xl/revisions/revisionLog1922.xml><?xml version="1.0" encoding="utf-8"?>
<revisions xmlns="http://schemas.openxmlformats.org/spreadsheetml/2006/main" xmlns:r="http://schemas.openxmlformats.org/officeDocument/2006/relationships">
  <rcc rId="2254" sId="1" numFmtId="4">
    <oc r="H249">
      <v>18.106000000000002</v>
    </oc>
    <nc r="H249">
      <v>18.106999999999999</v>
    </nc>
  </rcc>
  <rcc rId="2255" sId="1" numFmtId="4">
    <nc r="H248">
      <v>18.106999999999999</v>
    </nc>
  </rcc>
  <rcc rId="2256" sId="1">
    <nc r="H239">
      <f>5203.52+172.193</f>
    </nc>
  </rcc>
  <rcc rId="2257" sId="1">
    <nc r="H235">
      <f>SUM(H236+H238)</f>
    </nc>
  </rcc>
  <rcc rId="2258" sId="1">
    <nc r="H238">
      <f>H239</f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93.xml><?xml version="1.0" encoding="utf-8"?>
<revisions xmlns="http://schemas.openxmlformats.org/spreadsheetml/2006/main" xmlns:r="http://schemas.openxmlformats.org/officeDocument/2006/relationships">
  <rfmt sheetId="1" sqref="A79:XFD79">
    <dxf>
      <fill>
        <patternFill patternType="none">
          <bgColor auto="1"/>
        </patternFill>
      </fill>
    </dxf>
  </rfmt>
  <rcc rId="2748" sId="1" numFmtId="4">
    <oc r="C82">
      <v>202166.39999999999</v>
    </oc>
    <nc r="C82">
      <v>492855.1</v>
    </nc>
  </rcc>
  <rcc rId="2749" sId="1" numFmtId="4">
    <oc r="D82">
      <v>165169.5</v>
    </oc>
    <nc r="D82">
      <v>431976.1</v>
    </nc>
  </rcc>
  <rfmt sheetId="1" sqref="A81:XFD8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userNames.xml><?xml version="1.0" encoding="utf-8"?>
<users xmlns="http://schemas.openxmlformats.org/spreadsheetml/2006/main" xmlns:r="http://schemas.openxmlformats.org/officeDocument/2006/relationships" count="2">
  <userInfo guid="{85E14E93-5422-4148-B4E0-10ED81F0CAA4}" name="User563c" id="-1165101095" dateTime="2023-04-14T13:51:26"/>
  <userInfo guid="{FEC33CD6-781B-4BBF-9086-97A52263CB48}" name="User_569" id="-275908258" dateTime="2023-04-17T13:51:20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298"/>
  <sheetViews>
    <sheetView tabSelected="1" view="pageBreakPreview" zoomScale="90" zoomScaleNormal="75" zoomScaleSheetLayoutView="75" workbookViewId="0">
      <pane xSplit="2" ySplit="6" topLeftCell="I156" activePane="bottomRight" state="frozen"/>
      <selection pane="topRight" activeCell="C1" sqref="C1"/>
      <selection pane="bottomLeft" activeCell="A7" sqref="A7"/>
      <selection pane="bottomRight" activeCell="K1" sqref="K1:M1048576"/>
    </sheetView>
  </sheetViews>
  <sheetFormatPr defaultColWidth="8.88671875" defaultRowHeight="18"/>
  <cols>
    <col min="1" max="1" width="19.5546875" style="2" customWidth="1"/>
    <col min="2" max="2" width="120.33203125" style="8" customWidth="1"/>
    <col min="3" max="3" width="20.6640625" style="3" customWidth="1"/>
    <col min="4" max="4" width="21.33203125" style="3" customWidth="1"/>
    <col min="5" max="5" width="20.109375" style="4" customWidth="1"/>
    <col min="6" max="6" width="19.5546875" style="5" customWidth="1"/>
    <col min="7" max="7" width="20.5546875" style="3" customWidth="1"/>
    <col min="8" max="8" width="19.5546875" style="3" customWidth="1"/>
    <col min="9" max="9" width="22.33203125" style="3" customWidth="1"/>
    <col min="10" max="10" width="18.6640625" style="6" customWidth="1"/>
    <col min="11" max="16384" width="8.88671875" style="1"/>
  </cols>
  <sheetData>
    <row r="1" spans="1:10" s="10" customFormat="1" ht="63" customHeight="1">
      <c r="A1" s="173" t="s">
        <v>447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s="10" customFormat="1" ht="28.5" customHeight="1">
      <c r="A2" s="11"/>
      <c r="B2" s="11"/>
      <c r="C2" s="11"/>
      <c r="D2" s="11"/>
      <c r="E2" s="12"/>
      <c r="F2" s="12"/>
      <c r="G2" s="11"/>
      <c r="H2" s="11"/>
      <c r="I2" s="11"/>
      <c r="J2" s="13"/>
    </row>
    <row r="3" spans="1:10" s="10" customFormat="1" ht="21" customHeight="1">
      <c r="A3" s="175" t="s">
        <v>2</v>
      </c>
      <c r="B3" s="175" t="s">
        <v>3</v>
      </c>
      <c r="C3" s="174" t="s">
        <v>0</v>
      </c>
      <c r="D3" s="174"/>
      <c r="E3" s="174"/>
      <c r="F3" s="174"/>
      <c r="G3" s="174" t="s">
        <v>1</v>
      </c>
      <c r="H3" s="174"/>
      <c r="I3" s="174"/>
      <c r="J3" s="174"/>
    </row>
    <row r="4" spans="1:10" s="16" customFormat="1" ht="89.25" customHeight="1">
      <c r="A4" s="175"/>
      <c r="B4" s="175"/>
      <c r="C4" s="14" t="s">
        <v>448</v>
      </c>
      <c r="D4" s="14" t="s">
        <v>449</v>
      </c>
      <c r="E4" s="14" t="s">
        <v>435</v>
      </c>
      <c r="F4" s="15" t="s">
        <v>434</v>
      </c>
      <c r="G4" s="14" t="s">
        <v>448</v>
      </c>
      <c r="H4" s="14" t="s">
        <v>449</v>
      </c>
      <c r="I4" s="14" t="s">
        <v>435</v>
      </c>
      <c r="J4" s="15" t="s">
        <v>434</v>
      </c>
    </row>
    <row r="5" spans="1:10" s="21" customFormat="1" ht="13.2">
      <c r="A5" s="17">
        <v>1</v>
      </c>
      <c r="B5" s="17">
        <v>2</v>
      </c>
      <c r="C5" s="18">
        <v>3</v>
      </c>
      <c r="D5" s="18">
        <v>4</v>
      </c>
      <c r="E5" s="19">
        <v>5</v>
      </c>
      <c r="F5" s="168">
        <v>6</v>
      </c>
      <c r="G5" s="18">
        <v>7</v>
      </c>
      <c r="H5" s="18">
        <v>8</v>
      </c>
      <c r="I5" s="18">
        <v>9</v>
      </c>
      <c r="J5" s="20">
        <v>10</v>
      </c>
    </row>
    <row r="6" spans="1:10" s="10" customFormat="1" ht="22.8">
      <c r="A6" s="176" t="s">
        <v>437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0" s="162" customFormat="1" ht="17.399999999999999">
      <c r="A7" s="160">
        <v>10000000</v>
      </c>
      <c r="B7" s="163" t="s">
        <v>311</v>
      </c>
      <c r="C7" s="94">
        <f>C8+C18+C19+C25+C44</f>
        <v>2057141.048</v>
      </c>
      <c r="D7" s="94">
        <f>D8+D18+D19+D25+D44</f>
        <v>2553707.9400000004</v>
      </c>
      <c r="E7" s="54">
        <f>D7-C7</f>
        <v>496566.89200000046</v>
      </c>
      <c r="F7" s="65">
        <f>D7/C7*100</f>
        <v>124.13868958974759</v>
      </c>
      <c r="G7" s="94">
        <f>G44</f>
        <v>283.66800000000001</v>
      </c>
      <c r="H7" s="94">
        <f>H44</f>
        <v>318.041</v>
      </c>
      <c r="I7" s="54">
        <f t="shared" ref="I7:I68" si="0">SUM(H7-G7)</f>
        <v>34.37299999999999</v>
      </c>
      <c r="J7" s="96">
        <f>H7/G7*100</f>
        <v>112.11733434860471</v>
      </c>
    </row>
    <row r="8" spans="1:10" s="149" customFormat="1" ht="26.4" customHeight="1">
      <c r="A8" s="145">
        <v>11000000</v>
      </c>
      <c r="B8" s="78" t="s">
        <v>312</v>
      </c>
      <c r="C8" s="55">
        <f>C9+C16</f>
        <v>1653284.3169999998</v>
      </c>
      <c r="D8" s="55">
        <f>D9+D16</f>
        <v>2062424.4270000004</v>
      </c>
      <c r="E8" s="56">
        <f t="shared" ref="E8:E69" si="1">D8-C8</f>
        <v>409140.11000000057</v>
      </c>
      <c r="F8" s="60">
        <f t="shared" ref="F8:F69" si="2">D8/C8*100</f>
        <v>124.74711129797771</v>
      </c>
      <c r="G8" s="55"/>
      <c r="H8" s="55"/>
      <c r="I8" s="56"/>
      <c r="J8" s="62"/>
    </row>
    <row r="9" spans="1:10" s="149" customFormat="1">
      <c r="A9" s="145">
        <v>11010000</v>
      </c>
      <c r="B9" s="78" t="s">
        <v>313</v>
      </c>
      <c r="C9" s="69">
        <f>SUM(C10:C15)</f>
        <v>1644450.5219999999</v>
      </c>
      <c r="D9" s="69">
        <f>SUM(D10:D15)</f>
        <v>2061643.8470000003</v>
      </c>
      <c r="E9" s="56">
        <f t="shared" si="1"/>
        <v>417193.32500000042</v>
      </c>
      <c r="F9" s="60">
        <f t="shared" si="2"/>
        <v>125.36977059623571</v>
      </c>
      <c r="G9" s="55"/>
      <c r="H9" s="55"/>
      <c r="I9" s="56"/>
      <c r="J9" s="62"/>
    </row>
    <row r="10" spans="1:10" s="149" customFormat="1" ht="41.4" customHeight="1">
      <c r="A10" s="145">
        <v>11010100</v>
      </c>
      <c r="B10" s="78" t="s">
        <v>314</v>
      </c>
      <c r="C10" s="55">
        <v>854180.39800000004</v>
      </c>
      <c r="D10" s="69">
        <v>789663.12</v>
      </c>
      <c r="E10" s="56">
        <f t="shared" si="1"/>
        <v>-64517.278000000049</v>
      </c>
      <c r="F10" s="60">
        <f t="shared" si="2"/>
        <v>92.446879119321579</v>
      </c>
      <c r="G10" s="55"/>
      <c r="H10" s="55"/>
      <c r="I10" s="56"/>
      <c r="J10" s="62"/>
    </row>
    <row r="11" spans="1:10" s="149" customFormat="1" ht="65.25" customHeight="1">
      <c r="A11" s="148">
        <v>11010200</v>
      </c>
      <c r="B11" s="78" t="s">
        <v>315</v>
      </c>
      <c r="C11" s="55">
        <v>764159.23600000003</v>
      </c>
      <c r="D11" s="69">
        <v>1240904.3089999999</v>
      </c>
      <c r="E11" s="56">
        <f t="shared" si="1"/>
        <v>476745.07299999986</v>
      </c>
      <c r="F11" s="60">
        <f t="shared" si="2"/>
        <v>162.38818436528061</v>
      </c>
      <c r="G11" s="55"/>
      <c r="H11" s="55"/>
      <c r="I11" s="56"/>
      <c r="J11" s="62"/>
    </row>
    <row r="12" spans="1:10" s="149" customFormat="1" ht="41.4" customHeight="1">
      <c r="A12" s="148">
        <v>11010400</v>
      </c>
      <c r="B12" s="78" t="s">
        <v>316</v>
      </c>
      <c r="C12" s="55">
        <v>19678.585999999999</v>
      </c>
      <c r="D12" s="69">
        <v>18577.397000000001</v>
      </c>
      <c r="E12" s="56">
        <f t="shared" si="1"/>
        <v>-1101.1889999999985</v>
      </c>
      <c r="F12" s="60">
        <f t="shared" si="2"/>
        <v>94.404125377707544</v>
      </c>
      <c r="G12" s="55"/>
      <c r="H12" s="55"/>
      <c r="I12" s="56"/>
      <c r="J12" s="62"/>
    </row>
    <row r="13" spans="1:10" s="149" customFormat="1" ht="39" customHeight="1">
      <c r="A13" s="148">
        <v>11010500</v>
      </c>
      <c r="B13" s="78" t="s">
        <v>317</v>
      </c>
      <c r="C13" s="55">
        <v>6432.3019999999997</v>
      </c>
      <c r="D13" s="69">
        <v>12469.404</v>
      </c>
      <c r="E13" s="56">
        <f t="shared" si="1"/>
        <v>6037.1020000000008</v>
      </c>
      <c r="F13" s="60" t="s">
        <v>494</v>
      </c>
      <c r="G13" s="55"/>
      <c r="H13" s="55"/>
      <c r="I13" s="56"/>
      <c r="J13" s="62"/>
    </row>
    <row r="14" spans="1:10" s="149" customFormat="1" ht="39" customHeight="1">
      <c r="A14" s="148">
        <v>11011200</v>
      </c>
      <c r="B14" s="78" t="s">
        <v>489</v>
      </c>
      <c r="C14" s="55"/>
      <c r="D14" s="69">
        <v>25.239000000000001</v>
      </c>
      <c r="E14" s="56">
        <f t="shared" si="1"/>
        <v>25.239000000000001</v>
      </c>
      <c r="F14" s="60"/>
      <c r="G14" s="55"/>
      <c r="H14" s="55"/>
      <c r="I14" s="56"/>
      <c r="J14" s="62"/>
    </row>
    <row r="15" spans="1:10" s="149" customFormat="1" ht="39" customHeight="1">
      <c r="A15" s="148">
        <v>11011300</v>
      </c>
      <c r="B15" s="78" t="s">
        <v>490</v>
      </c>
      <c r="C15" s="55"/>
      <c r="D15" s="69">
        <v>4.3780000000000001</v>
      </c>
      <c r="E15" s="56">
        <f t="shared" si="1"/>
        <v>4.3780000000000001</v>
      </c>
      <c r="F15" s="60"/>
      <c r="G15" s="55"/>
      <c r="H15" s="55"/>
      <c r="I15" s="56"/>
      <c r="J15" s="62"/>
    </row>
    <row r="16" spans="1:10" s="149" customFormat="1">
      <c r="A16" s="145">
        <v>11020000</v>
      </c>
      <c r="B16" s="78" t="s">
        <v>318</v>
      </c>
      <c r="C16" s="69">
        <f>C17</f>
        <v>8833.7950000000001</v>
      </c>
      <c r="D16" s="69">
        <f>D17</f>
        <v>780.58</v>
      </c>
      <c r="E16" s="56">
        <f t="shared" si="1"/>
        <v>-8053.2150000000001</v>
      </c>
      <c r="F16" s="60">
        <f t="shared" si="2"/>
        <v>8.8362928956354541</v>
      </c>
      <c r="G16" s="55"/>
      <c r="H16" s="55"/>
      <c r="I16" s="56"/>
      <c r="J16" s="62"/>
    </row>
    <row r="17" spans="1:10" s="150" customFormat="1" ht="24.6" customHeight="1">
      <c r="A17" s="145">
        <v>11020200</v>
      </c>
      <c r="B17" s="78" t="s">
        <v>319</v>
      </c>
      <c r="C17" s="69">
        <v>8833.7950000000001</v>
      </c>
      <c r="D17" s="69">
        <v>780.58</v>
      </c>
      <c r="E17" s="56">
        <f t="shared" si="1"/>
        <v>-8053.2150000000001</v>
      </c>
      <c r="F17" s="60">
        <f t="shared" si="2"/>
        <v>8.8362928956354541</v>
      </c>
      <c r="G17" s="55"/>
      <c r="H17" s="55"/>
      <c r="I17" s="56"/>
      <c r="J17" s="62"/>
    </row>
    <row r="18" spans="1:10" s="149" customFormat="1" ht="22.95" customHeight="1">
      <c r="A18" s="151">
        <v>13000000</v>
      </c>
      <c r="B18" s="91" t="s">
        <v>320</v>
      </c>
      <c r="C18" s="85">
        <v>5.08</v>
      </c>
      <c r="D18" s="69">
        <v>17.283000000000001</v>
      </c>
      <c r="E18" s="56">
        <f t="shared" si="1"/>
        <v>12.203000000000001</v>
      </c>
      <c r="F18" s="60" t="s">
        <v>491</v>
      </c>
      <c r="G18" s="55"/>
      <c r="H18" s="55"/>
      <c r="I18" s="56"/>
      <c r="J18" s="62"/>
    </row>
    <row r="19" spans="1:10" s="149" customFormat="1" ht="22.2" customHeight="1">
      <c r="A19" s="151">
        <v>14000000</v>
      </c>
      <c r="B19" s="78" t="s">
        <v>321</v>
      </c>
      <c r="C19" s="85">
        <f>C20+C22+C24</f>
        <v>62577.491000000002</v>
      </c>
      <c r="D19" s="85">
        <f>D20+D22+D24</f>
        <v>131106.557</v>
      </c>
      <c r="E19" s="56">
        <f t="shared" si="1"/>
        <v>68529.065999999992</v>
      </c>
      <c r="F19" s="60" t="s">
        <v>444</v>
      </c>
      <c r="G19" s="55"/>
      <c r="H19" s="55"/>
      <c r="I19" s="56"/>
      <c r="J19" s="62"/>
    </row>
    <row r="20" spans="1:10" s="149" customFormat="1" ht="22.2" customHeight="1">
      <c r="A20" s="152" t="s">
        <v>322</v>
      </c>
      <c r="B20" s="78" t="s">
        <v>323</v>
      </c>
      <c r="C20" s="85">
        <f>C21</f>
        <v>3510.393</v>
      </c>
      <c r="D20" s="85">
        <f>D21</f>
        <v>4253.7299999999996</v>
      </c>
      <c r="E20" s="56">
        <f t="shared" si="1"/>
        <v>743.33699999999953</v>
      </c>
      <c r="F20" s="60">
        <f t="shared" si="2"/>
        <v>121.1753213956386</v>
      </c>
      <c r="G20" s="55"/>
      <c r="H20" s="55"/>
      <c r="I20" s="56"/>
      <c r="J20" s="62"/>
    </row>
    <row r="21" spans="1:10" s="149" customFormat="1" ht="21" customHeight="1">
      <c r="A21" s="152" t="s">
        <v>324</v>
      </c>
      <c r="B21" s="78" t="s">
        <v>325</v>
      </c>
      <c r="C21" s="85">
        <v>3510.393</v>
      </c>
      <c r="D21" s="69">
        <v>4253.7299999999996</v>
      </c>
      <c r="E21" s="56">
        <f t="shared" si="1"/>
        <v>743.33699999999953</v>
      </c>
      <c r="F21" s="60">
        <f t="shared" si="2"/>
        <v>121.1753213956386</v>
      </c>
      <c r="G21" s="55"/>
      <c r="H21" s="55"/>
      <c r="I21" s="56"/>
      <c r="J21" s="62"/>
    </row>
    <row r="22" spans="1:10" s="149" customFormat="1" ht="27" customHeight="1">
      <c r="A22" s="152" t="s">
        <v>326</v>
      </c>
      <c r="B22" s="78" t="s">
        <v>327</v>
      </c>
      <c r="C22" s="85">
        <f>C23</f>
        <v>11889.083000000001</v>
      </c>
      <c r="D22" s="85">
        <f>D23</f>
        <v>18026.175999999999</v>
      </c>
      <c r="E22" s="56">
        <f t="shared" si="1"/>
        <v>6137.0929999999989</v>
      </c>
      <c r="F22" s="60">
        <f t="shared" si="2"/>
        <v>151.61956561326048</v>
      </c>
      <c r="G22" s="55"/>
      <c r="H22" s="55"/>
      <c r="I22" s="56"/>
      <c r="J22" s="62"/>
    </row>
    <row r="23" spans="1:10" s="149" customFormat="1" ht="19.2" customHeight="1">
      <c r="A23" s="152" t="s">
        <v>328</v>
      </c>
      <c r="B23" s="78" t="s">
        <v>325</v>
      </c>
      <c r="C23" s="85">
        <v>11889.083000000001</v>
      </c>
      <c r="D23" s="69">
        <v>18026.175999999999</v>
      </c>
      <c r="E23" s="56">
        <f t="shared" si="1"/>
        <v>6137.0929999999989</v>
      </c>
      <c r="F23" s="60">
        <f t="shared" si="2"/>
        <v>151.61956561326048</v>
      </c>
      <c r="G23" s="55"/>
      <c r="H23" s="55"/>
      <c r="I23" s="56"/>
      <c r="J23" s="62"/>
    </row>
    <row r="24" spans="1:10" s="149" customFormat="1" ht="23.4" customHeight="1">
      <c r="A24" s="145">
        <v>14040000</v>
      </c>
      <c r="B24" s="78" t="s">
        <v>329</v>
      </c>
      <c r="C24" s="55">
        <v>47178.014999999999</v>
      </c>
      <c r="D24" s="69">
        <v>108826.651</v>
      </c>
      <c r="E24" s="56">
        <f t="shared" si="1"/>
        <v>61648.635999999999</v>
      </c>
      <c r="F24" s="60" t="s">
        <v>445</v>
      </c>
      <c r="G24" s="55"/>
      <c r="H24" s="55"/>
      <c r="I24" s="56"/>
      <c r="J24" s="62"/>
    </row>
    <row r="25" spans="1:10" s="149" customFormat="1" ht="51.75" customHeight="1">
      <c r="A25" s="145">
        <v>18000000</v>
      </c>
      <c r="B25" s="78" t="s">
        <v>330</v>
      </c>
      <c r="C25" s="55">
        <f>C26+C37+C40</f>
        <v>341274.16000000003</v>
      </c>
      <c r="D25" s="55">
        <f>D26+D37+D40</f>
        <v>360159.67300000001</v>
      </c>
      <c r="E25" s="56">
        <f t="shared" si="1"/>
        <v>18885.512999999977</v>
      </c>
      <c r="F25" s="60">
        <f t="shared" si="2"/>
        <v>105.53382447707145</v>
      </c>
      <c r="G25" s="55"/>
      <c r="H25" s="55"/>
      <c r="I25" s="56"/>
      <c r="J25" s="62"/>
    </row>
    <row r="26" spans="1:10" s="149" customFormat="1" ht="23.4" customHeight="1">
      <c r="A26" s="145">
        <v>18010000</v>
      </c>
      <c r="B26" s="78" t="s">
        <v>331</v>
      </c>
      <c r="C26" s="55">
        <f>SUM(C27:C36)</f>
        <v>96737.942999999999</v>
      </c>
      <c r="D26" s="55">
        <f>SUM(D27:D36)</f>
        <v>114600.61900000001</v>
      </c>
      <c r="E26" s="56">
        <f t="shared" si="1"/>
        <v>17862.676000000007</v>
      </c>
      <c r="F26" s="60">
        <f t="shared" si="2"/>
        <v>118.4650153249589</v>
      </c>
      <c r="G26" s="55"/>
      <c r="H26" s="55"/>
      <c r="I26" s="56"/>
      <c r="J26" s="62"/>
    </row>
    <row r="27" spans="1:10" s="149" customFormat="1" ht="40.950000000000003" customHeight="1">
      <c r="A27" s="145">
        <v>18010100</v>
      </c>
      <c r="B27" s="78" t="s">
        <v>332</v>
      </c>
      <c r="C27" s="55">
        <v>132.48599999999999</v>
      </c>
      <c r="D27" s="55">
        <v>95.584999999999994</v>
      </c>
      <c r="E27" s="56">
        <f t="shared" si="1"/>
        <v>-36.900999999999996</v>
      </c>
      <c r="F27" s="60">
        <f t="shared" si="2"/>
        <v>72.147245746720415</v>
      </c>
      <c r="G27" s="55"/>
      <c r="H27" s="55"/>
      <c r="I27" s="56"/>
      <c r="J27" s="62"/>
    </row>
    <row r="28" spans="1:10" s="149" customFormat="1" ht="40.200000000000003" customHeight="1">
      <c r="A28" s="139">
        <v>18010200</v>
      </c>
      <c r="B28" s="78" t="s">
        <v>333</v>
      </c>
      <c r="C28" s="55">
        <v>74.894000000000005</v>
      </c>
      <c r="D28" s="55">
        <v>265.46600000000001</v>
      </c>
      <c r="E28" s="56">
        <f t="shared" si="1"/>
        <v>190.572</v>
      </c>
      <c r="F28" s="60" t="s">
        <v>492</v>
      </c>
      <c r="G28" s="55"/>
      <c r="H28" s="55"/>
      <c r="I28" s="56"/>
      <c r="J28" s="62"/>
    </row>
    <row r="29" spans="1:10" s="149" customFormat="1" ht="42.6" customHeight="1">
      <c r="A29" s="145">
        <v>18010300</v>
      </c>
      <c r="B29" s="78" t="s">
        <v>334</v>
      </c>
      <c r="C29" s="55">
        <v>253.95099999999999</v>
      </c>
      <c r="D29" s="55">
        <v>575.30399999999997</v>
      </c>
      <c r="E29" s="56">
        <f t="shared" si="1"/>
        <v>321.35299999999995</v>
      </c>
      <c r="F29" s="60" t="s">
        <v>445</v>
      </c>
      <c r="G29" s="55"/>
      <c r="H29" s="55"/>
      <c r="I29" s="56"/>
      <c r="J29" s="62"/>
    </row>
    <row r="30" spans="1:10" s="149" customFormat="1" ht="41.4" customHeight="1">
      <c r="A30" s="145">
        <v>18010400</v>
      </c>
      <c r="B30" s="78" t="s">
        <v>335</v>
      </c>
      <c r="C30" s="55">
        <v>17166.055</v>
      </c>
      <c r="D30" s="55">
        <v>16948.564999999999</v>
      </c>
      <c r="E30" s="56">
        <f t="shared" si="1"/>
        <v>-217.4900000000016</v>
      </c>
      <c r="F30" s="60">
        <f t="shared" si="2"/>
        <v>98.733022817414934</v>
      </c>
      <c r="G30" s="55"/>
      <c r="H30" s="55"/>
      <c r="I30" s="56"/>
      <c r="J30" s="62"/>
    </row>
    <row r="31" spans="1:10" s="149" customFormat="1" ht="22.2" customHeight="1">
      <c r="A31" s="145">
        <v>18010500</v>
      </c>
      <c r="B31" s="78" t="s">
        <v>336</v>
      </c>
      <c r="C31" s="55">
        <v>31196.47</v>
      </c>
      <c r="D31" s="55">
        <v>34431.620000000003</v>
      </c>
      <c r="E31" s="56">
        <f t="shared" si="1"/>
        <v>3235.1500000000015</v>
      </c>
      <c r="F31" s="60">
        <f t="shared" si="2"/>
        <v>110.37024381284164</v>
      </c>
      <c r="G31" s="55"/>
      <c r="H31" s="55"/>
      <c r="I31" s="56"/>
      <c r="J31" s="62"/>
    </row>
    <row r="32" spans="1:10" s="149" customFormat="1" ht="22.95" customHeight="1">
      <c r="A32" s="145">
        <v>18010600</v>
      </c>
      <c r="B32" s="78" t="s">
        <v>337</v>
      </c>
      <c r="C32" s="55">
        <v>43726.716</v>
      </c>
      <c r="D32" s="55">
        <v>56201.428999999996</v>
      </c>
      <c r="E32" s="56">
        <f t="shared" si="1"/>
        <v>12474.712999999996</v>
      </c>
      <c r="F32" s="60">
        <f t="shared" si="2"/>
        <v>128.52881291153901</v>
      </c>
      <c r="G32" s="55"/>
      <c r="H32" s="55"/>
      <c r="I32" s="56"/>
      <c r="J32" s="62"/>
    </row>
    <row r="33" spans="1:10" s="149" customFormat="1" ht="21" customHeight="1">
      <c r="A33" s="145">
        <v>18010700</v>
      </c>
      <c r="B33" s="78" t="s">
        <v>338</v>
      </c>
      <c r="C33" s="55">
        <v>221.56100000000001</v>
      </c>
      <c r="D33" s="55">
        <v>789.13300000000004</v>
      </c>
      <c r="E33" s="56">
        <f t="shared" si="1"/>
        <v>567.572</v>
      </c>
      <c r="F33" s="60" t="s">
        <v>493</v>
      </c>
      <c r="G33" s="55"/>
      <c r="H33" s="55"/>
      <c r="I33" s="56"/>
      <c r="J33" s="62"/>
    </row>
    <row r="34" spans="1:10" s="149" customFormat="1" ht="23.4" customHeight="1">
      <c r="A34" s="145">
        <v>18010900</v>
      </c>
      <c r="B34" s="78" t="s">
        <v>339</v>
      </c>
      <c r="C34" s="55">
        <v>3588.2719999999999</v>
      </c>
      <c r="D34" s="55">
        <v>4734.83</v>
      </c>
      <c r="E34" s="56">
        <f t="shared" si="1"/>
        <v>1146.558</v>
      </c>
      <c r="F34" s="60">
        <f t="shared" si="2"/>
        <v>131.95292887495708</v>
      </c>
      <c r="G34" s="55"/>
      <c r="H34" s="55"/>
      <c r="I34" s="56"/>
      <c r="J34" s="62"/>
    </row>
    <row r="35" spans="1:10" s="149" customFormat="1" ht="21" customHeight="1">
      <c r="A35" s="145">
        <v>18011000</v>
      </c>
      <c r="B35" s="78" t="s">
        <v>340</v>
      </c>
      <c r="C35" s="55">
        <v>137.691</v>
      </c>
      <c r="D35" s="55">
        <v>287.5</v>
      </c>
      <c r="E35" s="56">
        <f t="shared" si="1"/>
        <v>149.809</v>
      </c>
      <c r="F35" s="60">
        <f t="shared" si="2"/>
        <v>208.80086570654578</v>
      </c>
      <c r="G35" s="55"/>
      <c r="H35" s="55"/>
      <c r="I35" s="56"/>
      <c r="J35" s="62"/>
    </row>
    <row r="36" spans="1:10" s="149" customFormat="1" ht="22.2" customHeight="1">
      <c r="A36" s="145">
        <v>18011100</v>
      </c>
      <c r="B36" s="78" t="s">
        <v>341</v>
      </c>
      <c r="C36" s="55">
        <v>239.84700000000001</v>
      </c>
      <c r="D36" s="55">
        <v>271.18700000000001</v>
      </c>
      <c r="E36" s="56">
        <f t="shared" si="1"/>
        <v>31.340000000000003</v>
      </c>
      <c r="F36" s="60">
        <f t="shared" si="2"/>
        <v>113.06666333120698</v>
      </c>
      <c r="G36" s="55"/>
      <c r="H36" s="55"/>
      <c r="I36" s="56"/>
      <c r="J36" s="62"/>
    </row>
    <row r="37" spans="1:10" s="149" customFormat="1" ht="21" customHeight="1">
      <c r="A37" s="145">
        <v>18030000</v>
      </c>
      <c r="B37" s="78" t="s">
        <v>342</v>
      </c>
      <c r="C37" s="55">
        <f>C38+C39</f>
        <v>526.19399999999996</v>
      </c>
      <c r="D37" s="55">
        <f>D38+D39</f>
        <v>139.82500000000002</v>
      </c>
      <c r="E37" s="56">
        <f t="shared" si="1"/>
        <v>-386.36899999999991</v>
      </c>
      <c r="F37" s="60">
        <f t="shared" si="2"/>
        <v>26.572898968821391</v>
      </c>
      <c r="G37" s="55"/>
      <c r="H37" s="55"/>
      <c r="I37" s="56"/>
      <c r="J37" s="62"/>
    </row>
    <row r="38" spans="1:10" s="149" customFormat="1" ht="21.6" customHeight="1">
      <c r="A38" s="145">
        <v>18030100</v>
      </c>
      <c r="B38" s="78" t="s">
        <v>343</v>
      </c>
      <c r="C38" s="55">
        <v>150.571</v>
      </c>
      <c r="D38" s="55">
        <v>93.049000000000007</v>
      </c>
      <c r="E38" s="56">
        <f t="shared" si="1"/>
        <v>-57.521999999999991</v>
      </c>
      <c r="F38" s="60">
        <f t="shared" si="2"/>
        <v>61.797424470847652</v>
      </c>
      <c r="G38" s="55"/>
      <c r="H38" s="55"/>
      <c r="I38" s="56"/>
      <c r="J38" s="62"/>
    </row>
    <row r="39" spans="1:10" s="149" customFormat="1" ht="22.2" customHeight="1">
      <c r="A39" s="145">
        <v>18030200</v>
      </c>
      <c r="B39" s="78" t="s">
        <v>344</v>
      </c>
      <c r="C39" s="55">
        <v>375.62299999999999</v>
      </c>
      <c r="D39" s="55">
        <v>46.776000000000003</v>
      </c>
      <c r="E39" s="56">
        <f t="shared" si="1"/>
        <v>-328.84699999999998</v>
      </c>
      <c r="F39" s="60">
        <f t="shared" si="2"/>
        <v>12.452911562923465</v>
      </c>
      <c r="G39" s="55"/>
      <c r="H39" s="55"/>
      <c r="I39" s="56"/>
      <c r="J39" s="62"/>
    </row>
    <row r="40" spans="1:10" s="149" customFormat="1" ht="22.95" customHeight="1">
      <c r="A40" s="145">
        <v>18050000</v>
      </c>
      <c r="B40" s="78" t="s">
        <v>345</v>
      </c>
      <c r="C40" s="55">
        <f>C41+C42+C43</f>
        <v>244010.02300000002</v>
      </c>
      <c r="D40" s="55">
        <f>D41+D42+D43</f>
        <v>245419.22899999999</v>
      </c>
      <c r="E40" s="56">
        <f t="shared" si="1"/>
        <v>1409.2059999999765</v>
      </c>
      <c r="F40" s="60">
        <f t="shared" si="2"/>
        <v>100.57751971934366</v>
      </c>
      <c r="G40" s="55"/>
      <c r="H40" s="55"/>
      <c r="I40" s="56"/>
      <c r="J40" s="62"/>
    </row>
    <row r="41" spans="1:10" s="149" customFormat="1" ht="23.4" customHeight="1">
      <c r="A41" s="145">
        <v>18050300</v>
      </c>
      <c r="B41" s="78" t="s">
        <v>346</v>
      </c>
      <c r="C41" s="55">
        <v>41099.021999999997</v>
      </c>
      <c r="D41" s="55">
        <v>61463.853000000003</v>
      </c>
      <c r="E41" s="56">
        <f t="shared" si="1"/>
        <v>20364.831000000006</v>
      </c>
      <c r="F41" s="60">
        <f t="shared" si="2"/>
        <v>149.5506462416551</v>
      </c>
      <c r="G41" s="55"/>
      <c r="H41" s="55"/>
      <c r="I41" s="56"/>
      <c r="J41" s="62"/>
    </row>
    <row r="42" spans="1:10" s="149" customFormat="1" ht="23.4" customHeight="1">
      <c r="A42" s="145">
        <v>18050400</v>
      </c>
      <c r="B42" s="78" t="s">
        <v>347</v>
      </c>
      <c r="C42" s="55">
        <v>202910.88500000001</v>
      </c>
      <c r="D42" s="55">
        <v>183955.37599999999</v>
      </c>
      <c r="E42" s="56">
        <f t="shared" si="1"/>
        <v>-18955.50900000002</v>
      </c>
      <c r="F42" s="60">
        <f t="shared" si="2"/>
        <v>90.65820988361466</v>
      </c>
      <c r="G42" s="55"/>
      <c r="H42" s="55"/>
      <c r="I42" s="56"/>
      <c r="J42" s="62"/>
    </row>
    <row r="43" spans="1:10" s="149" customFormat="1" ht="38.4" customHeight="1">
      <c r="A43" s="145">
        <v>18050500</v>
      </c>
      <c r="B43" s="78" t="s">
        <v>348</v>
      </c>
      <c r="C43" s="55">
        <v>0.11600000000000001</v>
      </c>
      <c r="D43" s="55"/>
      <c r="E43" s="56">
        <f t="shared" si="1"/>
        <v>-0.11600000000000001</v>
      </c>
      <c r="F43" s="60"/>
      <c r="G43" s="55"/>
      <c r="H43" s="55"/>
      <c r="I43" s="56"/>
      <c r="J43" s="62"/>
    </row>
    <row r="44" spans="1:10" s="149" customFormat="1" ht="21.9" customHeight="1">
      <c r="A44" s="145">
        <v>19010000</v>
      </c>
      <c r="B44" s="78" t="s">
        <v>349</v>
      </c>
      <c r="C44" s="55"/>
      <c r="D44" s="69"/>
      <c r="E44" s="56"/>
      <c r="F44" s="60"/>
      <c r="G44" s="55">
        <v>283.66800000000001</v>
      </c>
      <c r="H44" s="55">
        <v>318.041</v>
      </c>
      <c r="I44" s="56">
        <f>SUM(H44-G44)</f>
        <v>34.37299999999999</v>
      </c>
      <c r="J44" s="62">
        <f t="shared" ref="J44:J70" si="3">H44/G44*100</f>
        <v>112.11733434860471</v>
      </c>
    </row>
    <row r="45" spans="1:10" s="162" customFormat="1" ht="17.399999999999999">
      <c r="A45" s="160">
        <v>20000000</v>
      </c>
      <c r="B45" s="161" t="s">
        <v>350</v>
      </c>
      <c r="C45" s="94">
        <f>C46+C54+C64</f>
        <v>13363.334000000001</v>
      </c>
      <c r="D45" s="94">
        <f>D46+D54+D64</f>
        <v>24796.447</v>
      </c>
      <c r="E45" s="54">
        <f t="shared" si="1"/>
        <v>11433.112999999999</v>
      </c>
      <c r="F45" s="65" t="s">
        <v>494</v>
      </c>
      <c r="G45" s="94">
        <f>G64+G72</f>
        <v>35237.417000000001</v>
      </c>
      <c r="H45" s="94">
        <f>H64+H72</f>
        <v>103953.99799999999</v>
      </c>
      <c r="I45" s="54">
        <f t="shared" si="0"/>
        <v>68716.580999999991</v>
      </c>
      <c r="J45" s="65" t="s">
        <v>496</v>
      </c>
    </row>
    <row r="46" spans="1:10" s="149" customFormat="1" ht="24.6" customHeight="1">
      <c r="A46" s="145">
        <v>21000000</v>
      </c>
      <c r="B46" s="78" t="s">
        <v>351</v>
      </c>
      <c r="C46" s="55">
        <f>C47</f>
        <v>1114.7080000000001</v>
      </c>
      <c r="D46" s="55">
        <f>D47</f>
        <v>3307.7109999999998</v>
      </c>
      <c r="E46" s="56">
        <f t="shared" si="1"/>
        <v>2193.0029999999997</v>
      </c>
      <c r="F46" s="60" t="s">
        <v>495</v>
      </c>
      <c r="G46" s="55"/>
      <c r="H46" s="55"/>
      <c r="I46" s="56"/>
      <c r="J46" s="62"/>
    </row>
    <row r="47" spans="1:10" s="149" customFormat="1">
      <c r="A47" s="145">
        <v>21080000</v>
      </c>
      <c r="B47" s="78" t="s">
        <v>352</v>
      </c>
      <c r="C47" s="69">
        <f>C48+C52+C49+C50+C51+C53</f>
        <v>1114.7080000000001</v>
      </c>
      <c r="D47" s="69">
        <f>D48+D52+D49+D50+D51+D53</f>
        <v>3307.7109999999998</v>
      </c>
      <c r="E47" s="56">
        <f t="shared" si="1"/>
        <v>2193.0029999999997</v>
      </c>
      <c r="F47" s="60" t="s">
        <v>495</v>
      </c>
      <c r="G47" s="55"/>
      <c r="H47" s="55"/>
      <c r="I47" s="56"/>
      <c r="J47" s="62"/>
    </row>
    <row r="48" spans="1:10" s="149" customFormat="1">
      <c r="A48" s="145">
        <v>21080500</v>
      </c>
      <c r="B48" s="78" t="s">
        <v>352</v>
      </c>
      <c r="C48" s="55">
        <v>50.036999999999999</v>
      </c>
      <c r="D48" s="69"/>
      <c r="E48" s="56">
        <f t="shared" si="1"/>
        <v>-50.036999999999999</v>
      </c>
      <c r="F48" s="60"/>
      <c r="G48" s="55"/>
      <c r="H48" s="55"/>
      <c r="I48" s="56"/>
      <c r="J48" s="62"/>
    </row>
    <row r="49" spans="1:10" s="149" customFormat="1" ht="39" customHeight="1">
      <c r="A49" s="145">
        <v>21081100</v>
      </c>
      <c r="B49" s="78" t="s">
        <v>353</v>
      </c>
      <c r="C49" s="55">
        <v>511.72</v>
      </c>
      <c r="D49" s="69">
        <v>2458.9560000000001</v>
      </c>
      <c r="E49" s="56">
        <f t="shared" si="1"/>
        <v>1947.2360000000001</v>
      </c>
      <c r="F49" s="60" t="s">
        <v>446</v>
      </c>
      <c r="G49" s="55"/>
      <c r="H49" s="55"/>
      <c r="I49" s="56"/>
      <c r="J49" s="62"/>
    </row>
    <row r="50" spans="1:10" s="149" customFormat="1" ht="57.75" customHeight="1">
      <c r="A50" s="145">
        <v>21081500</v>
      </c>
      <c r="B50" s="78" t="s">
        <v>509</v>
      </c>
      <c r="C50" s="55">
        <v>379.52300000000002</v>
      </c>
      <c r="D50" s="69">
        <v>711.76099999999997</v>
      </c>
      <c r="E50" s="56">
        <f t="shared" si="1"/>
        <v>332.23799999999994</v>
      </c>
      <c r="F50" s="60" t="s">
        <v>494</v>
      </c>
      <c r="G50" s="55"/>
      <c r="H50" s="55"/>
      <c r="I50" s="56"/>
      <c r="J50" s="62"/>
    </row>
    <row r="51" spans="1:10" s="149" customFormat="1" ht="21.45" customHeight="1">
      <c r="A51" s="145">
        <v>21081700</v>
      </c>
      <c r="B51" s="91" t="s">
        <v>354</v>
      </c>
      <c r="C51" s="55">
        <v>120</v>
      </c>
      <c r="D51" s="69">
        <v>80</v>
      </c>
      <c r="E51" s="56">
        <f t="shared" si="1"/>
        <v>-40</v>
      </c>
      <c r="F51" s="60">
        <f t="shared" si="2"/>
        <v>66.666666666666657</v>
      </c>
      <c r="G51" s="55"/>
      <c r="H51" s="55"/>
      <c r="I51" s="56"/>
      <c r="J51" s="62"/>
    </row>
    <row r="52" spans="1:10" s="159" customFormat="1" ht="39" customHeight="1">
      <c r="A52" s="153">
        <v>21081800</v>
      </c>
      <c r="B52" s="154" t="s">
        <v>443</v>
      </c>
      <c r="C52" s="155"/>
      <c r="D52" s="156">
        <v>4.8000000000000001E-2</v>
      </c>
      <c r="E52" s="157">
        <f t="shared" si="1"/>
        <v>4.8000000000000001E-2</v>
      </c>
      <c r="F52" s="60"/>
      <c r="G52" s="155"/>
      <c r="H52" s="155"/>
      <c r="I52" s="157"/>
      <c r="J52" s="158"/>
    </row>
    <row r="53" spans="1:10" s="149" customFormat="1" ht="67.5" customHeight="1">
      <c r="A53" s="145">
        <v>21082400</v>
      </c>
      <c r="B53" s="67" t="s">
        <v>410</v>
      </c>
      <c r="C53" s="55">
        <v>53.427999999999997</v>
      </c>
      <c r="D53" s="69">
        <v>56.945999999999998</v>
      </c>
      <c r="E53" s="56">
        <f t="shared" si="1"/>
        <v>3.5180000000000007</v>
      </c>
      <c r="F53" s="60">
        <f t="shared" si="2"/>
        <v>106.58456240173693</v>
      </c>
      <c r="G53" s="55"/>
      <c r="H53" s="55"/>
      <c r="I53" s="56"/>
      <c r="J53" s="62"/>
    </row>
    <row r="54" spans="1:10" s="149" customFormat="1" ht="21" customHeight="1">
      <c r="A54" s="145">
        <v>22000000</v>
      </c>
      <c r="B54" s="78" t="s">
        <v>355</v>
      </c>
      <c r="C54" s="55">
        <f>C55+C60+C61</f>
        <v>7844.8920000000007</v>
      </c>
      <c r="D54" s="55">
        <f>D55+D60+D61</f>
        <v>15810.673000000001</v>
      </c>
      <c r="E54" s="56">
        <f t="shared" si="1"/>
        <v>7965.7809999999999</v>
      </c>
      <c r="F54" s="60" t="s">
        <v>499</v>
      </c>
      <c r="G54" s="55"/>
      <c r="H54" s="55"/>
      <c r="I54" s="56"/>
      <c r="J54" s="62"/>
    </row>
    <row r="55" spans="1:10" s="149" customFormat="1" ht="32.25" customHeight="1">
      <c r="A55" s="145">
        <v>22010000</v>
      </c>
      <c r="B55" s="78" t="s">
        <v>356</v>
      </c>
      <c r="C55" s="55">
        <f>C59+C58+C57+C56</f>
        <v>4622.1160000000009</v>
      </c>
      <c r="D55" s="55">
        <f>D59+D58+D57+D56</f>
        <v>13039.228999999999</v>
      </c>
      <c r="E55" s="56">
        <f t="shared" si="1"/>
        <v>8417.1129999999976</v>
      </c>
      <c r="F55" s="60" t="s">
        <v>498</v>
      </c>
      <c r="G55" s="55"/>
      <c r="H55" s="55"/>
      <c r="I55" s="56"/>
      <c r="J55" s="62"/>
    </row>
    <row r="56" spans="1:10" s="149" customFormat="1" ht="40.200000000000003" customHeight="1">
      <c r="A56" s="145">
        <v>22010300</v>
      </c>
      <c r="B56" s="91" t="s">
        <v>357</v>
      </c>
      <c r="C56" s="55">
        <v>126.542</v>
      </c>
      <c r="D56" s="55">
        <v>135.35900000000001</v>
      </c>
      <c r="E56" s="56">
        <f t="shared" si="1"/>
        <v>8.8170000000000073</v>
      </c>
      <c r="F56" s="60">
        <f t="shared" si="2"/>
        <v>106.9676471053089</v>
      </c>
      <c r="G56" s="55"/>
      <c r="H56" s="55"/>
      <c r="I56" s="56"/>
      <c r="J56" s="62"/>
    </row>
    <row r="57" spans="1:10" s="149" customFormat="1" ht="21.6" customHeight="1">
      <c r="A57" s="145">
        <v>22012500</v>
      </c>
      <c r="B57" s="78" t="s">
        <v>358</v>
      </c>
      <c r="C57" s="55">
        <v>4364.6570000000002</v>
      </c>
      <c r="D57" s="55">
        <v>12796.191999999999</v>
      </c>
      <c r="E57" s="56">
        <f t="shared" si="1"/>
        <v>8431.5349999999999</v>
      </c>
      <c r="F57" s="60" t="s">
        <v>496</v>
      </c>
      <c r="G57" s="55"/>
      <c r="H57" s="55"/>
      <c r="I57" s="56"/>
      <c r="J57" s="62"/>
    </row>
    <row r="58" spans="1:10" s="149" customFormat="1" ht="24" customHeight="1">
      <c r="A58" s="145">
        <v>22012600</v>
      </c>
      <c r="B58" s="91" t="s">
        <v>359</v>
      </c>
      <c r="C58" s="55">
        <v>124.935</v>
      </c>
      <c r="D58" s="55">
        <v>107</v>
      </c>
      <c r="E58" s="56">
        <f t="shared" si="1"/>
        <v>-17.935000000000002</v>
      </c>
      <c r="F58" s="60">
        <f t="shared" si="2"/>
        <v>85.644535158282309</v>
      </c>
      <c r="G58" s="55"/>
      <c r="H58" s="55"/>
      <c r="I58" s="56"/>
      <c r="J58" s="62"/>
    </row>
    <row r="59" spans="1:10" s="149" customFormat="1" ht="72" customHeight="1">
      <c r="A59" s="145">
        <v>22012900</v>
      </c>
      <c r="B59" s="111" t="s">
        <v>360</v>
      </c>
      <c r="C59" s="55">
        <v>5.9820000000000002</v>
      </c>
      <c r="D59" s="55">
        <v>0.67800000000000005</v>
      </c>
      <c r="E59" s="56">
        <f t="shared" si="1"/>
        <v>-5.3040000000000003</v>
      </c>
      <c r="F59" s="60">
        <f t="shared" si="2"/>
        <v>11.334002006018054</v>
      </c>
      <c r="G59" s="55"/>
      <c r="H59" s="55"/>
      <c r="I59" s="56"/>
      <c r="J59" s="62"/>
    </row>
    <row r="60" spans="1:10" s="149" customFormat="1" ht="39" customHeight="1">
      <c r="A60" s="145">
        <v>22080400</v>
      </c>
      <c r="B60" s="111" t="s">
        <v>506</v>
      </c>
      <c r="C60" s="55">
        <v>3147.4569999999999</v>
      </c>
      <c r="D60" s="55">
        <v>2636.201</v>
      </c>
      <c r="E60" s="56">
        <f t="shared" si="1"/>
        <v>-511.25599999999986</v>
      </c>
      <c r="F60" s="60">
        <f t="shared" si="2"/>
        <v>83.75653742052711</v>
      </c>
      <c r="G60" s="55"/>
      <c r="H60" s="55"/>
      <c r="I60" s="56"/>
      <c r="J60" s="62"/>
    </row>
    <row r="61" spans="1:10" s="149" customFormat="1" ht="22.95" customHeight="1">
      <c r="A61" s="145">
        <v>22090000</v>
      </c>
      <c r="B61" s="78" t="s">
        <v>361</v>
      </c>
      <c r="C61" s="69">
        <f>C62+C63</f>
        <v>75.318999999999988</v>
      </c>
      <c r="D61" s="69">
        <f>D62+D63</f>
        <v>135.24299999999999</v>
      </c>
      <c r="E61" s="56">
        <f t="shared" si="1"/>
        <v>59.924000000000007</v>
      </c>
      <c r="F61" s="60" t="s">
        <v>500</v>
      </c>
      <c r="G61" s="55"/>
      <c r="H61" s="55"/>
      <c r="I61" s="56"/>
      <c r="J61" s="62"/>
    </row>
    <row r="62" spans="1:10" s="149" customFormat="1" ht="40.950000000000003" customHeight="1">
      <c r="A62" s="145">
        <v>22090100</v>
      </c>
      <c r="B62" s="78" t="s">
        <v>362</v>
      </c>
      <c r="C62" s="55">
        <v>32.369999999999997</v>
      </c>
      <c r="D62" s="55">
        <v>18.074000000000002</v>
      </c>
      <c r="E62" s="56">
        <f t="shared" si="1"/>
        <v>-14.295999999999996</v>
      </c>
      <c r="F62" s="60">
        <f t="shared" si="2"/>
        <v>55.835650293481635</v>
      </c>
      <c r="G62" s="55"/>
      <c r="H62" s="55"/>
      <c r="I62" s="56"/>
      <c r="J62" s="62"/>
    </row>
    <row r="63" spans="1:10" s="149" customFormat="1" ht="40.950000000000003" customHeight="1">
      <c r="A63" s="145">
        <v>22090400</v>
      </c>
      <c r="B63" s="78" t="s">
        <v>363</v>
      </c>
      <c r="C63" s="55">
        <v>42.948999999999998</v>
      </c>
      <c r="D63" s="55">
        <v>117.169</v>
      </c>
      <c r="E63" s="56">
        <f t="shared" si="1"/>
        <v>74.22</v>
      </c>
      <c r="F63" s="60" t="s">
        <v>497</v>
      </c>
      <c r="G63" s="55"/>
      <c r="H63" s="55"/>
      <c r="I63" s="56"/>
      <c r="J63" s="62"/>
    </row>
    <row r="64" spans="1:10" s="149" customFormat="1" ht="21" customHeight="1">
      <c r="A64" s="145">
        <v>24000000</v>
      </c>
      <c r="B64" s="78" t="s">
        <v>364</v>
      </c>
      <c r="C64" s="55">
        <f>C65+C70</f>
        <v>4403.7340000000004</v>
      </c>
      <c r="D64" s="55">
        <f>D65+D70</f>
        <v>5678.0630000000001</v>
      </c>
      <c r="E64" s="56">
        <f t="shared" si="1"/>
        <v>1274.3289999999997</v>
      </c>
      <c r="F64" s="60">
        <f t="shared" si="2"/>
        <v>128.93746534191212</v>
      </c>
      <c r="G64" s="55">
        <f>G65+G70+G71</f>
        <v>222.232</v>
      </c>
      <c r="H64" s="55">
        <f>H65+H70+H71</f>
        <v>193.90100000000001</v>
      </c>
      <c r="I64" s="56">
        <f t="shared" si="0"/>
        <v>-28.330999999999989</v>
      </c>
      <c r="J64" s="62">
        <f t="shared" si="3"/>
        <v>87.251610929119124</v>
      </c>
    </row>
    <row r="65" spans="1:10" s="149" customFormat="1">
      <c r="A65" s="145">
        <v>24060000</v>
      </c>
      <c r="B65" s="78" t="s">
        <v>352</v>
      </c>
      <c r="C65" s="55">
        <f>C66+C69+C67</f>
        <v>4403.7340000000004</v>
      </c>
      <c r="D65" s="55">
        <f>D66+D69+D67</f>
        <v>5678.0630000000001</v>
      </c>
      <c r="E65" s="56">
        <f t="shared" si="1"/>
        <v>1274.3289999999997</v>
      </c>
      <c r="F65" s="60">
        <f t="shared" si="2"/>
        <v>128.93746534191212</v>
      </c>
      <c r="G65" s="55">
        <f>G68</f>
        <v>105.32299999999999</v>
      </c>
      <c r="H65" s="55">
        <f>H68</f>
        <v>42.381999999999998</v>
      </c>
      <c r="I65" s="56">
        <f t="shared" si="0"/>
        <v>-62.940999999999995</v>
      </c>
      <c r="J65" s="62">
        <f t="shared" si="3"/>
        <v>40.240023546613749</v>
      </c>
    </row>
    <row r="66" spans="1:10" s="149" customFormat="1" ht="21" customHeight="1">
      <c r="A66" s="145">
        <v>24060300</v>
      </c>
      <c r="B66" s="78" t="s">
        <v>352</v>
      </c>
      <c r="C66" s="69">
        <v>3606.7460000000001</v>
      </c>
      <c r="D66" s="69">
        <v>4729.2030000000004</v>
      </c>
      <c r="E66" s="56">
        <f t="shared" si="1"/>
        <v>1122.4570000000003</v>
      </c>
      <c r="F66" s="60">
        <f t="shared" si="2"/>
        <v>131.12104373304913</v>
      </c>
      <c r="G66" s="55"/>
      <c r="H66" s="55"/>
      <c r="I66" s="56"/>
      <c r="J66" s="62"/>
    </row>
    <row r="67" spans="1:10" s="149" customFormat="1" ht="58.5" customHeight="1">
      <c r="A67" s="145">
        <v>24061900</v>
      </c>
      <c r="B67" s="78" t="s">
        <v>420</v>
      </c>
      <c r="C67" s="69"/>
      <c r="D67" s="69">
        <v>74.831000000000003</v>
      </c>
      <c r="E67" s="56">
        <f t="shared" si="1"/>
        <v>74.831000000000003</v>
      </c>
      <c r="F67" s="60"/>
      <c r="G67" s="55"/>
      <c r="H67" s="55"/>
      <c r="I67" s="56"/>
      <c r="J67" s="62"/>
    </row>
    <row r="68" spans="1:10" s="149" customFormat="1" ht="46.5" customHeight="1">
      <c r="A68" s="145">
        <v>24062100</v>
      </c>
      <c r="B68" s="78" t="s">
        <v>365</v>
      </c>
      <c r="C68" s="55"/>
      <c r="D68" s="69"/>
      <c r="E68" s="56"/>
      <c r="F68" s="60"/>
      <c r="G68" s="55">
        <v>105.32299999999999</v>
      </c>
      <c r="H68" s="55">
        <v>42.381999999999998</v>
      </c>
      <c r="I68" s="56">
        <f t="shared" si="0"/>
        <v>-62.940999999999995</v>
      </c>
      <c r="J68" s="62">
        <f t="shared" si="3"/>
        <v>40.240023546613749</v>
      </c>
    </row>
    <row r="69" spans="1:10" s="149" customFormat="1" ht="105.75" customHeight="1">
      <c r="A69" s="145">
        <v>24062200</v>
      </c>
      <c r="B69" s="111" t="s">
        <v>366</v>
      </c>
      <c r="C69" s="55">
        <v>796.98800000000006</v>
      </c>
      <c r="D69" s="69">
        <v>874.029</v>
      </c>
      <c r="E69" s="56">
        <f t="shared" si="1"/>
        <v>77.04099999999994</v>
      </c>
      <c r="F69" s="60">
        <f t="shared" si="2"/>
        <v>109.66651944571311</v>
      </c>
      <c r="G69" s="55"/>
      <c r="H69" s="55"/>
      <c r="I69" s="56"/>
      <c r="J69" s="62"/>
    </row>
    <row r="70" spans="1:10" s="149" customFormat="1" ht="38.4" customHeight="1">
      <c r="A70" s="145">
        <v>24110900</v>
      </c>
      <c r="B70" s="78" t="s">
        <v>367</v>
      </c>
      <c r="C70" s="55"/>
      <c r="D70" s="69"/>
      <c r="E70" s="56"/>
      <c r="F70" s="60"/>
      <c r="G70" s="55">
        <v>116.90900000000001</v>
      </c>
      <c r="H70" s="55">
        <v>132.20400000000001</v>
      </c>
      <c r="I70" s="56">
        <f t="shared" ref="I70:I71" si="4">SUM(H70-G70)</f>
        <v>15.295000000000002</v>
      </c>
      <c r="J70" s="62">
        <f t="shared" si="3"/>
        <v>113.08282510328547</v>
      </c>
    </row>
    <row r="71" spans="1:10" s="149" customFormat="1" ht="27" customHeight="1">
      <c r="A71" s="145">
        <v>24170000</v>
      </c>
      <c r="B71" s="78" t="s">
        <v>505</v>
      </c>
      <c r="C71" s="55"/>
      <c r="D71" s="69"/>
      <c r="E71" s="56"/>
      <c r="F71" s="60"/>
      <c r="G71" s="55"/>
      <c r="H71" s="55">
        <v>19.315000000000001</v>
      </c>
      <c r="I71" s="56">
        <f t="shared" si="4"/>
        <v>19.315000000000001</v>
      </c>
      <c r="J71" s="62"/>
    </row>
    <row r="72" spans="1:10" s="149" customFormat="1">
      <c r="A72" s="145">
        <v>25000000</v>
      </c>
      <c r="B72" s="78" t="s">
        <v>368</v>
      </c>
      <c r="C72" s="55"/>
      <c r="D72" s="69"/>
      <c r="E72" s="56"/>
      <c r="F72" s="60"/>
      <c r="G72" s="166">
        <v>35015.184999999998</v>
      </c>
      <c r="H72" s="166">
        <v>103760.09699999999</v>
      </c>
      <c r="I72" s="56">
        <f t="shared" ref="I72:I92" si="5">SUM(H72-G72)</f>
        <v>68744.911999999997</v>
      </c>
      <c r="J72" s="62" t="s">
        <v>495</v>
      </c>
    </row>
    <row r="73" spans="1:10" s="162" customFormat="1">
      <c r="A73" s="160">
        <v>30000000</v>
      </c>
      <c r="B73" s="163" t="s">
        <v>369</v>
      </c>
      <c r="C73" s="94">
        <f>C74</f>
        <v>8.5999999999999993E-2</v>
      </c>
      <c r="D73" s="94"/>
      <c r="E73" s="54">
        <f t="shared" ref="E73:E92" si="6">D73-C73</f>
        <v>-8.5999999999999993E-2</v>
      </c>
      <c r="F73" s="60"/>
      <c r="G73" s="94">
        <f>G76</f>
        <v>103</v>
      </c>
      <c r="H73" s="94">
        <f>H76</f>
        <v>118.92</v>
      </c>
      <c r="I73" s="54">
        <f t="shared" si="5"/>
        <v>15.920000000000002</v>
      </c>
      <c r="J73" s="96">
        <f t="shared" ref="J73" si="7">H73/G73*100</f>
        <v>115.45631067961166</v>
      </c>
    </row>
    <row r="74" spans="1:10" s="149" customFormat="1" ht="24.6" customHeight="1">
      <c r="A74" s="145">
        <v>31000000</v>
      </c>
      <c r="B74" s="78" t="s">
        <v>370</v>
      </c>
      <c r="C74" s="69">
        <f>C75</f>
        <v>8.5999999999999993E-2</v>
      </c>
      <c r="D74" s="69"/>
      <c r="E74" s="56">
        <f t="shared" si="6"/>
        <v>-8.5999999999999993E-2</v>
      </c>
      <c r="F74" s="60"/>
      <c r="G74" s="69"/>
      <c r="H74" s="69"/>
      <c r="I74" s="56"/>
      <c r="J74" s="62"/>
    </row>
    <row r="75" spans="1:10" s="149" customFormat="1" ht="27.6" customHeight="1">
      <c r="A75" s="145">
        <v>31020000</v>
      </c>
      <c r="B75" s="78" t="s">
        <v>371</v>
      </c>
      <c r="C75" s="69">
        <v>8.5999999999999993E-2</v>
      </c>
      <c r="D75" s="69"/>
      <c r="E75" s="56">
        <f t="shared" si="6"/>
        <v>-8.5999999999999993E-2</v>
      </c>
      <c r="F75" s="60"/>
      <c r="G75" s="69"/>
      <c r="H75" s="69"/>
      <c r="I75" s="56"/>
      <c r="J75" s="62"/>
    </row>
    <row r="76" spans="1:10" s="149" customFormat="1" ht="21" customHeight="1">
      <c r="A76" s="145">
        <v>33010000</v>
      </c>
      <c r="B76" s="78" t="s">
        <v>372</v>
      </c>
      <c r="C76" s="69"/>
      <c r="D76" s="69"/>
      <c r="E76" s="56"/>
      <c r="F76" s="60"/>
      <c r="G76" s="69">
        <v>103</v>
      </c>
      <c r="H76" s="69">
        <v>118.92</v>
      </c>
      <c r="I76" s="56">
        <f t="shared" si="5"/>
        <v>15.920000000000002</v>
      </c>
      <c r="J76" s="62">
        <f t="shared" ref="J76" si="8">H76/G76*100</f>
        <v>115.45631067961166</v>
      </c>
    </row>
    <row r="77" spans="1:10" s="149" customFormat="1" ht="21" customHeight="1">
      <c r="A77" s="160">
        <v>50000000</v>
      </c>
      <c r="B77" s="163" t="s">
        <v>507</v>
      </c>
      <c r="C77" s="94"/>
      <c r="D77" s="94"/>
      <c r="E77" s="54"/>
      <c r="F77" s="65"/>
      <c r="G77" s="94"/>
      <c r="H77" s="94">
        <f>H78</f>
        <v>31.92</v>
      </c>
      <c r="I77" s="54">
        <f t="shared" si="5"/>
        <v>31.92</v>
      </c>
      <c r="J77" s="96"/>
    </row>
    <row r="78" spans="1:10" s="149" customFormat="1" ht="44.25" customHeight="1">
      <c r="A78" s="145">
        <v>50110000</v>
      </c>
      <c r="B78" s="78" t="s">
        <v>508</v>
      </c>
      <c r="C78" s="69"/>
      <c r="D78" s="69"/>
      <c r="E78" s="56"/>
      <c r="F78" s="60"/>
      <c r="G78" s="69"/>
      <c r="H78" s="69">
        <v>31.92</v>
      </c>
      <c r="I78" s="56">
        <f t="shared" si="5"/>
        <v>31.92</v>
      </c>
      <c r="J78" s="96"/>
    </row>
    <row r="79" spans="1:10" s="167" customFormat="1">
      <c r="A79" s="160"/>
      <c r="B79" s="163" t="s">
        <v>373</v>
      </c>
      <c r="C79" s="94">
        <f>C7+C45+C73</f>
        <v>2070504.4679999999</v>
      </c>
      <c r="D79" s="94">
        <f>D7+D45+D73</f>
        <v>2578504.3870000006</v>
      </c>
      <c r="E79" s="54">
        <f t="shared" si="6"/>
        <v>507999.91900000069</v>
      </c>
      <c r="F79" s="60">
        <f t="shared" ref="F79:F92" si="9">D79/C79*100</f>
        <v>124.53507958332023</v>
      </c>
      <c r="G79" s="94">
        <f>G7+G45+G73</f>
        <v>35624.084999999999</v>
      </c>
      <c r="H79" s="94">
        <f>H7+H45+H73+H77</f>
        <v>104422.87899999999</v>
      </c>
      <c r="I79" s="54">
        <f t="shared" si="5"/>
        <v>68798.793999999994</v>
      </c>
      <c r="J79" s="96" t="s">
        <v>496</v>
      </c>
    </row>
    <row r="80" spans="1:10" s="162" customFormat="1" ht="17.399999999999999">
      <c r="A80" s="160">
        <v>40000000</v>
      </c>
      <c r="B80" s="163" t="s">
        <v>374</v>
      </c>
      <c r="C80" s="94">
        <f>C83+C87+C81</f>
        <v>503435.56699999998</v>
      </c>
      <c r="D80" s="94">
        <f>D83+D87+D81+D85</f>
        <v>448104.99299999996</v>
      </c>
      <c r="E80" s="54">
        <f t="shared" si="6"/>
        <v>-55330.574000000022</v>
      </c>
      <c r="F80" s="65">
        <f t="shared" si="9"/>
        <v>89.00940306428528</v>
      </c>
      <c r="G80" s="94"/>
      <c r="H80" s="94"/>
      <c r="I80" s="54"/>
      <c r="J80" s="96"/>
    </row>
    <row r="81" spans="1:10" s="149" customFormat="1">
      <c r="A81" s="148">
        <v>41020000</v>
      </c>
      <c r="B81" s="111" t="s">
        <v>432</v>
      </c>
      <c r="C81" s="69">
        <f>C82</f>
        <v>1793.4</v>
      </c>
      <c r="D81" s="69">
        <f>D82</f>
        <v>1973.6</v>
      </c>
      <c r="E81" s="56">
        <f t="shared" si="6"/>
        <v>180.19999999999982</v>
      </c>
      <c r="F81" s="60">
        <f t="shared" si="9"/>
        <v>110.04795360767257</v>
      </c>
      <c r="G81" s="94"/>
      <c r="H81" s="94"/>
      <c r="I81" s="54"/>
      <c r="J81" s="96"/>
    </row>
    <row r="82" spans="1:10" s="149" customFormat="1" ht="54">
      <c r="A82" s="148">
        <v>41021000</v>
      </c>
      <c r="B82" s="111" t="s">
        <v>433</v>
      </c>
      <c r="C82" s="69">
        <v>1793.4</v>
      </c>
      <c r="D82" s="69">
        <v>1973.6</v>
      </c>
      <c r="E82" s="56">
        <f t="shared" si="6"/>
        <v>180.19999999999982</v>
      </c>
      <c r="F82" s="60">
        <f t="shared" si="9"/>
        <v>110.04795360767257</v>
      </c>
      <c r="G82" s="69"/>
      <c r="H82" s="69"/>
      <c r="I82" s="56"/>
      <c r="J82" s="62"/>
    </row>
    <row r="83" spans="1:10" s="149" customFormat="1" ht="27" customHeight="1">
      <c r="A83" s="151">
        <v>41030000</v>
      </c>
      <c r="B83" s="91" t="s">
        <v>375</v>
      </c>
      <c r="C83" s="55">
        <f>C84</f>
        <v>492855.1</v>
      </c>
      <c r="D83" s="55">
        <f>D84</f>
        <v>431976.1</v>
      </c>
      <c r="E83" s="56">
        <f t="shared" si="6"/>
        <v>-60879</v>
      </c>
      <c r="F83" s="60">
        <f t="shared" si="9"/>
        <v>87.647687930996355</v>
      </c>
      <c r="G83" s="55"/>
      <c r="H83" s="55"/>
      <c r="I83" s="56"/>
      <c r="J83" s="62"/>
    </row>
    <row r="84" spans="1:10" s="149" customFormat="1" ht="21" customHeight="1">
      <c r="A84" s="151">
        <v>41033900</v>
      </c>
      <c r="B84" s="91" t="s">
        <v>376</v>
      </c>
      <c r="C84" s="55">
        <v>492855.1</v>
      </c>
      <c r="D84" s="69">
        <v>431976.1</v>
      </c>
      <c r="E84" s="56">
        <f t="shared" si="6"/>
        <v>-60879</v>
      </c>
      <c r="F84" s="60">
        <f t="shared" si="9"/>
        <v>87.647687930996355</v>
      </c>
      <c r="G84" s="69"/>
      <c r="H84" s="69"/>
      <c r="I84" s="56"/>
      <c r="J84" s="62"/>
    </row>
    <row r="85" spans="1:10" s="149" customFormat="1" ht="21" customHeight="1">
      <c r="A85" s="151">
        <v>41040000</v>
      </c>
      <c r="B85" s="91" t="s">
        <v>502</v>
      </c>
      <c r="C85" s="55"/>
      <c r="D85" s="55">
        <f>D86</f>
        <v>1058.655</v>
      </c>
      <c r="E85" s="56">
        <f t="shared" si="6"/>
        <v>1058.655</v>
      </c>
      <c r="F85" s="60"/>
      <c r="G85" s="69"/>
      <c r="H85" s="69"/>
      <c r="I85" s="56"/>
      <c r="J85" s="62"/>
    </row>
    <row r="86" spans="1:10" s="149" customFormat="1" ht="21" customHeight="1">
      <c r="A86" s="151">
        <v>41040400</v>
      </c>
      <c r="B86" s="91" t="s">
        <v>501</v>
      </c>
      <c r="C86" s="55"/>
      <c r="D86" s="69">
        <v>1058.655</v>
      </c>
      <c r="E86" s="56">
        <f t="shared" si="6"/>
        <v>1058.655</v>
      </c>
      <c r="F86" s="60"/>
      <c r="G86" s="69"/>
      <c r="H86" s="69"/>
      <c r="I86" s="56"/>
      <c r="J86" s="62"/>
    </row>
    <row r="87" spans="1:10" s="149" customFormat="1" ht="24.6" customHeight="1">
      <c r="A87" s="164">
        <v>41050000</v>
      </c>
      <c r="B87" s="91" t="s">
        <v>377</v>
      </c>
      <c r="C87" s="69">
        <f>SUM(C88:C90)</f>
        <v>8787.0669999999991</v>
      </c>
      <c r="D87" s="69">
        <f>SUM(D88:D91)</f>
        <v>13096.638000000001</v>
      </c>
      <c r="E87" s="56">
        <f t="shared" si="6"/>
        <v>4309.5710000000017</v>
      </c>
      <c r="F87" s="60">
        <f t="shared" si="9"/>
        <v>149.04447638785504</v>
      </c>
      <c r="G87" s="69"/>
      <c r="H87" s="69"/>
      <c r="I87" s="56"/>
      <c r="J87" s="62"/>
    </row>
    <row r="88" spans="1:10" s="149" customFormat="1" ht="38.4" customHeight="1">
      <c r="A88" s="164">
        <v>41051000</v>
      </c>
      <c r="B88" s="79" t="s">
        <v>378</v>
      </c>
      <c r="C88" s="55">
        <v>4795.7460000000001</v>
      </c>
      <c r="D88" s="69">
        <v>7682.1949999999997</v>
      </c>
      <c r="E88" s="56">
        <f t="shared" si="6"/>
        <v>2886.4489999999996</v>
      </c>
      <c r="F88" s="60">
        <f t="shared" si="9"/>
        <v>160.18769551181401</v>
      </c>
      <c r="G88" s="69"/>
      <c r="H88" s="69"/>
      <c r="I88" s="56"/>
      <c r="J88" s="62"/>
    </row>
    <row r="89" spans="1:10" s="149" customFormat="1" ht="40.200000000000003" customHeight="1">
      <c r="A89" s="152" t="s">
        <v>379</v>
      </c>
      <c r="B89" s="79" t="s">
        <v>380</v>
      </c>
      <c r="C89" s="55"/>
      <c r="D89" s="69">
        <v>2064.558</v>
      </c>
      <c r="E89" s="56">
        <f t="shared" si="6"/>
        <v>2064.558</v>
      </c>
      <c r="F89" s="60"/>
      <c r="G89" s="69"/>
      <c r="H89" s="69"/>
      <c r="I89" s="56"/>
      <c r="J89" s="62"/>
    </row>
    <row r="90" spans="1:10" s="149" customFormat="1" ht="23.25" customHeight="1">
      <c r="A90" s="152" t="s">
        <v>381</v>
      </c>
      <c r="B90" s="165" t="s">
        <v>224</v>
      </c>
      <c r="C90" s="69">
        <v>3991.3209999999999</v>
      </c>
      <c r="D90" s="69">
        <v>3320.4029999999998</v>
      </c>
      <c r="E90" s="56">
        <f t="shared" si="6"/>
        <v>-670.91800000000012</v>
      </c>
      <c r="F90" s="60">
        <f t="shared" si="9"/>
        <v>83.19057775608627</v>
      </c>
      <c r="G90" s="69"/>
      <c r="H90" s="69"/>
      <c r="I90" s="56"/>
      <c r="J90" s="62"/>
    </row>
    <row r="91" spans="1:10" s="149" customFormat="1" ht="45" customHeight="1">
      <c r="A91" s="152" t="s">
        <v>503</v>
      </c>
      <c r="B91" s="165" t="s">
        <v>504</v>
      </c>
      <c r="C91" s="69"/>
      <c r="D91" s="69">
        <v>29.481999999999999</v>
      </c>
      <c r="E91" s="56"/>
      <c r="F91" s="60"/>
      <c r="G91" s="69"/>
      <c r="H91" s="69"/>
      <c r="I91" s="56"/>
      <c r="J91" s="62"/>
    </row>
    <row r="92" spans="1:10" s="9" customFormat="1" ht="25.5" customHeight="1">
      <c r="A92" s="170"/>
      <c r="B92" s="161" t="s">
        <v>382</v>
      </c>
      <c r="C92" s="94">
        <f>C79+C80</f>
        <v>2573940.0349999997</v>
      </c>
      <c r="D92" s="94">
        <f>D79+D80</f>
        <v>3026609.3800000004</v>
      </c>
      <c r="E92" s="54">
        <f t="shared" si="6"/>
        <v>452669.34500000067</v>
      </c>
      <c r="F92" s="65">
        <f t="shared" si="9"/>
        <v>117.58663134512382</v>
      </c>
      <c r="G92" s="94">
        <f>G79+G80</f>
        <v>35624.084999999999</v>
      </c>
      <c r="H92" s="94">
        <f>H79+H80</f>
        <v>104422.87899999999</v>
      </c>
      <c r="I92" s="54">
        <f t="shared" si="5"/>
        <v>68798.793999999994</v>
      </c>
      <c r="J92" s="96" t="s">
        <v>496</v>
      </c>
    </row>
    <row r="93" spans="1:10" ht="22.8">
      <c r="A93" s="172" t="s">
        <v>436</v>
      </c>
      <c r="B93" s="172"/>
      <c r="C93" s="172"/>
      <c r="D93" s="172"/>
      <c r="E93" s="172"/>
      <c r="F93" s="172"/>
      <c r="G93" s="172"/>
      <c r="H93" s="172"/>
      <c r="I93" s="172"/>
      <c r="J93" s="172"/>
    </row>
    <row r="94" spans="1:10" ht="20.399999999999999">
      <c r="A94" s="75" t="s">
        <v>33</v>
      </c>
      <c r="B94" s="89" t="s">
        <v>4</v>
      </c>
      <c r="C94" s="54">
        <f>SUM(C95:C96)</f>
        <v>121739.07</v>
      </c>
      <c r="D94" s="54">
        <f>SUM(D95:D96)</f>
        <v>166430.01300000001</v>
      </c>
      <c r="E94" s="54">
        <f>SUM(D94-C94)</f>
        <v>44690.942999999999</v>
      </c>
      <c r="F94" s="60">
        <f t="shared" ref="F94:F98" si="10">SUM(D94/C94*100)</f>
        <v>136.71043568839485</v>
      </c>
      <c r="G94" s="54">
        <f>G95</f>
        <v>10.148</v>
      </c>
      <c r="H94" s="54">
        <f>H95</f>
        <v>10735.897000000001</v>
      </c>
      <c r="I94" s="54">
        <f>SUM(H94-G94)</f>
        <v>10725.749000000002</v>
      </c>
      <c r="J94" s="96" t="s">
        <v>484</v>
      </c>
    </row>
    <row r="95" spans="1:10">
      <c r="A95" s="66" t="s">
        <v>139</v>
      </c>
      <c r="B95" s="68" t="s">
        <v>5</v>
      </c>
      <c r="C95" s="53">
        <v>121657.433</v>
      </c>
      <c r="D95" s="53">
        <v>165923.921</v>
      </c>
      <c r="E95" s="56">
        <f>SUM(D95-C95)</f>
        <v>44266.487999999998</v>
      </c>
      <c r="F95" s="60">
        <f t="shared" si="10"/>
        <v>136.38617625607802</v>
      </c>
      <c r="G95" s="53">
        <v>10.148</v>
      </c>
      <c r="H95" s="53">
        <v>10735.897000000001</v>
      </c>
      <c r="I95" s="56">
        <f>SUM(H95-G95)</f>
        <v>10725.749000000002</v>
      </c>
      <c r="J95" s="62" t="s">
        <v>484</v>
      </c>
    </row>
    <row r="96" spans="1:10">
      <c r="A96" s="66" t="s">
        <v>242</v>
      </c>
      <c r="B96" s="68" t="s">
        <v>243</v>
      </c>
      <c r="C96" s="53">
        <v>81.637</v>
      </c>
      <c r="D96" s="53">
        <v>506.09199999999998</v>
      </c>
      <c r="E96" s="56">
        <f>SUM(D96-C96)</f>
        <v>424.45499999999998</v>
      </c>
      <c r="F96" s="60" t="s">
        <v>454</v>
      </c>
      <c r="G96" s="53"/>
      <c r="H96" s="53"/>
      <c r="I96" s="56"/>
      <c r="J96" s="62"/>
    </row>
    <row r="97" spans="1:10" ht="20.399999999999999">
      <c r="A97" s="75" t="s">
        <v>34</v>
      </c>
      <c r="B97" s="64" t="s">
        <v>6</v>
      </c>
      <c r="C97" s="54">
        <f>C98+C99+C103+C107+C110+C111+C112+C115+C117+C120+C123+C124+C127+C130+C131</f>
        <v>954229.21499999997</v>
      </c>
      <c r="D97" s="54">
        <f>D98+D99+D103+D107+D110+D111+D112+D115+D117+D120+D123+D124+D127+D130+D131+D116</f>
        <v>902999.36499999999</v>
      </c>
      <c r="E97" s="54">
        <f>E98+E99+E103+E107+E110+E111+E112+E115+E117+E120+E123+E124+E127+E130+E131+E116</f>
        <v>-51229.850000000057</v>
      </c>
      <c r="F97" s="60">
        <f t="shared" si="10"/>
        <v>94.631284685619278</v>
      </c>
      <c r="G97" s="54">
        <f>G98+G99+G103+G107+G110+G111+G112+G115+G117+G120+G123+G124+G127+G130+G131</f>
        <v>11611.814999999999</v>
      </c>
      <c r="H97" s="54">
        <f>H98+H99+H103+H107+H110+H111+H112+H115+H117+H120+H123+H124+H127+H130+H131+H116</f>
        <v>72145.244000000006</v>
      </c>
      <c r="I97" s="54">
        <f>I98+I99+I103+I107+I110+I111+I112+I115+I117+I120+I123+I124+I127+I130+I131</f>
        <v>60533.429000000011</v>
      </c>
      <c r="J97" s="62" t="s">
        <v>454</v>
      </c>
    </row>
    <row r="98" spans="1:10">
      <c r="A98" s="66" t="s">
        <v>35</v>
      </c>
      <c r="B98" s="68" t="s">
        <v>255</v>
      </c>
      <c r="C98" s="55">
        <v>231761.598</v>
      </c>
      <c r="D98" s="59">
        <v>206632.79699999999</v>
      </c>
      <c r="E98" s="56">
        <f>SUM(D98-C98)</f>
        <v>-25128.801000000007</v>
      </c>
      <c r="F98" s="60">
        <f t="shared" si="10"/>
        <v>89.157478539650043</v>
      </c>
      <c r="G98" s="55">
        <v>4800.2569999999996</v>
      </c>
      <c r="H98" s="61">
        <v>5519.165</v>
      </c>
      <c r="I98" s="56">
        <f>SUM(H98-G98)</f>
        <v>718.90800000000036</v>
      </c>
      <c r="J98" s="62">
        <f t="shared" ref="J98:J102" si="11">SUM(H98/G98*100)</f>
        <v>114.97644813600607</v>
      </c>
    </row>
    <row r="99" spans="1:10" s="7" customFormat="1">
      <c r="A99" s="66" t="s">
        <v>36</v>
      </c>
      <c r="B99" s="68" t="s">
        <v>273</v>
      </c>
      <c r="C99" s="55">
        <f>SUM(C100:C102)</f>
        <v>139925.897</v>
      </c>
      <c r="D99" s="55">
        <f>SUM(D100:D102)</f>
        <v>123989.28099999999</v>
      </c>
      <c r="E99" s="56">
        <f t="shared" ref="E99:E123" si="12">SUM(D99-C99)</f>
        <v>-15936.616000000009</v>
      </c>
      <c r="F99" s="60">
        <f t="shared" ref="F99:F123" si="13">SUM(D99/C99*100)</f>
        <v>88.610674405753485</v>
      </c>
      <c r="G99" s="55">
        <f>SUM(G100:G102)</f>
        <v>4086.91</v>
      </c>
      <c r="H99" s="55">
        <f>SUM(H100:H102)</f>
        <v>41520.617000000006</v>
      </c>
      <c r="I99" s="56">
        <f>SUM(H99-G99)</f>
        <v>37433.707000000009</v>
      </c>
      <c r="J99" s="62" t="s">
        <v>455</v>
      </c>
    </row>
    <row r="100" spans="1:10">
      <c r="A100" s="66" t="s">
        <v>406</v>
      </c>
      <c r="B100" s="68" t="s">
        <v>274</v>
      </c>
      <c r="C100" s="55">
        <v>132010.61799999999</v>
      </c>
      <c r="D100" s="59">
        <f>115805.908+2190.193</f>
        <v>117996.101</v>
      </c>
      <c r="E100" s="56">
        <f t="shared" si="12"/>
        <v>-14014.516999999993</v>
      </c>
      <c r="F100" s="60">
        <f t="shared" si="13"/>
        <v>89.383795627712317</v>
      </c>
      <c r="G100" s="55">
        <v>3863.9360000000001</v>
      </c>
      <c r="H100" s="55">
        <f>40708.858+417.762</f>
        <v>41126.620000000003</v>
      </c>
      <c r="I100" s="56">
        <f>SUM(H100-G100)</f>
        <v>37262.684000000001</v>
      </c>
      <c r="J100" s="62" t="s">
        <v>456</v>
      </c>
    </row>
    <row r="101" spans="1:10" ht="47.25" customHeight="1">
      <c r="A101" s="66" t="s">
        <v>275</v>
      </c>
      <c r="B101" s="68" t="s">
        <v>256</v>
      </c>
      <c r="C101" s="55">
        <v>5416.8819999999996</v>
      </c>
      <c r="D101" s="59">
        <v>5993.18</v>
      </c>
      <c r="E101" s="56">
        <f t="shared" si="12"/>
        <v>576.29800000000068</v>
      </c>
      <c r="F101" s="60">
        <f t="shared" si="13"/>
        <v>110.6389247541298</v>
      </c>
      <c r="G101" s="55">
        <v>0.76300000000000001</v>
      </c>
      <c r="H101" s="61">
        <v>393.99700000000001</v>
      </c>
      <c r="I101" s="56">
        <f>SUM(H101-G101)</f>
        <v>393.23400000000004</v>
      </c>
      <c r="J101" s="62" t="s">
        <v>457</v>
      </c>
    </row>
    <row r="102" spans="1:10">
      <c r="A102" s="66" t="s">
        <v>276</v>
      </c>
      <c r="B102" s="68" t="s">
        <v>277</v>
      </c>
      <c r="C102" s="55">
        <v>2498.3969999999999</v>
      </c>
      <c r="D102" s="59">
        <v>0</v>
      </c>
      <c r="E102" s="56">
        <f t="shared" si="12"/>
        <v>-2498.3969999999999</v>
      </c>
      <c r="F102" s="60">
        <f t="shared" si="13"/>
        <v>0</v>
      </c>
      <c r="G102" s="55">
        <v>222.21100000000001</v>
      </c>
      <c r="H102" s="61"/>
      <c r="I102" s="56">
        <f>SUM(H102-G102)</f>
        <v>-222.21100000000001</v>
      </c>
      <c r="J102" s="60">
        <f t="shared" si="11"/>
        <v>0</v>
      </c>
    </row>
    <row r="103" spans="1:10" s="7" customFormat="1">
      <c r="A103" s="66" t="s">
        <v>37</v>
      </c>
      <c r="B103" s="76" t="s">
        <v>278</v>
      </c>
      <c r="C103" s="55">
        <f>SUM(C104:C106)</f>
        <v>415962.04200000002</v>
      </c>
      <c r="D103" s="55">
        <f>SUM(D104:D106)</f>
        <v>401104.53499999997</v>
      </c>
      <c r="E103" s="56">
        <f t="shared" si="12"/>
        <v>-14857.507000000041</v>
      </c>
      <c r="F103" s="60">
        <f t="shared" si="13"/>
        <v>96.428157980818824</v>
      </c>
      <c r="G103" s="72"/>
      <c r="H103" s="72"/>
      <c r="I103" s="73"/>
      <c r="J103" s="81"/>
    </row>
    <row r="104" spans="1:10">
      <c r="A104" s="66" t="s">
        <v>279</v>
      </c>
      <c r="B104" s="68" t="s">
        <v>274</v>
      </c>
      <c r="C104" s="55">
        <v>396928.804</v>
      </c>
      <c r="D104" s="59">
        <v>396856.88299999997</v>
      </c>
      <c r="E104" s="56">
        <f t="shared" si="12"/>
        <v>-71.921000000031199</v>
      </c>
      <c r="F104" s="60">
        <f t="shared" si="13"/>
        <v>99.981880629655677</v>
      </c>
      <c r="G104" s="55"/>
      <c r="H104" s="55"/>
      <c r="I104" s="73"/>
      <c r="J104" s="62"/>
    </row>
    <row r="105" spans="1:10" ht="36">
      <c r="A105" s="66" t="s">
        <v>280</v>
      </c>
      <c r="B105" s="68" t="s">
        <v>256</v>
      </c>
      <c r="C105" s="69">
        <v>5222.9030000000002</v>
      </c>
      <c r="D105" s="69">
        <v>4247.652</v>
      </c>
      <c r="E105" s="70">
        <f t="shared" si="12"/>
        <v>-975.2510000000002</v>
      </c>
      <c r="F105" s="71">
        <f t="shared" si="13"/>
        <v>81.327415041022206</v>
      </c>
      <c r="G105" s="55"/>
      <c r="H105" s="55"/>
      <c r="I105" s="73"/>
      <c r="J105" s="62"/>
    </row>
    <row r="106" spans="1:10">
      <c r="A106" s="66" t="s">
        <v>281</v>
      </c>
      <c r="B106" s="77" t="s">
        <v>277</v>
      </c>
      <c r="C106" s="55">
        <v>13810.334999999999</v>
      </c>
      <c r="D106" s="59"/>
      <c r="E106" s="56">
        <f t="shared" si="12"/>
        <v>-13810.334999999999</v>
      </c>
      <c r="F106" s="60">
        <f t="shared" si="13"/>
        <v>0</v>
      </c>
      <c r="G106" s="55"/>
      <c r="H106" s="55"/>
      <c r="I106" s="73"/>
      <c r="J106" s="62"/>
    </row>
    <row r="107" spans="1:10" s="7" customFormat="1" ht="72">
      <c r="A107" s="66" t="s">
        <v>391</v>
      </c>
      <c r="B107" s="76" t="s">
        <v>442</v>
      </c>
      <c r="C107" s="55"/>
      <c r="D107" s="55"/>
      <c r="E107" s="56"/>
      <c r="F107" s="60"/>
      <c r="G107" s="72"/>
      <c r="H107" s="55"/>
      <c r="I107" s="73"/>
      <c r="J107" s="82"/>
    </row>
    <row r="108" spans="1:10">
      <c r="A108" s="66" t="s">
        <v>392</v>
      </c>
      <c r="B108" s="68" t="s">
        <v>274</v>
      </c>
      <c r="C108" s="55"/>
      <c r="D108" s="55"/>
      <c r="E108" s="56"/>
      <c r="F108" s="60"/>
      <c r="G108" s="55"/>
      <c r="H108" s="61"/>
      <c r="I108" s="73"/>
      <c r="J108" s="62"/>
    </row>
    <row r="109" spans="1:10" ht="36">
      <c r="A109" s="66" t="s">
        <v>393</v>
      </c>
      <c r="B109" s="68" t="s">
        <v>256</v>
      </c>
      <c r="C109" s="55"/>
      <c r="D109" s="55"/>
      <c r="E109" s="56"/>
      <c r="F109" s="60"/>
      <c r="G109" s="55"/>
      <c r="H109" s="61"/>
      <c r="I109" s="73"/>
      <c r="J109" s="62"/>
    </row>
    <row r="110" spans="1:10" ht="20.25" customHeight="1">
      <c r="A110" s="66" t="s">
        <v>282</v>
      </c>
      <c r="B110" s="68" t="s">
        <v>283</v>
      </c>
      <c r="C110" s="55">
        <v>23154.92</v>
      </c>
      <c r="D110" s="59">
        <v>18379.994999999999</v>
      </c>
      <c r="E110" s="56">
        <f t="shared" si="12"/>
        <v>-4774.9249999999993</v>
      </c>
      <c r="F110" s="60">
        <f t="shared" si="13"/>
        <v>79.378356738006445</v>
      </c>
      <c r="G110" s="55">
        <v>5.8650000000000002</v>
      </c>
      <c r="H110" s="55">
        <v>459.166</v>
      </c>
      <c r="I110" s="56">
        <f>SUM(H110-G110)</f>
        <v>453.30099999999999</v>
      </c>
      <c r="J110" s="62" t="s">
        <v>458</v>
      </c>
    </row>
    <row r="111" spans="1:10">
      <c r="A111" s="57" t="s">
        <v>268</v>
      </c>
      <c r="B111" s="58" t="s">
        <v>257</v>
      </c>
      <c r="C111" s="55">
        <v>29821.007000000001</v>
      </c>
      <c r="D111" s="59">
        <v>33497.555</v>
      </c>
      <c r="E111" s="56">
        <f t="shared" si="12"/>
        <v>3676.5479999999989</v>
      </c>
      <c r="F111" s="60">
        <f t="shared" si="13"/>
        <v>112.32871847687773</v>
      </c>
      <c r="G111" s="55">
        <v>1134.098</v>
      </c>
      <c r="H111" s="61">
        <v>1296.973</v>
      </c>
      <c r="I111" s="56">
        <f>SUM(H111-G111)</f>
        <v>162.875</v>
      </c>
      <c r="J111" s="62">
        <f>SUM(H111/G111*100)</f>
        <v>114.36163365070743</v>
      </c>
    </row>
    <row r="112" spans="1:10" s="7" customFormat="1">
      <c r="A112" s="57" t="s">
        <v>38</v>
      </c>
      <c r="B112" s="78" t="s">
        <v>258</v>
      </c>
      <c r="C112" s="55">
        <f>SUM(C113:C114)</f>
        <v>93683.898000000001</v>
      </c>
      <c r="D112" s="55">
        <f>SUM(D113:D114)</f>
        <v>94280.430999999997</v>
      </c>
      <c r="E112" s="56">
        <f t="shared" si="12"/>
        <v>596.53299999999581</v>
      </c>
      <c r="F112" s="60">
        <f t="shared" si="13"/>
        <v>100.63675083203731</v>
      </c>
      <c r="G112" s="55">
        <f>G113</f>
        <v>1579.944</v>
      </c>
      <c r="H112" s="55">
        <f>H113</f>
        <v>15020.028</v>
      </c>
      <c r="I112" s="56">
        <f>SUM(H112-G112)</f>
        <v>13440.084000000001</v>
      </c>
      <c r="J112" s="62" t="s">
        <v>459</v>
      </c>
    </row>
    <row r="113" spans="1:10" ht="36">
      <c r="A113" s="57" t="s">
        <v>284</v>
      </c>
      <c r="B113" s="78" t="s">
        <v>285</v>
      </c>
      <c r="C113" s="55">
        <v>83911.531000000003</v>
      </c>
      <c r="D113" s="55">
        <v>84924.187999999995</v>
      </c>
      <c r="E113" s="56">
        <f t="shared" si="12"/>
        <v>1012.656999999992</v>
      </c>
      <c r="F113" s="60">
        <f t="shared" si="13"/>
        <v>101.20681506812215</v>
      </c>
      <c r="G113" s="55">
        <v>1579.944</v>
      </c>
      <c r="H113" s="61">
        <v>15020.028</v>
      </c>
      <c r="I113" s="56">
        <f>SUM(H113-G113)</f>
        <v>13440.084000000001</v>
      </c>
      <c r="J113" s="62" t="s">
        <v>459</v>
      </c>
    </row>
    <row r="114" spans="1:10" ht="36">
      <c r="A114" s="57" t="s">
        <v>286</v>
      </c>
      <c r="B114" s="78" t="s">
        <v>298</v>
      </c>
      <c r="C114" s="55">
        <v>9772.3670000000002</v>
      </c>
      <c r="D114" s="55">
        <v>9356.2430000000004</v>
      </c>
      <c r="E114" s="56">
        <f t="shared" si="12"/>
        <v>-416.1239999999998</v>
      </c>
      <c r="F114" s="60">
        <f t="shared" si="13"/>
        <v>95.741829998811951</v>
      </c>
      <c r="G114" s="55"/>
      <c r="H114" s="55"/>
      <c r="I114" s="56"/>
      <c r="J114" s="62"/>
    </row>
    <row r="115" spans="1:10">
      <c r="A115" s="66" t="s">
        <v>287</v>
      </c>
      <c r="B115" s="79" t="s">
        <v>441</v>
      </c>
      <c r="C115" s="55">
        <v>2995.0259999999998</v>
      </c>
      <c r="D115" s="59">
        <v>2999.422</v>
      </c>
      <c r="E115" s="56">
        <f t="shared" si="12"/>
        <v>4.3960000000001855</v>
      </c>
      <c r="F115" s="60">
        <f t="shared" si="13"/>
        <v>100.14677668908385</v>
      </c>
      <c r="G115" s="55">
        <v>2.863</v>
      </c>
      <c r="H115" s="61">
        <v>487.637</v>
      </c>
      <c r="I115" s="56">
        <f>SUM(H115-G115)</f>
        <v>484.774</v>
      </c>
      <c r="J115" s="62" t="s">
        <v>460</v>
      </c>
    </row>
    <row r="116" spans="1:10">
      <c r="A116" s="66" t="s">
        <v>439</v>
      </c>
      <c r="B116" s="80" t="s">
        <v>440</v>
      </c>
      <c r="C116" s="55"/>
      <c r="D116" s="59">
        <v>168.29</v>
      </c>
      <c r="E116" s="56">
        <f t="shared" ref="E116" si="14">SUM(D116-C116)</f>
        <v>168.29</v>
      </c>
      <c r="F116" s="60"/>
      <c r="G116" s="55"/>
      <c r="H116" s="61"/>
      <c r="I116" s="56"/>
      <c r="J116" s="62"/>
    </row>
    <row r="117" spans="1:10" s="7" customFormat="1">
      <c r="A117" s="57" t="s">
        <v>288</v>
      </c>
      <c r="B117" s="78" t="s">
        <v>217</v>
      </c>
      <c r="C117" s="55">
        <f>C118+C119</f>
        <v>10852.270999999999</v>
      </c>
      <c r="D117" s="55">
        <f>D118+D119</f>
        <v>14364.626</v>
      </c>
      <c r="E117" s="56">
        <f t="shared" si="12"/>
        <v>3512.3550000000014</v>
      </c>
      <c r="F117" s="60">
        <f t="shared" si="13"/>
        <v>132.36516117225602</v>
      </c>
      <c r="G117" s="55">
        <f>G118+G119</f>
        <v>1.8779999999999999</v>
      </c>
      <c r="H117" s="55">
        <f>H118+H119</f>
        <v>7836.2629999999999</v>
      </c>
      <c r="I117" s="56">
        <f>SUM(H117-G117)</f>
        <v>7834.3850000000002</v>
      </c>
      <c r="J117" s="62" t="s">
        <v>461</v>
      </c>
    </row>
    <row r="118" spans="1:10">
      <c r="A118" s="57" t="s">
        <v>289</v>
      </c>
      <c r="B118" s="79" t="s">
        <v>140</v>
      </c>
      <c r="C118" s="55">
        <v>10837.790999999999</v>
      </c>
      <c r="D118" s="59">
        <v>14344.716</v>
      </c>
      <c r="E118" s="56">
        <f t="shared" si="12"/>
        <v>3506.9250000000011</v>
      </c>
      <c r="F118" s="60">
        <f t="shared" si="13"/>
        <v>132.35830069061123</v>
      </c>
      <c r="G118" s="55">
        <v>1.8779999999999999</v>
      </c>
      <c r="H118" s="61">
        <v>7836.2629999999999</v>
      </c>
      <c r="I118" s="56">
        <f>SUM(H118-G118)</f>
        <v>7834.3850000000002</v>
      </c>
      <c r="J118" s="62" t="s">
        <v>461</v>
      </c>
    </row>
    <row r="119" spans="1:10">
      <c r="A119" s="57" t="s">
        <v>290</v>
      </c>
      <c r="B119" s="79" t="s">
        <v>141</v>
      </c>
      <c r="C119" s="55">
        <v>14.48</v>
      </c>
      <c r="D119" s="59">
        <v>19.91</v>
      </c>
      <c r="E119" s="56">
        <f t="shared" si="12"/>
        <v>5.43</v>
      </c>
      <c r="F119" s="60">
        <f t="shared" si="13"/>
        <v>137.5</v>
      </c>
      <c r="G119" s="55"/>
      <c r="H119" s="55"/>
      <c r="I119" s="56"/>
      <c r="J119" s="62"/>
    </row>
    <row r="120" spans="1:10" s="7" customFormat="1">
      <c r="A120" s="57" t="s">
        <v>112</v>
      </c>
      <c r="B120" s="78" t="s">
        <v>248</v>
      </c>
      <c r="C120" s="55">
        <f>SUM(C121:C122)</f>
        <v>4503.652</v>
      </c>
      <c r="D120" s="55">
        <f>SUM(D121:D122)</f>
        <v>5909.607</v>
      </c>
      <c r="E120" s="56">
        <f t="shared" si="12"/>
        <v>1405.9549999999999</v>
      </c>
      <c r="F120" s="60">
        <f t="shared" si="13"/>
        <v>131.21810921447749</v>
      </c>
      <c r="G120" s="55"/>
      <c r="H120" s="55"/>
      <c r="I120" s="56"/>
      <c r="J120" s="62"/>
    </row>
    <row r="121" spans="1:10">
      <c r="A121" s="57" t="s">
        <v>291</v>
      </c>
      <c r="B121" s="78" t="s">
        <v>292</v>
      </c>
      <c r="C121" s="55">
        <v>960.86699999999996</v>
      </c>
      <c r="D121" s="59">
        <v>1333.6579999999999</v>
      </c>
      <c r="E121" s="56">
        <f t="shared" si="12"/>
        <v>372.79099999999994</v>
      </c>
      <c r="F121" s="60">
        <f t="shared" si="13"/>
        <v>138.79735697031953</v>
      </c>
      <c r="G121" s="55"/>
      <c r="H121" s="55"/>
      <c r="I121" s="56"/>
      <c r="J121" s="62"/>
    </row>
    <row r="122" spans="1:10">
      <c r="A122" s="57" t="s">
        <v>293</v>
      </c>
      <c r="B122" s="78" t="s">
        <v>294</v>
      </c>
      <c r="C122" s="55">
        <v>3542.7849999999999</v>
      </c>
      <c r="D122" s="59">
        <v>4575.9489999999996</v>
      </c>
      <c r="E122" s="56">
        <f t="shared" si="12"/>
        <v>1033.1639999999998</v>
      </c>
      <c r="F122" s="60">
        <f t="shared" si="13"/>
        <v>129.16248092955118</v>
      </c>
      <c r="G122" s="55"/>
      <c r="H122" s="55"/>
      <c r="I122" s="56"/>
      <c r="J122" s="62"/>
    </row>
    <row r="123" spans="1:10">
      <c r="A123" s="66" t="s">
        <v>107</v>
      </c>
      <c r="B123" s="79" t="s">
        <v>295</v>
      </c>
      <c r="C123" s="55">
        <v>1568.904</v>
      </c>
      <c r="D123" s="59">
        <v>1380.0809999999999</v>
      </c>
      <c r="E123" s="56">
        <f t="shared" si="12"/>
        <v>-188.82300000000009</v>
      </c>
      <c r="F123" s="60">
        <f t="shared" si="13"/>
        <v>87.964655581221024</v>
      </c>
      <c r="G123" s="55"/>
      <c r="H123" s="55">
        <v>5.3949999999999996</v>
      </c>
      <c r="I123" s="56">
        <f>SUM(H123-G123)</f>
        <v>5.3949999999999996</v>
      </c>
      <c r="J123" s="62"/>
    </row>
    <row r="124" spans="1:10" s="7" customFormat="1">
      <c r="A124" s="66" t="s">
        <v>394</v>
      </c>
      <c r="B124" s="79" t="s">
        <v>395</v>
      </c>
      <c r="C124" s="55"/>
      <c r="D124" s="55"/>
      <c r="E124" s="56"/>
      <c r="F124" s="60"/>
      <c r="G124" s="55"/>
      <c r="H124" s="55"/>
      <c r="I124" s="56"/>
      <c r="J124" s="83"/>
    </row>
    <row r="125" spans="1:10" ht="36">
      <c r="A125" s="66" t="s">
        <v>398</v>
      </c>
      <c r="B125" s="79" t="s">
        <v>405</v>
      </c>
      <c r="C125" s="55"/>
      <c r="D125" s="55"/>
      <c r="E125" s="56"/>
      <c r="F125" s="60"/>
      <c r="G125" s="55"/>
      <c r="H125" s="55"/>
      <c r="I125" s="56"/>
      <c r="J125" s="62"/>
    </row>
    <row r="126" spans="1:10" ht="36">
      <c r="A126" s="66" t="s">
        <v>396</v>
      </c>
      <c r="B126" s="79" t="s">
        <v>397</v>
      </c>
      <c r="C126" s="55"/>
      <c r="D126" s="55"/>
      <c r="E126" s="56"/>
      <c r="F126" s="60"/>
      <c r="G126" s="55"/>
      <c r="H126" s="55"/>
      <c r="I126" s="56"/>
      <c r="J126" s="62"/>
    </row>
    <row r="127" spans="1:10" s="7" customFormat="1" ht="36">
      <c r="A127" s="66" t="s">
        <v>399</v>
      </c>
      <c r="B127" s="79" t="s">
        <v>400</v>
      </c>
      <c r="C127" s="55"/>
      <c r="D127" s="55"/>
      <c r="E127" s="56"/>
      <c r="F127" s="60"/>
      <c r="G127" s="72"/>
      <c r="H127" s="72"/>
      <c r="I127" s="73"/>
      <c r="J127" s="82"/>
    </row>
    <row r="128" spans="1:10" ht="54">
      <c r="A128" s="66" t="s">
        <v>401</v>
      </c>
      <c r="B128" s="79" t="s">
        <v>403</v>
      </c>
      <c r="C128" s="55"/>
      <c r="D128" s="55"/>
      <c r="E128" s="56"/>
      <c r="F128" s="60"/>
      <c r="G128" s="55"/>
      <c r="H128" s="55"/>
      <c r="I128" s="73"/>
      <c r="J128" s="62"/>
    </row>
    <row r="129" spans="1:10" ht="46.5" customHeight="1">
      <c r="A129" s="66" t="s">
        <v>402</v>
      </c>
      <c r="B129" s="79" t="s">
        <v>404</v>
      </c>
      <c r="C129" s="55"/>
      <c r="D129" s="55"/>
      <c r="E129" s="56"/>
      <c r="F129" s="60"/>
      <c r="G129" s="55"/>
      <c r="H129" s="55"/>
      <c r="I129" s="73"/>
      <c r="J129" s="62"/>
    </row>
    <row r="130" spans="1:10" ht="36">
      <c r="A130" s="66" t="s">
        <v>296</v>
      </c>
      <c r="B130" s="79" t="s">
        <v>297</v>
      </c>
      <c r="C130" s="55"/>
      <c r="D130" s="55">
        <v>292.745</v>
      </c>
      <c r="E130" s="56">
        <f t="shared" ref="E130" si="15">SUM(D130-C130)</f>
        <v>292.745</v>
      </c>
      <c r="F130" s="60"/>
      <c r="G130" s="55"/>
      <c r="H130" s="55"/>
      <c r="I130" s="73"/>
      <c r="J130" s="62"/>
    </row>
    <row r="131" spans="1:10" ht="36">
      <c r="A131" s="66" t="s">
        <v>305</v>
      </c>
      <c r="B131" s="79" t="s">
        <v>306</v>
      </c>
      <c r="C131" s="55"/>
      <c r="D131" s="55"/>
      <c r="E131" s="56"/>
      <c r="F131" s="60"/>
      <c r="G131" s="55"/>
      <c r="H131" s="55"/>
      <c r="I131" s="73"/>
      <c r="J131" s="62"/>
    </row>
    <row r="132" spans="1:10" ht="20.399999999999999">
      <c r="A132" s="63" t="s">
        <v>39</v>
      </c>
      <c r="B132" s="64" t="s">
        <v>7</v>
      </c>
      <c r="C132" s="54">
        <f>SUM(C133:C136)+C137+C142+C139</f>
        <v>62310.210000000006</v>
      </c>
      <c r="D132" s="54">
        <f>SUM(D133:D136)+D137+D142+D139</f>
        <v>52936.378000000004</v>
      </c>
      <c r="E132" s="54">
        <f t="shared" ref="E132:E138" si="16">SUM(D132-C132)</f>
        <v>-9373.8320000000022</v>
      </c>
      <c r="F132" s="60">
        <f t="shared" ref="F132:F138" si="17">SUM(D132/C132*100)</f>
        <v>84.956186153120001</v>
      </c>
      <c r="G132" s="54">
        <f>SUM(G133:G138)+G142</f>
        <v>3965.1990000000001</v>
      </c>
      <c r="H132" s="54">
        <f>SUM(H133:H137)+H142</f>
        <v>7958.0259999999998</v>
      </c>
      <c r="I132" s="54">
        <f t="shared" ref="I132:I133" si="18">SUM(H132-G132)</f>
        <v>3992.8269999999998</v>
      </c>
      <c r="J132" s="96" t="s">
        <v>467</v>
      </c>
    </row>
    <row r="133" spans="1:10">
      <c r="A133" s="66" t="s">
        <v>40</v>
      </c>
      <c r="B133" s="68" t="s">
        <v>41</v>
      </c>
      <c r="C133" s="55">
        <v>45213.438999999998</v>
      </c>
      <c r="D133" s="59">
        <v>34546.71</v>
      </c>
      <c r="E133" s="56">
        <f t="shared" si="16"/>
        <v>-10666.728999999999</v>
      </c>
      <c r="F133" s="60">
        <f t="shared" si="17"/>
        <v>76.408056463035251</v>
      </c>
      <c r="G133" s="55">
        <f>3939.5+25.699</f>
        <v>3965.1990000000001</v>
      </c>
      <c r="H133" s="55">
        <f>269.078+7643.948</f>
        <v>7913.0259999999998</v>
      </c>
      <c r="I133" s="56">
        <f t="shared" si="18"/>
        <v>3947.8269999999998</v>
      </c>
      <c r="J133" s="62" t="s">
        <v>467</v>
      </c>
    </row>
    <row r="134" spans="1:10">
      <c r="A134" s="66" t="s">
        <v>113</v>
      </c>
      <c r="B134" s="67" t="s">
        <v>142</v>
      </c>
      <c r="C134" s="55">
        <v>6331.0879999999997</v>
      </c>
      <c r="D134" s="59">
        <v>6686.9639999999999</v>
      </c>
      <c r="E134" s="56">
        <f t="shared" si="16"/>
        <v>355.8760000000002</v>
      </c>
      <c r="F134" s="60">
        <f t="shared" si="17"/>
        <v>105.6210875603056</v>
      </c>
      <c r="G134" s="55"/>
      <c r="H134" s="61">
        <v>45</v>
      </c>
      <c r="I134" s="56"/>
      <c r="J134" s="62"/>
    </row>
    <row r="135" spans="1:10">
      <c r="A135" s="66" t="s">
        <v>114</v>
      </c>
      <c r="B135" s="100" t="s">
        <v>230</v>
      </c>
      <c r="C135" s="55">
        <v>361.68799999999999</v>
      </c>
      <c r="D135" s="59">
        <v>239.352</v>
      </c>
      <c r="E135" s="56">
        <f t="shared" si="16"/>
        <v>-122.33599999999998</v>
      </c>
      <c r="F135" s="60">
        <f t="shared" si="17"/>
        <v>66.176373006569207</v>
      </c>
      <c r="G135" s="55"/>
      <c r="H135" s="61"/>
      <c r="I135" s="56"/>
      <c r="J135" s="62"/>
    </row>
    <row r="136" spans="1:10">
      <c r="A136" s="66" t="s">
        <v>115</v>
      </c>
      <c r="B136" s="100" t="s">
        <v>143</v>
      </c>
      <c r="C136" s="55">
        <v>254.946</v>
      </c>
      <c r="D136" s="59">
        <v>237.173</v>
      </c>
      <c r="E136" s="56">
        <f t="shared" si="16"/>
        <v>-17.772999999999996</v>
      </c>
      <c r="F136" s="60">
        <f t="shared" si="17"/>
        <v>93.028719807331754</v>
      </c>
      <c r="G136" s="55"/>
      <c r="H136" s="55"/>
      <c r="I136" s="56"/>
      <c r="J136" s="62"/>
    </row>
    <row r="137" spans="1:10">
      <c r="A137" s="66" t="s">
        <v>116</v>
      </c>
      <c r="B137" s="100" t="s">
        <v>231</v>
      </c>
      <c r="C137" s="55">
        <f>C138</f>
        <v>10055.958000000001</v>
      </c>
      <c r="D137" s="55">
        <f>D138</f>
        <v>10217.807000000001</v>
      </c>
      <c r="E137" s="56">
        <f t="shared" si="16"/>
        <v>161.84900000000016</v>
      </c>
      <c r="F137" s="60">
        <f t="shared" si="17"/>
        <v>101.60948365138358</v>
      </c>
      <c r="G137" s="55"/>
      <c r="H137" s="55"/>
      <c r="I137" s="56"/>
      <c r="J137" s="62"/>
    </row>
    <row r="138" spans="1:10" ht="36">
      <c r="A138" s="66" t="s">
        <v>117</v>
      </c>
      <c r="B138" s="100" t="s">
        <v>144</v>
      </c>
      <c r="C138" s="55">
        <v>10055.958000000001</v>
      </c>
      <c r="D138" s="59">
        <f>10082.75+135.057</f>
        <v>10217.807000000001</v>
      </c>
      <c r="E138" s="56">
        <f t="shared" si="16"/>
        <v>161.84900000000016</v>
      </c>
      <c r="F138" s="60">
        <f t="shared" si="17"/>
        <v>101.60948365138358</v>
      </c>
      <c r="G138" s="55"/>
      <c r="H138" s="55"/>
      <c r="I138" s="56"/>
      <c r="J138" s="62"/>
    </row>
    <row r="139" spans="1:10">
      <c r="A139" s="66" t="s">
        <v>42</v>
      </c>
      <c r="B139" s="101" t="s">
        <v>216</v>
      </c>
      <c r="C139" s="55"/>
      <c r="D139" s="59"/>
      <c r="E139" s="56"/>
      <c r="F139" s="60"/>
      <c r="G139" s="55"/>
      <c r="H139" s="55"/>
      <c r="I139" s="56"/>
      <c r="J139" s="62"/>
    </row>
    <row r="140" spans="1:10">
      <c r="A140" s="66" t="s">
        <v>118</v>
      </c>
      <c r="B140" s="100" t="s">
        <v>145</v>
      </c>
      <c r="C140" s="55"/>
      <c r="D140" s="55"/>
      <c r="E140" s="56"/>
      <c r="F140" s="60"/>
      <c r="G140" s="55"/>
      <c r="H140" s="55"/>
      <c r="I140" s="56"/>
      <c r="J140" s="62"/>
    </row>
    <row r="141" spans="1:10">
      <c r="A141" s="66" t="s">
        <v>119</v>
      </c>
      <c r="B141" s="100" t="s">
        <v>146</v>
      </c>
      <c r="C141" s="55"/>
      <c r="D141" s="55"/>
      <c r="E141" s="56"/>
      <c r="F141" s="60"/>
      <c r="G141" s="55"/>
      <c r="H141" s="55"/>
      <c r="I141" s="56"/>
      <c r="J141" s="62"/>
    </row>
    <row r="142" spans="1:10">
      <c r="A142" s="66" t="s">
        <v>120</v>
      </c>
      <c r="B142" s="100" t="s">
        <v>147</v>
      </c>
      <c r="C142" s="55">
        <v>93.090999999999994</v>
      </c>
      <c r="D142" s="55">
        <f>SUM(D143:D144)</f>
        <v>1008.372</v>
      </c>
      <c r="E142" s="56">
        <f>SUM(D142-C142)</f>
        <v>915.28099999999995</v>
      </c>
      <c r="F142" s="60" t="s">
        <v>468</v>
      </c>
      <c r="G142" s="55"/>
      <c r="H142" s="55"/>
      <c r="I142" s="56"/>
      <c r="J142" s="62"/>
    </row>
    <row r="143" spans="1:10">
      <c r="A143" s="66" t="s">
        <v>121</v>
      </c>
      <c r="B143" s="100" t="s">
        <v>148</v>
      </c>
      <c r="C143" s="55"/>
      <c r="D143" s="55"/>
      <c r="E143" s="56"/>
      <c r="F143" s="60"/>
      <c r="G143" s="55"/>
      <c r="H143" s="55"/>
      <c r="I143" s="56"/>
      <c r="J143" s="62"/>
    </row>
    <row r="144" spans="1:10">
      <c r="A144" s="66" t="s">
        <v>122</v>
      </c>
      <c r="B144" s="100" t="s">
        <v>149</v>
      </c>
      <c r="C144" s="55">
        <v>93.090999999999994</v>
      </c>
      <c r="D144" s="59">
        <v>1008.372</v>
      </c>
      <c r="E144" s="56">
        <f>SUM(D144-C144)</f>
        <v>915.28099999999995</v>
      </c>
      <c r="F144" s="60" t="s">
        <v>468</v>
      </c>
      <c r="G144" s="55"/>
      <c r="H144" s="55"/>
      <c r="I144" s="56"/>
      <c r="J144" s="62"/>
    </row>
    <row r="145" spans="1:10" ht="20.399999999999999">
      <c r="A145" s="75" t="s">
        <v>43</v>
      </c>
      <c r="B145" s="64" t="s">
        <v>8</v>
      </c>
      <c r="C145" s="54">
        <f>C146+C153+C155+C161+C169+C170+C173+C174+C177+C182+C154+C166+C160+C168+C159</f>
        <v>51025.475000000006</v>
      </c>
      <c r="D145" s="54">
        <f>D146+D153+D155+D161+D169+D170+D173+D174+D177+D182+D154+D166+D160+D168+D159</f>
        <v>73058.183000000005</v>
      </c>
      <c r="E145" s="54">
        <f t="shared" ref="E145:E146" si="19">SUM(D145-C145)</f>
        <v>22032.707999999999</v>
      </c>
      <c r="F145" s="60">
        <f>SUM(D145/C145*100)</f>
        <v>143.17981949212623</v>
      </c>
      <c r="G145" s="54">
        <f>G146+G153+G155+G161+G169+G170+G173+G174+G177+G182+G154+G166+G178+G158</f>
        <v>12530.198</v>
      </c>
      <c r="H145" s="54">
        <f>H146+H153+H155+H161+H169+H170+H173+H174+H177+H182+H154+H166+H178+H158</f>
        <v>22277.268</v>
      </c>
      <c r="I145" s="54">
        <f t="shared" ref="I145" si="20">SUM(H145-G145)</f>
        <v>9747.07</v>
      </c>
      <c r="J145" s="65" t="s">
        <v>472</v>
      </c>
    </row>
    <row r="146" spans="1:10" ht="36">
      <c r="A146" s="66" t="s">
        <v>44</v>
      </c>
      <c r="B146" s="102" t="s">
        <v>199</v>
      </c>
      <c r="C146" s="55">
        <f>SUM(C147:C152)</f>
        <v>9643.4389999999985</v>
      </c>
      <c r="D146" s="55">
        <f>SUM(D147:D152)</f>
        <v>29122.929999999997</v>
      </c>
      <c r="E146" s="56">
        <f t="shared" si="19"/>
        <v>19479.490999999998</v>
      </c>
      <c r="F146" s="60" t="s">
        <v>469</v>
      </c>
      <c r="G146" s="55"/>
      <c r="H146" s="55"/>
      <c r="I146" s="56"/>
      <c r="J146" s="103"/>
    </row>
    <row r="147" spans="1:10" ht="20.25" customHeight="1">
      <c r="A147" s="66" t="s">
        <v>45</v>
      </c>
      <c r="B147" s="102" t="s">
        <v>245</v>
      </c>
      <c r="C147" s="55">
        <v>31.295000000000002</v>
      </c>
      <c r="D147" s="59">
        <v>76.656999999999996</v>
      </c>
      <c r="E147" s="56">
        <f t="shared" ref="E147:E184" si="21">SUM(D147-C147)</f>
        <v>45.361999999999995</v>
      </c>
      <c r="F147" s="60" t="s">
        <v>470</v>
      </c>
      <c r="G147" s="55"/>
      <c r="H147" s="55"/>
      <c r="I147" s="56"/>
      <c r="J147" s="103"/>
    </row>
    <row r="148" spans="1:10" ht="20.25" customHeight="1">
      <c r="A148" s="66" t="s">
        <v>200</v>
      </c>
      <c r="B148" s="68" t="s">
        <v>48</v>
      </c>
      <c r="C148" s="55">
        <v>271.06799999999998</v>
      </c>
      <c r="D148" s="59">
        <v>657.76700000000005</v>
      </c>
      <c r="E148" s="56">
        <f t="shared" si="21"/>
        <v>386.69900000000007</v>
      </c>
      <c r="F148" s="60" t="s">
        <v>470</v>
      </c>
      <c r="G148" s="55"/>
      <c r="H148" s="55"/>
      <c r="I148" s="56"/>
      <c r="J148" s="62"/>
    </row>
    <row r="149" spans="1:10" ht="24.75" customHeight="1">
      <c r="A149" s="66" t="s">
        <v>46</v>
      </c>
      <c r="B149" s="104" t="s">
        <v>12</v>
      </c>
      <c r="C149" s="55">
        <f>7952.745+1296</f>
        <v>9248.744999999999</v>
      </c>
      <c r="D149" s="55">
        <v>28239.886999999999</v>
      </c>
      <c r="E149" s="56">
        <f t="shared" si="21"/>
        <v>18991.142</v>
      </c>
      <c r="F149" s="60" t="s">
        <v>471</v>
      </c>
      <c r="G149" s="55"/>
      <c r="H149" s="55"/>
      <c r="I149" s="56"/>
      <c r="J149" s="62"/>
    </row>
    <row r="150" spans="1:10" ht="22.5" customHeight="1">
      <c r="A150" s="66" t="s">
        <v>47</v>
      </c>
      <c r="B150" s="76" t="s">
        <v>13</v>
      </c>
      <c r="C150" s="55"/>
      <c r="D150" s="59"/>
      <c r="E150" s="56"/>
      <c r="F150" s="60"/>
      <c r="G150" s="55"/>
      <c r="H150" s="55"/>
      <c r="I150" s="56"/>
      <c r="J150" s="62"/>
    </row>
    <row r="151" spans="1:10" ht="23.25" customHeight="1">
      <c r="A151" s="66" t="s">
        <v>49</v>
      </c>
      <c r="B151" s="68" t="s">
        <v>14</v>
      </c>
      <c r="C151" s="55">
        <v>92.331000000000003</v>
      </c>
      <c r="D151" s="59">
        <v>148.619</v>
      </c>
      <c r="E151" s="56">
        <f t="shared" si="21"/>
        <v>56.287999999999997</v>
      </c>
      <c r="F151" s="60">
        <f t="shared" ref="F151:F184" si="22">SUM(D151/C151*100)</f>
        <v>160.96327344012303</v>
      </c>
      <c r="G151" s="55"/>
      <c r="H151" s="55"/>
      <c r="I151" s="56"/>
      <c r="J151" s="62"/>
    </row>
    <row r="152" spans="1:10" ht="24" customHeight="1">
      <c r="A152" s="66" t="s">
        <v>50</v>
      </c>
      <c r="B152" s="102" t="s">
        <v>51</v>
      </c>
      <c r="C152" s="55"/>
      <c r="D152" s="55"/>
      <c r="E152" s="56"/>
      <c r="F152" s="60"/>
      <c r="G152" s="55"/>
      <c r="H152" s="55"/>
      <c r="I152" s="56"/>
      <c r="J152" s="62"/>
    </row>
    <row r="153" spans="1:10" ht="29.25" customHeight="1">
      <c r="A153" s="90" t="s">
        <v>52</v>
      </c>
      <c r="B153" s="68" t="s">
        <v>62</v>
      </c>
      <c r="C153" s="55">
        <v>267.00599999999997</v>
      </c>
      <c r="D153" s="59">
        <v>256.61700000000002</v>
      </c>
      <c r="E153" s="56">
        <f t="shared" si="21"/>
        <v>-10.388999999999953</v>
      </c>
      <c r="F153" s="60">
        <f t="shared" si="22"/>
        <v>96.109076200534844</v>
      </c>
      <c r="G153" s="55"/>
      <c r="H153" s="55"/>
      <c r="I153" s="56"/>
      <c r="J153" s="62"/>
    </row>
    <row r="154" spans="1:10">
      <c r="A154" s="66" t="s">
        <v>53</v>
      </c>
      <c r="B154" s="105" t="s">
        <v>201</v>
      </c>
      <c r="C154" s="55">
        <v>221.94200000000001</v>
      </c>
      <c r="D154" s="59">
        <v>111.614</v>
      </c>
      <c r="E154" s="56">
        <f t="shared" si="21"/>
        <v>-110.328</v>
      </c>
      <c r="F154" s="60">
        <f t="shared" si="22"/>
        <v>50.28971533103244</v>
      </c>
      <c r="G154" s="55"/>
      <c r="H154" s="55"/>
      <c r="I154" s="56"/>
      <c r="J154" s="62"/>
    </row>
    <row r="155" spans="1:10" ht="36">
      <c r="A155" s="66" t="s">
        <v>54</v>
      </c>
      <c r="B155" s="105" t="s">
        <v>202</v>
      </c>
      <c r="C155" s="55">
        <f>C156+C157</f>
        <v>19919.505000000001</v>
      </c>
      <c r="D155" s="55">
        <f>D156+D157</f>
        <v>20302.992000000002</v>
      </c>
      <c r="E155" s="56">
        <f t="shared" si="21"/>
        <v>383.48700000000099</v>
      </c>
      <c r="F155" s="60">
        <f t="shared" si="22"/>
        <v>101.92518338181597</v>
      </c>
      <c r="G155" s="55">
        <f>G156+G157</f>
        <v>11596.18</v>
      </c>
      <c r="H155" s="55">
        <f>H156+H157</f>
        <v>19785.557000000001</v>
      </c>
      <c r="I155" s="56">
        <f>SUM(H155-G155)</f>
        <v>8189.3770000000004</v>
      </c>
      <c r="J155" s="60" t="s">
        <v>472</v>
      </c>
    </row>
    <row r="156" spans="1:10" ht="36">
      <c r="A156" s="66" t="s">
        <v>55</v>
      </c>
      <c r="B156" s="105" t="s">
        <v>63</v>
      </c>
      <c r="C156" s="55">
        <v>15765.83</v>
      </c>
      <c r="D156" s="55">
        <v>17993.116000000002</v>
      </c>
      <c r="E156" s="56">
        <f t="shared" si="21"/>
        <v>2227.2860000000019</v>
      </c>
      <c r="F156" s="60">
        <f t="shared" si="22"/>
        <v>114.12729935563178</v>
      </c>
      <c r="G156" s="55">
        <v>7344.1319999999996</v>
      </c>
      <c r="H156" s="61">
        <v>19465.606</v>
      </c>
      <c r="I156" s="56">
        <f>SUM(H156-G156)</f>
        <v>12121.474</v>
      </c>
      <c r="J156" s="60" t="s">
        <v>473</v>
      </c>
    </row>
    <row r="157" spans="1:10">
      <c r="A157" s="66" t="s">
        <v>56</v>
      </c>
      <c r="B157" s="105" t="s">
        <v>203</v>
      </c>
      <c r="C157" s="55">
        <v>4153.6750000000002</v>
      </c>
      <c r="D157" s="59">
        <v>2309.8760000000002</v>
      </c>
      <c r="E157" s="56">
        <f t="shared" si="21"/>
        <v>-1843.799</v>
      </c>
      <c r="F157" s="60">
        <f t="shared" si="22"/>
        <v>55.610417281082412</v>
      </c>
      <c r="G157" s="55">
        <v>4252.0479999999998</v>
      </c>
      <c r="H157" s="61">
        <v>319.95100000000002</v>
      </c>
      <c r="I157" s="56">
        <f>SUM(H157-G157)</f>
        <v>-3932.0969999999998</v>
      </c>
      <c r="J157" s="60">
        <f t="shared" ref="J157" si="23">SUM(H157/G157*100)</f>
        <v>7.5246328357535015</v>
      </c>
    </row>
    <row r="158" spans="1:10">
      <c r="A158" s="66" t="s">
        <v>389</v>
      </c>
      <c r="B158" s="105" t="s">
        <v>390</v>
      </c>
      <c r="C158" s="55"/>
      <c r="D158" s="55">
        <v>138.67599999999999</v>
      </c>
      <c r="E158" s="56"/>
      <c r="F158" s="60"/>
      <c r="G158" s="55"/>
      <c r="H158" s="55"/>
      <c r="I158" s="56"/>
      <c r="J158" s="103"/>
    </row>
    <row r="159" spans="1:10" ht="36">
      <c r="A159" s="66" t="s">
        <v>301</v>
      </c>
      <c r="B159" s="105" t="s">
        <v>302</v>
      </c>
      <c r="C159" s="55"/>
      <c r="D159" s="55">
        <v>138.67599999999999</v>
      </c>
      <c r="E159" s="56"/>
      <c r="F159" s="60"/>
      <c r="G159" s="55"/>
      <c r="H159" s="55"/>
      <c r="I159" s="56"/>
      <c r="J159" s="103"/>
    </row>
    <row r="160" spans="1:10" ht="22.5" customHeight="1">
      <c r="A160" s="66" t="s">
        <v>299</v>
      </c>
      <c r="B160" s="105" t="s">
        <v>300</v>
      </c>
      <c r="C160" s="55"/>
      <c r="D160" s="55"/>
      <c r="E160" s="56"/>
      <c r="F160" s="60"/>
      <c r="G160" s="55"/>
      <c r="H160" s="55"/>
      <c r="I160" s="56"/>
      <c r="J160" s="103"/>
    </row>
    <row r="161" spans="1:10" ht="23.25" customHeight="1">
      <c r="A161" s="66" t="s">
        <v>123</v>
      </c>
      <c r="B161" s="105" t="s">
        <v>64</v>
      </c>
      <c r="C161" s="55">
        <f>C162+C163+C164+C165</f>
        <v>2159.2660000000001</v>
      </c>
      <c r="D161" s="55">
        <f>D162+D163+D164+D165</f>
        <v>1491.0509999999999</v>
      </c>
      <c r="E161" s="56">
        <f t="shared" si="21"/>
        <v>-668.21500000000015</v>
      </c>
      <c r="F161" s="60">
        <f t="shared" si="22"/>
        <v>69.053604326655432</v>
      </c>
      <c r="G161" s="55">
        <f>G162+G163+G164+G165</f>
        <v>359.678</v>
      </c>
      <c r="H161" s="55">
        <f>H162+H163+H164+H165</f>
        <v>9</v>
      </c>
      <c r="I161" s="56">
        <f>SUM(H161-G161)</f>
        <v>-350.678</v>
      </c>
      <c r="J161" s="103">
        <f t="shared" ref="J161" si="24">SUM(H161/G161*100)</f>
        <v>2.5022381129788314</v>
      </c>
    </row>
    <row r="162" spans="1:10">
      <c r="A162" s="66" t="s">
        <v>124</v>
      </c>
      <c r="B162" s="105" t="s">
        <v>271</v>
      </c>
      <c r="C162" s="55">
        <v>1434.81</v>
      </c>
      <c r="D162" s="59">
        <v>1157.57</v>
      </c>
      <c r="E162" s="56">
        <f t="shared" si="21"/>
        <v>-277.24</v>
      </c>
      <c r="F162" s="60">
        <f t="shared" si="22"/>
        <v>80.677581003756586</v>
      </c>
      <c r="G162" s="55">
        <v>359.678</v>
      </c>
      <c r="H162" s="61">
        <v>9</v>
      </c>
      <c r="I162" s="56">
        <f>SUM(H162-G162)</f>
        <v>-350.678</v>
      </c>
      <c r="J162" s="103"/>
    </row>
    <row r="163" spans="1:10" ht="24.75" customHeight="1">
      <c r="A163" s="66" t="s">
        <v>125</v>
      </c>
      <c r="B163" s="105" t="s">
        <v>65</v>
      </c>
      <c r="C163" s="55"/>
      <c r="D163" s="59"/>
      <c r="E163" s="56"/>
      <c r="F163" s="60"/>
      <c r="G163" s="55"/>
      <c r="H163" s="55"/>
      <c r="I163" s="56"/>
      <c r="J163" s="62"/>
    </row>
    <row r="164" spans="1:10" ht="23.25" customHeight="1">
      <c r="A164" s="66" t="s">
        <v>204</v>
      </c>
      <c r="B164" s="105" t="s">
        <v>66</v>
      </c>
      <c r="C164" s="55"/>
      <c r="D164" s="59"/>
      <c r="E164" s="56"/>
      <c r="F164" s="60"/>
      <c r="G164" s="55"/>
      <c r="H164" s="55"/>
      <c r="I164" s="56"/>
      <c r="J164" s="62"/>
    </row>
    <row r="165" spans="1:10" ht="45" customHeight="1">
      <c r="A165" s="66" t="s">
        <v>414</v>
      </c>
      <c r="B165" s="105" t="s">
        <v>415</v>
      </c>
      <c r="C165" s="55">
        <v>724.45600000000002</v>
      </c>
      <c r="D165" s="55">
        <v>333.48099999999999</v>
      </c>
      <c r="E165" s="56">
        <f t="shared" si="21"/>
        <v>-390.97500000000002</v>
      </c>
      <c r="F165" s="60">
        <f t="shared" si="22"/>
        <v>46.031919122762453</v>
      </c>
      <c r="G165" s="55"/>
      <c r="H165" s="61"/>
      <c r="I165" s="56"/>
      <c r="J165" s="103"/>
    </row>
    <row r="166" spans="1:10" ht="25.5" customHeight="1">
      <c r="A166" s="66" t="s">
        <v>57</v>
      </c>
      <c r="B166" s="67" t="s">
        <v>67</v>
      </c>
      <c r="C166" s="55">
        <f>SUM(C167)</f>
        <v>200</v>
      </c>
      <c r="D166" s="55">
        <f>SUM(D167)</f>
        <v>0</v>
      </c>
      <c r="E166" s="56">
        <f t="shared" si="21"/>
        <v>-200</v>
      </c>
      <c r="F166" s="60">
        <f t="shared" si="22"/>
        <v>0</v>
      </c>
      <c r="G166" s="55"/>
      <c r="H166" s="55"/>
      <c r="I166" s="56"/>
      <c r="J166" s="62"/>
    </row>
    <row r="167" spans="1:10" ht="21.75" customHeight="1">
      <c r="A167" s="90" t="s">
        <v>58</v>
      </c>
      <c r="B167" s="67" t="s">
        <v>205</v>
      </c>
      <c r="C167" s="55">
        <v>200</v>
      </c>
      <c r="D167" s="59"/>
      <c r="E167" s="56">
        <f t="shared" si="21"/>
        <v>-200</v>
      </c>
      <c r="F167" s="60">
        <f t="shared" si="22"/>
        <v>0</v>
      </c>
      <c r="G167" s="55"/>
      <c r="H167" s="55"/>
      <c r="I167" s="56"/>
      <c r="J167" s="62"/>
    </row>
    <row r="168" spans="1:10" ht="45.75" customHeight="1">
      <c r="A168" s="90" t="s">
        <v>303</v>
      </c>
      <c r="B168" s="67" t="s">
        <v>304</v>
      </c>
      <c r="C168" s="55"/>
      <c r="D168" s="59"/>
      <c r="E168" s="56"/>
      <c r="F168" s="60"/>
      <c r="G168" s="55"/>
      <c r="H168" s="55"/>
      <c r="I168" s="56"/>
      <c r="J168" s="62"/>
    </row>
    <row r="169" spans="1:10" ht="54">
      <c r="A169" s="90" t="s">
        <v>106</v>
      </c>
      <c r="B169" s="67" t="s">
        <v>206</v>
      </c>
      <c r="C169" s="55">
        <v>3970.134</v>
      </c>
      <c r="D169" s="55">
        <v>4025.056</v>
      </c>
      <c r="E169" s="56">
        <f t="shared" si="21"/>
        <v>54.922000000000025</v>
      </c>
      <c r="F169" s="60">
        <f t="shared" si="22"/>
        <v>101.38337899929826</v>
      </c>
      <c r="G169" s="55"/>
      <c r="H169" s="55"/>
      <c r="I169" s="56"/>
      <c r="J169" s="62"/>
    </row>
    <row r="170" spans="1:10">
      <c r="A170" s="106" t="s">
        <v>126</v>
      </c>
      <c r="B170" s="78" t="s">
        <v>207</v>
      </c>
      <c r="C170" s="55">
        <f>C171+C172</f>
        <v>125.834</v>
      </c>
      <c r="D170" s="55">
        <f>D171+D172</f>
        <v>123.04600000000001</v>
      </c>
      <c r="E170" s="56">
        <f t="shared" si="21"/>
        <v>-2.7879999999999967</v>
      </c>
      <c r="F170" s="60">
        <f t="shared" si="22"/>
        <v>97.784382599297487</v>
      </c>
      <c r="G170" s="55"/>
      <c r="H170" s="55"/>
      <c r="I170" s="56"/>
      <c r="J170" s="62"/>
    </row>
    <row r="171" spans="1:10" ht="36">
      <c r="A171" s="106" t="s">
        <v>127</v>
      </c>
      <c r="B171" s="78" t="s">
        <v>226</v>
      </c>
      <c r="C171" s="55">
        <v>125.834</v>
      </c>
      <c r="D171" s="55">
        <v>123.04600000000001</v>
      </c>
      <c r="E171" s="56">
        <f t="shared" si="21"/>
        <v>-2.7879999999999967</v>
      </c>
      <c r="F171" s="60">
        <f t="shared" si="22"/>
        <v>97.784382599297487</v>
      </c>
      <c r="G171" s="55"/>
      <c r="H171" s="55"/>
      <c r="I171" s="56"/>
      <c r="J171" s="62"/>
    </row>
    <row r="172" spans="1:10">
      <c r="A172" s="106" t="s">
        <v>208</v>
      </c>
      <c r="B172" s="78" t="s">
        <v>209</v>
      </c>
      <c r="C172" s="55"/>
      <c r="D172" s="55"/>
      <c r="E172" s="56"/>
      <c r="F172" s="60"/>
      <c r="G172" s="55"/>
      <c r="H172" s="55"/>
      <c r="I172" s="56"/>
      <c r="J172" s="62"/>
    </row>
    <row r="173" spans="1:10" ht="54">
      <c r="A173" s="106" t="s">
        <v>59</v>
      </c>
      <c r="B173" s="78" t="s">
        <v>210</v>
      </c>
      <c r="C173" s="55"/>
      <c r="D173" s="55"/>
      <c r="E173" s="56"/>
      <c r="F173" s="60"/>
      <c r="G173" s="55"/>
      <c r="H173" s="55"/>
      <c r="I173" s="56"/>
      <c r="J173" s="62"/>
    </row>
    <row r="174" spans="1:10" ht="26.25" customHeight="1">
      <c r="A174" s="106" t="s">
        <v>60</v>
      </c>
      <c r="B174" s="78" t="s">
        <v>68</v>
      </c>
      <c r="C174" s="55">
        <f>C175+C176</f>
        <v>5159.05</v>
      </c>
      <c r="D174" s="55">
        <f>D175+D176</f>
        <v>6883.56</v>
      </c>
      <c r="E174" s="56">
        <f t="shared" si="21"/>
        <v>1724.5100000000002</v>
      </c>
      <c r="F174" s="60">
        <f t="shared" si="22"/>
        <v>133.42689060970528</v>
      </c>
      <c r="G174" s="55"/>
      <c r="H174" s="55"/>
      <c r="I174" s="85"/>
      <c r="J174" s="62"/>
    </row>
    <row r="175" spans="1:10" ht="30" customHeight="1">
      <c r="A175" s="90" t="s">
        <v>128</v>
      </c>
      <c r="B175" s="105" t="s">
        <v>212</v>
      </c>
      <c r="C175" s="55">
        <v>4460.46</v>
      </c>
      <c r="D175" s="55">
        <v>6279.0370000000003</v>
      </c>
      <c r="E175" s="56">
        <f t="shared" si="21"/>
        <v>1818.5770000000002</v>
      </c>
      <c r="F175" s="60">
        <f t="shared" si="22"/>
        <v>140.77106397098058</v>
      </c>
      <c r="G175" s="55"/>
      <c r="H175" s="55"/>
      <c r="I175" s="56"/>
      <c r="J175" s="62"/>
    </row>
    <row r="176" spans="1:10" ht="36">
      <c r="A176" s="90" t="s">
        <v>129</v>
      </c>
      <c r="B176" s="79" t="s">
        <v>272</v>
      </c>
      <c r="C176" s="55">
        <v>698.59</v>
      </c>
      <c r="D176" s="55">
        <v>604.52300000000002</v>
      </c>
      <c r="E176" s="56">
        <f t="shared" si="21"/>
        <v>-94.067000000000007</v>
      </c>
      <c r="F176" s="60">
        <f t="shared" si="22"/>
        <v>86.534734250418694</v>
      </c>
      <c r="G176" s="55"/>
      <c r="H176" s="55"/>
      <c r="I176" s="56"/>
      <c r="J176" s="62"/>
    </row>
    <row r="177" spans="1:10" ht="30.75" customHeight="1">
      <c r="A177" s="90" t="s">
        <v>130</v>
      </c>
      <c r="B177" s="79" t="s">
        <v>259</v>
      </c>
      <c r="C177" s="55"/>
      <c r="D177" s="55"/>
      <c r="E177" s="56"/>
      <c r="F177" s="60"/>
      <c r="G177" s="55"/>
      <c r="H177" s="55">
        <f>675.707+39.575+99.852+211.597+111.912</f>
        <v>1138.643</v>
      </c>
      <c r="I177" s="56"/>
      <c r="J177" s="103"/>
    </row>
    <row r="178" spans="1:10" ht="40.5" customHeight="1">
      <c r="A178" s="90" t="s">
        <v>383</v>
      </c>
      <c r="B178" s="79" t="s">
        <v>384</v>
      </c>
      <c r="C178" s="55"/>
      <c r="D178" s="55"/>
      <c r="E178" s="56"/>
      <c r="F178" s="60"/>
      <c r="G178" s="55"/>
      <c r="H178" s="55"/>
      <c r="I178" s="56"/>
      <c r="J178" s="103"/>
    </row>
    <row r="179" spans="1:10" ht="117" customHeight="1">
      <c r="A179" s="90" t="s">
        <v>385</v>
      </c>
      <c r="B179" s="79" t="s">
        <v>386</v>
      </c>
      <c r="C179" s="55"/>
      <c r="D179" s="55"/>
      <c r="E179" s="56"/>
      <c r="F179" s="60"/>
      <c r="G179" s="55"/>
      <c r="H179" s="55"/>
      <c r="I179" s="56"/>
      <c r="J179" s="103"/>
    </row>
    <row r="180" spans="1:10" ht="201" customHeight="1">
      <c r="A180" s="90" t="s">
        <v>387</v>
      </c>
      <c r="B180" s="78" t="s">
        <v>388</v>
      </c>
      <c r="C180" s="55"/>
      <c r="D180" s="55"/>
      <c r="E180" s="56"/>
      <c r="F180" s="60"/>
      <c r="G180" s="55"/>
      <c r="H180" s="55"/>
      <c r="I180" s="56"/>
      <c r="J180" s="103"/>
    </row>
    <row r="181" spans="1:10" ht="144.75" customHeight="1">
      <c r="A181" s="90" t="s">
        <v>416</v>
      </c>
      <c r="B181" s="78" t="s">
        <v>417</v>
      </c>
      <c r="C181" s="55"/>
      <c r="D181" s="55"/>
      <c r="E181" s="56"/>
      <c r="F181" s="60"/>
      <c r="G181" s="55"/>
      <c r="H181" s="55"/>
      <c r="I181" s="56"/>
      <c r="J181" s="103"/>
    </row>
    <row r="182" spans="1:10" ht="22.5" customHeight="1">
      <c r="A182" s="90" t="s">
        <v>61</v>
      </c>
      <c r="B182" s="68" t="s">
        <v>213</v>
      </c>
      <c r="C182" s="55">
        <f>C183+C184</f>
        <v>9359.2989999999991</v>
      </c>
      <c r="D182" s="55">
        <f>D183+D184</f>
        <v>10602.641</v>
      </c>
      <c r="E182" s="56">
        <f t="shared" si="21"/>
        <v>1243.3420000000006</v>
      </c>
      <c r="F182" s="60">
        <f t="shared" si="22"/>
        <v>113.28456329902485</v>
      </c>
      <c r="G182" s="55">
        <f>G183+G184</f>
        <v>574.34</v>
      </c>
      <c r="H182" s="55">
        <f>H183+H184</f>
        <v>1344.068</v>
      </c>
      <c r="I182" s="56">
        <f t="shared" ref="I182:I183" si="25">SUM(H182-G182)</f>
        <v>769.72799999999995</v>
      </c>
      <c r="J182" s="60" t="s">
        <v>474</v>
      </c>
    </row>
    <row r="183" spans="1:10" ht="22.5" customHeight="1">
      <c r="A183" s="90" t="s">
        <v>131</v>
      </c>
      <c r="B183" s="68" t="s">
        <v>214</v>
      </c>
      <c r="C183" s="55">
        <f>1483.444+5583.053</f>
        <v>7066.4969999999994</v>
      </c>
      <c r="D183" s="59">
        <f>1535.959+5431.935</f>
        <v>6967.8940000000002</v>
      </c>
      <c r="E183" s="56">
        <f t="shared" si="21"/>
        <v>-98.602999999999156</v>
      </c>
      <c r="F183" s="60">
        <f t="shared" si="22"/>
        <v>98.604641026522771</v>
      </c>
      <c r="G183" s="55">
        <v>574.34</v>
      </c>
      <c r="H183" s="61">
        <v>1344.068</v>
      </c>
      <c r="I183" s="56">
        <f t="shared" si="25"/>
        <v>769.72799999999995</v>
      </c>
      <c r="J183" s="60" t="s">
        <v>474</v>
      </c>
    </row>
    <row r="184" spans="1:10" ht="22.5" customHeight="1">
      <c r="A184" s="90" t="s">
        <v>132</v>
      </c>
      <c r="B184" s="68" t="s">
        <v>215</v>
      </c>
      <c r="C184" s="55">
        <v>2292.8020000000001</v>
      </c>
      <c r="D184" s="59">
        <v>3634.7469999999998</v>
      </c>
      <c r="E184" s="56">
        <f t="shared" si="21"/>
        <v>1341.9449999999997</v>
      </c>
      <c r="F184" s="60">
        <f t="shared" si="22"/>
        <v>158.52860386548861</v>
      </c>
      <c r="G184" s="55"/>
      <c r="H184" s="55"/>
      <c r="I184" s="56"/>
      <c r="J184" s="103"/>
    </row>
    <row r="185" spans="1:10" ht="20.399999999999999">
      <c r="A185" s="63" t="s">
        <v>71</v>
      </c>
      <c r="B185" s="64" t="s">
        <v>10</v>
      </c>
      <c r="C185" s="54">
        <f>SUM(C186:C188)</f>
        <v>50227.64</v>
      </c>
      <c r="D185" s="54">
        <f>SUM(D186:D188)</f>
        <v>68591.259000000005</v>
      </c>
      <c r="E185" s="54">
        <f t="shared" ref="E185:E190" si="26">SUM(D185-C185)</f>
        <v>18363.619000000006</v>
      </c>
      <c r="F185" s="60">
        <f t="shared" ref="F185:F190" si="27">SUM(D185/C185*100)</f>
        <v>136.56078406232109</v>
      </c>
      <c r="G185" s="54">
        <f>SUM(G186:G188)</f>
        <v>320.38200000000001</v>
      </c>
      <c r="H185" s="54">
        <f>SUM(H186:H188)</f>
        <v>875.57</v>
      </c>
      <c r="I185" s="54">
        <f t="shared" ref="I185:I187" si="28">SUM(H185-G185)</f>
        <v>555.1880000000001</v>
      </c>
      <c r="J185" s="65" t="s">
        <v>475</v>
      </c>
    </row>
    <row r="186" spans="1:10">
      <c r="A186" s="66" t="s">
        <v>133</v>
      </c>
      <c r="B186" s="67" t="s">
        <v>150</v>
      </c>
      <c r="C186" s="56">
        <f>1077.295+17437.948</f>
        <v>18515.243000000002</v>
      </c>
      <c r="D186" s="59">
        <v>20020.096000000001</v>
      </c>
      <c r="E186" s="56">
        <f t="shared" si="26"/>
        <v>1504.8529999999992</v>
      </c>
      <c r="F186" s="60">
        <f t="shared" si="27"/>
        <v>108.12764380138029</v>
      </c>
      <c r="G186" s="56">
        <f>6.614+91.935</f>
        <v>98.549000000000007</v>
      </c>
      <c r="H186" s="56">
        <v>481.096</v>
      </c>
      <c r="I186" s="56">
        <f t="shared" si="28"/>
        <v>382.54700000000003</v>
      </c>
      <c r="J186" s="60" t="s">
        <v>514</v>
      </c>
    </row>
    <row r="187" spans="1:10" ht="20.25" customHeight="1">
      <c r="A187" s="66" t="s">
        <v>72</v>
      </c>
      <c r="B187" s="68" t="s">
        <v>221</v>
      </c>
      <c r="C187" s="55">
        <v>13819.353999999999</v>
      </c>
      <c r="D187" s="59">
        <v>14012.852000000001</v>
      </c>
      <c r="E187" s="56">
        <f t="shared" si="26"/>
        <v>193.49800000000141</v>
      </c>
      <c r="F187" s="60">
        <f t="shared" si="27"/>
        <v>101.40019569655718</v>
      </c>
      <c r="G187" s="55">
        <v>171.82</v>
      </c>
      <c r="H187" s="61">
        <v>189.90199999999999</v>
      </c>
      <c r="I187" s="56">
        <f t="shared" si="28"/>
        <v>18.081999999999994</v>
      </c>
      <c r="J187" s="62">
        <f t="shared" ref="J187" si="29">SUM(H187/G187*100)</f>
        <v>110.52380398091026</v>
      </c>
    </row>
    <row r="188" spans="1:10" ht="20.25" customHeight="1">
      <c r="A188" s="66" t="s">
        <v>134</v>
      </c>
      <c r="B188" s="67" t="s">
        <v>151</v>
      </c>
      <c r="C188" s="55">
        <f>SUM(C189:C190)</f>
        <v>17893.042999999998</v>
      </c>
      <c r="D188" s="55">
        <f>SUM(D189:D190)</f>
        <v>34558.311000000002</v>
      </c>
      <c r="E188" s="56">
        <f t="shared" si="26"/>
        <v>16665.268000000004</v>
      </c>
      <c r="F188" s="60" t="s">
        <v>510</v>
      </c>
      <c r="G188" s="55">
        <f>SUM(G189:G190)</f>
        <v>50.012999999999998</v>
      </c>
      <c r="H188" s="55">
        <f>SUM(H189:H190)</f>
        <v>204.572</v>
      </c>
      <c r="I188" s="56">
        <f t="shared" ref="I188:I189" si="30">SUM(H188-G188)</f>
        <v>154.559</v>
      </c>
      <c r="J188" s="62" t="s">
        <v>462</v>
      </c>
    </row>
    <row r="189" spans="1:10" ht="20.25" customHeight="1">
      <c r="A189" s="66" t="s">
        <v>135</v>
      </c>
      <c r="B189" s="67" t="s">
        <v>152</v>
      </c>
      <c r="C189" s="55">
        <v>17618.391</v>
      </c>
      <c r="D189" s="59">
        <v>34304.911</v>
      </c>
      <c r="E189" s="56">
        <f t="shared" si="26"/>
        <v>16686.52</v>
      </c>
      <c r="F189" s="60" t="s">
        <v>510</v>
      </c>
      <c r="G189" s="55">
        <v>50.012999999999998</v>
      </c>
      <c r="H189" s="61">
        <v>204.572</v>
      </c>
      <c r="I189" s="56">
        <f t="shared" si="30"/>
        <v>154.559</v>
      </c>
      <c r="J189" s="62" t="s">
        <v>462</v>
      </c>
    </row>
    <row r="190" spans="1:10" ht="20.25" customHeight="1">
      <c r="A190" s="66" t="s">
        <v>136</v>
      </c>
      <c r="B190" s="67" t="s">
        <v>153</v>
      </c>
      <c r="C190" s="55">
        <f>2.6+260.075+2+9.977</f>
        <v>274.65199999999999</v>
      </c>
      <c r="D190" s="59">
        <v>253.4</v>
      </c>
      <c r="E190" s="56">
        <f t="shared" si="26"/>
        <v>-21.251999999999981</v>
      </c>
      <c r="F190" s="60">
        <f t="shared" si="27"/>
        <v>92.262208176164748</v>
      </c>
      <c r="G190" s="55"/>
      <c r="H190" s="55"/>
      <c r="I190" s="56"/>
      <c r="J190" s="62"/>
    </row>
    <row r="191" spans="1:10" ht="20.399999999999999">
      <c r="A191" s="63" t="s">
        <v>73</v>
      </c>
      <c r="B191" s="89" t="s">
        <v>11</v>
      </c>
      <c r="C191" s="54">
        <f>SUM(C192+C195+C199+C202)</f>
        <v>55170.840000000004</v>
      </c>
      <c r="D191" s="54">
        <f>SUM(D192+D195+D199+D202)</f>
        <v>65860.407999999996</v>
      </c>
      <c r="E191" s="54">
        <f t="shared" ref="E191:E204" si="31">SUM(D191-C191)</f>
        <v>10689.567999999992</v>
      </c>
      <c r="F191" s="60">
        <f t="shared" ref="F191:F204" si="32">SUM(D191/C191*100)</f>
        <v>119.37539468313332</v>
      </c>
      <c r="G191" s="54">
        <f>SUM(G192+G195+G199+G202)</f>
        <v>486.44600000000003</v>
      </c>
      <c r="H191" s="54">
        <f>SUM(H192+H195+H199+H202)</f>
        <v>5985.5339999999997</v>
      </c>
      <c r="I191" s="54">
        <f t="shared" ref="I191" si="33">SUM(H191-G191)</f>
        <v>5499.0879999999997</v>
      </c>
      <c r="J191" s="96" t="s">
        <v>463</v>
      </c>
    </row>
    <row r="192" spans="1:10">
      <c r="A192" s="90" t="s">
        <v>75</v>
      </c>
      <c r="B192" s="67" t="s">
        <v>74</v>
      </c>
      <c r="C192" s="56">
        <f>C193+C194</f>
        <v>457.51199999999994</v>
      </c>
      <c r="D192" s="56">
        <f>D193+D194</f>
        <v>757.45800000000008</v>
      </c>
      <c r="E192" s="56">
        <f t="shared" si="31"/>
        <v>299.94600000000014</v>
      </c>
      <c r="F192" s="60">
        <f t="shared" si="32"/>
        <v>165.56024760006298</v>
      </c>
      <c r="G192" s="56"/>
      <c r="H192" s="56"/>
      <c r="I192" s="56"/>
      <c r="J192" s="62"/>
    </row>
    <row r="193" spans="1:10">
      <c r="A193" s="66" t="s">
        <v>76</v>
      </c>
      <c r="B193" s="67" t="s">
        <v>87</v>
      </c>
      <c r="C193" s="55">
        <v>373.78699999999998</v>
      </c>
      <c r="D193" s="59">
        <v>629.83900000000006</v>
      </c>
      <c r="E193" s="56">
        <f t="shared" si="31"/>
        <v>256.05200000000008</v>
      </c>
      <c r="F193" s="60">
        <f t="shared" si="32"/>
        <v>168.50211484080509</v>
      </c>
      <c r="G193" s="55"/>
      <c r="H193" s="55"/>
      <c r="I193" s="56"/>
      <c r="J193" s="62"/>
    </row>
    <row r="194" spans="1:10">
      <c r="A194" s="66" t="s">
        <v>77</v>
      </c>
      <c r="B194" s="67" t="s">
        <v>88</v>
      </c>
      <c r="C194" s="55">
        <v>83.724999999999994</v>
      </c>
      <c r="D194" s="59">
        <v>127.619</v>
      </c>
      <c r="E194" s="56">
        <f t="shared" si="31"/>
        <v>43.894000000000005</v>
      </c>
      <c r="F194" s="60">
        <f t="shared" si="32"/>
        <v>152.42639593908632</v>
      </c>
      <c r="G194" s="55"/>
      <c r="H194" s="55"/>
      <c r="I194" s="56"/>
      <c r="J194" s="62"/>
    </row>
    <row r="195" spans="1:10">
      <c r="A195" s="57" t="s">
        <v>78</v>
      </c>
      <c r="B195" s="91" t="s">
        <v>89</v>
      </c>
      <c r="C195" s="55">
        <f>C196+C197+C198</f>
        <v>44752.216999999997</v>
      </c>
      <c r="D195" s="55">
        <f>D196+D197+D198</f>
        <v>51675.214</v>
      </c>
      <c r="E195" s="56">
        <f t="shared" si="31"/>
        <v>6922.997000000003</v>
      </c>
      <c r="F195" s="60">
        <f t="shared" si="32"/>
        <v>115.46961796328436</v>
      </c>
      <c r="G195" s="55">
        <f>G196+G197+G198</f>
        <v>182.31200000000001</v>
      </c>
      <c r="H195" s="55">
        <f>H196+H197+H198</f>
        <v>728.923</v>
      </c>
      <c r="I195" s="56">
        <f t="shared" ref="I195:I198" si="34">SUM(H195-G195)</f>
        <v>546.61099999999999</v>
      </c>
      <c r="J195" s="62" t="s">
        <v>464</v>
      </c>
    </row>
    <row r="196" spans="1:10">
      <c r="A196" s="57" t="s">
        <v>79</v>
      </c>
      <c r="B196" s="91" t="s">
        <v>90</v>
      </c>
      <c r="C196" s="55">
        <v>38530.932999999997</v>
      </c>
      <c r="D196" s="59">
        <v>44986.347000000002</v>
      </c>
      <c r="E196" s="56">
        <f t="shared" si="31"/>
        <v>6455.4140000000043</v>
      </c>
      <c r="F196" s="60">
        <f t="shared" si="32"/>
        <v>116.7538481354708</v>
      </c>
      <c r="G196" s="55">
        <v>132.33000000000001</v>
      </c>
      <c r="H196" s="61">
        <v>674.05799999999999</v>
      </c>
      <c r="I196" s="56">
        <f t="shared" si="34"/>
        <v>541.72799999999995</v>
      </c>
      <c r="J196" s="62" t="s">
        <v>465</v>
      </c>
    </row>
    <row r="197" spans="1:10" ht="17.25" customHeight="1">
      <c r="A197" s="57" t="s">
        <v>80</v>
      </c>
      <c r="B197" s="91" t="s">
        <v>91</v>
      </c>
      <c r="C197" s="55">
        <v>1072.4939999999999</v>
      </c>
      <c r="D197" s="59">
        <v>1079.704</v>
      </c>
      <c r="E197" s="56">
        <f t="shared" si="31"/>
        <v>7.2100000000000364</v>
      </c>
      <c r="F197" s="60">
        <f t="shared" si="32"/>
        <v>100.67226483318321</v>
      </c>
      <c r="G197" s="55"/>
      <c r="H197" s="55"/>
      <c r="I197" s="56"/>
      <c r="J197" s="62"/>
    </row>
    <row r="198" spans="1:10">
      <c r="A198" s="57" t="s">
        <v>81</v>
      </c>
      <c r="B198" s="91" t="s">
        <v>92</v>
      </c>
      <c r="C198" s="55">
        <v>5148.79</v>
      </c>
      <c r="D198" s="59">
        <v>5609.1629999999996</v>
      </c>
      <c r="E198" s="56">
        <f t="shared" si="31"/>
        <v>460.37299999999959</v>
      </c>
      <c r="F198" s="60">
        <f t="shared" si="32"/>
        <v>108.94138234420126</v>
      </c>
      <c r="G198" s="84">
        <v>49.981999999999999</v>
      </c>
      <c r="H198" s="61">
        <v>54.865000000000002</v>
      </c>
      <c r="I198" s="56">
        <f t="shared" si="34"/>
        <v>4.8830000000000027</v>
      </c>
      <c r="J198" s="62">
        <f>SUM(H198/G198*100)</f>
        <v>109.76951702612941</v>
      </c>
    </row>
    <row r="199" spans="1:10">
      <c r="A199" s="57" t="s">
        <v>82</v>
      </c>
      <c r="B199" s="91" t="s">
        <v>93</v>
      </c>
      <c r="C199" s="61">
        <f>C200+C201</f>
        <v>8218.3809999999994</v>
      </c>
      <c r="D199" s="61">
        <f>D200+D201</f>
        <v>8177.8770000000004</v>
      </c>
      <c r="E199" s="56">
        <f t="shared" si="31"/>
        <v>-40.503999999998996</v>
      </c>
      <c r="F199" s="60">
        <f t="shared" si="32"/>
        <v>99.507153537904856</v>
      </c>
      <c r="G199" s="61">
        <f t="shared" ref="G199:H199" si="35">G200+G201</f>
        <v>304.13400000000001</v>
      </c>
      <c r="H199" s="61">
        <f t="shared" si="35"/>
        <v>5251.65</v>
      </c>
      <c r="I199" s="56">
        <f t="shared" ref="I199" si="36">SUM(H199-G199)</f>
        <v>4947.5159999999996</v>
      </c>
      <c r="J199" s="62" t="s">
        <v>466</v>
      </c>
    </row>
    <row r="200" spans="1:10">
      <c r="A200" s="57" t="s">
        <v>83</v>
      </c>
      <c r="B200" s="91" t="s">
        <v>94</v>
      </c>
      <c r="C200" s="55">
        <v>8218.3809999999994</v>
      </c>
      <c r="D200" s="59">
        <v>8158.259</v>
      </c>
      <c r="E200" s="56">
        <f t="shared" si="31"/>
        <v>-60.121999999999389</v>
      </c>
      <c r="F200" s="60">
        <f t="shared" si="32"/>
        <v>99.26844472165503</v>
      </c>
      <c r="G200" s="84">
        <v>304.13400000000001</v>
      </c>
      <c r="H200" s="61">
        <f>89.276+5162.374</f>
        <v>5251.65</v>
      </c>
      <c r="I200" s="56">
        <f t="shared" ref="I200" si="37">SUM(H200-G200)</f>
        <v>4947.5159999999996</v>
      </c>
      <c r="J200" s="62" t="s">
        <v>466</v>
      </c>
    </row>
    <row r="201" spans="1:10">
      <c r="A201" s="57" t="s">
        <v>452</v>
      </c>
      <c r="B201" s="91" t="s">
        <v>453</v>
      </c>
      <c r="C201" s="55"/>
      <c r="D201" s="59">
        <v>19.617999999999999</v>
      </c>
      <c r="E201" s="56"/>
      <c r="F201" s="60"/>
      <c r="G201" s="88"/>
      <c r="H201" s="61"/>
      <c r="I201" s="56"/>
      <c r="J201" s="62"/>
    </row>
    <row r="202" spans="1:10">
      <c r="A202" s="57" t="s">
        <v>84</v>
      </c>
      <c r="B202" s="91" t="s">
        <v>95</v>
      </c>
      <c r="C202" s="55">
        <f>C203+C204</f>
        <v>1742.73</v>
      </c>
      <c r="D202" s="55">
        <f>D203+D204</f>
        <v>5249.8590000000004</v>
      </c>
      <c r="E202" s="56">
        <f t="shared" si="31"/>
        <v>3507.1290000000004</v>
      </c>
      <c r="F202" s="60" t="s">
        <v>469</v>
      </c>
      <c r="G202" s="55">
        <f>G203+G204</f>
        <v>0</v>
      </c>
      <c r="H202" s="55">
        <f>H203+H204</f>
        <v>4.9610000000000003</v>
      </c>
      <c r="I202" s="56">
        <f t="shared" ref="I202" si="38">SUM(H202-G202)</f>
        <v>4.9610000000000003</v>
      </c>
      <c r="J202" s="62"/>
    </row>
    <row r="203" spans="1:10" ht="36">
      <c r="A203" s="57" t="s">
        <v>85</v>
      </c>
      <c r="B203" s="91" t="s">
        <v>96</v>
      </c>
      <c r="C203" s="55"/>
      <c r="D203" s="55">
        <v>3208.4630000000002</v>
      </c>
      <c r="E203" s="56">
        <f t="shared" si="31"/>
        <v>3208.4630000000002</v>
      </c>
      <c r="F203" s="60"/>
      <c r="G203" s="85"/>
      <c r="H203" s="85"/>
      <c r="I203" s="56"/>
      <c r="J203" s="62"/>
    </row>
    <row r="204" spans="1:10">
      <c r="A204" s="57" t="s">
        <v>86</v>
      </c>
      <c r="B204" s="91" t="s">
        <v>97</v>
      </c>
      <c r="C204" s="55">
        <v>1742.73</v>
      </c>
      <c r="D204" s="59">
        <v>2041.396</v>
      </c>
      <c r="E204" s="56">
        <f t="shared" si="31"/>
        <v>298.66599999999994</v>
      </c>
      <c r="F204" s="60">
        <f t="shared" si="32"/>
        <v>117.13782398879917</v>
      </c>
      <c r="G204" s="85"/>
      <c r="H204" s="61">
        <v>4.9610000000000003</v>
      </c>
      <c r="I204" s="56">
        <f t="shared" ref="I204" si="39">SUM(H204-G204)</f>
        <v>4.9610000000000003</v>
      </c>
      <c r="J204" s="62"/>
    </row>
    <row r="205" spans="1:10" ht="20.399999999999999">
      <c r="A205" s="63" t="s">
        <v>69</v>
      </c>
      <c r="B205" s="64" t="s">
        <v>9</v>
      </c>
      <c r="C205" s="54">
        <f>+C207+C210+C211+C212+C213+C214+C220+C222+C208+C219+C215</f>
        <v>80145.328999999998</v>
      </c>
      <c r="D205" s="54">
        <f>+D207+D210+D211+D212+D213+D214+D220+D222+D208+D219+D215</f>
        <v>171770.264</v>
      </c>
      <c r="E205" s="54">
        <f>SUM(D205-C205)</f>
        <v>91624.934999999998</v>
      </c>
      <c r="F205" s="60" t="s">
        <v>511</v>
      </c>
      <c r="G205" s="54">
        <f>SUM(G207+G212+G213+G214+G217+G222)+G216+G211</f>
        <v>703.96900000000005</v>
      </c>
      <c r="H205" s="54">
        <f>SUM(H207+H212+H213+H214+H217+H222)+H216+H211</f>
        <v>18363.608</v>
      </c>
      <c r="I205" s="54">
        <f t="shared" ref="I205" si="40">SUM(H205-G205)</f>
        <v>17659.638999999999</v>
      </c>
      <c r="J205" s="65" t="s">
        <v>515</v>
      </c>
    </row>
    <row r="206" spans="1:10">
      <c r="A206" s="106" t="s">
        <v>70</v>
      </c>
      <c r="B206" s="58" t="s">
        <v>154</v>
      </c>
      <c r="C206" s="56">
        <f>C207+C210+C211</f>
        <v>9661.6239999999998</v>
      </c>
      <c r="D206" s="56">
        <f>D207+D210+D211</f>
        <v>25291.448999999997</v>
      </c>
      <c r="E206" s="56">
        <f>SUM(D206-C206)</f>
        <v>15629.824999999997</v>
      </c>
      <c r="F206" s="60" t="s">
        <v>473</v>
      </c>
      <c r="G206" s="56">
        <f>G207+G208+G209+G210+G211</f>
        <v>1.042</v>
      </c>
      <c r="H206" s="56">
        <f>H207+H208+H209+H210+H211</f>
        <v>7346.1419999999998</v>
      </c>
      <c r="I206" s="56">
        <f t="shared" ref="I206" si="41">SUM(H206-G206)</f>
        <v>7345.0999999999995</v>
      </c>
      <c r="J206" s="60" t="s">
        <v>478</v>
      </c>
    </row>
    <row r="207" spans="1:10">
      <c r="A207" s="106" t="s">
        <v>137</v>
      </c>
      <c r="B207" s="58" t="s">
        <v>155</v>
      </c>
      <c r="C207" s="56">
        <v>670</v>
      </c>
      <c r="D207" s="59">
        <f>5349.598+974.874+1777.021</f>
        <v>8101.4929999999995</v>
      </c>
      <c r="E207" s="56">
        <f>SUM(D207-C207)</f>
        <v>7431.4929999999995</v>
      </c>
      <c r="F207" s="60" t="s">
        <v>477</v>
      </c>
      <c r="G207" s="56">
        <v>1.042</v>
      </c>
      <c r="H207" s="61">
        <f>7024.727+265.424+55.991</f>
        <v>7346.1419999999998</v>
      </c>
      <c r="I207" s="56">
        <f t="shared" ref="I207" si="42">SUM(H207-G207)</f>
        <v>7345.0999999999995</v>
      </c>
      <c r="J207" s="60" t="s">
        <v>478</v>
      </c>
    </row>
    <row r="208" spans="1:10">
      <c r="A208" s="106" t="s">
        <v>264</v>
      </c>
      <c r="B208" s="58" t="s">
        <v>265</v>
      </c>
      <c r="C208" s="56"/>
      <c r="D208" s="56"/>
      <c r="E208" s="56"/>
      <c r="F208" s="60"/>
      <c r="G208" s="56"/>
      <c r="H208" s="56"/>
      <c r="I208" s="56"/>
      <c r="J208" s="62"/>
    </row>
    <row r="209" spans="1:10">
      <c r="A209" s="106" t="s">
        <v>237</v>
      </c>
      <c r="B209" s="108" t="s">
        <v>238</v>
      </c>
      <c r="C209" s="56"/>
      <c r="D209" s="56"/>
      <c r="E209" s="56"/>
      <c r="F209" s="60"/>
      <c r="G209" s="56"/>
      <c r="H209" s="56"/>
      <c r="I209" s="56"/>
      <c r="J209" s="62"/>
    </row>
    <row r="210" spans="1:10" ht="36">
      <c r="A210" s="106" t="s">
        <v>138</v>
      </c>
      <c r="B210" s="109" t="s">
        <v>102</v>
      </c>
      <c r="C210" s="56">
        <f>3607.393+909.161+2724.671+1750.399</f>
        <v>8991.6239999999998</v>
      </c>
      <c r="D210" s="55">
        <f>5267.207+1559.345+6754.751+3608.653</f>
        <v>17189.955999999998</v>
      </c>
      <c r="E210" s="56">
        <f t="shared" ref="E210:E215" si="43">SUM(D210-C210)</f>
        <v>8198.3319999999985</v>
      </c>
      <c r="F210" s="60" t="s">
        <v>510</v>
      </c>
      <c r="G210" s="56"/>
      <c r="H210" s="56"/>
      <c r="I210" s="56"/>
      <c r="J210" s="62"/>
    </row>
    <row r="211" spans="1:10">
      <c r="A211" s="110">
        <v>6016</v>
      </c>
      <c r="B211" s="109" t="s">
        <v>101</v>
      </c>
      <c r="C211" s="55"/>
      <c r="D211" s="55"/>
      <c r="E211" s="56"/>
      <c r="F211" s="60"/>
      <c r="G211" s="55"/>
      <c r="H211" s="55"/>
      <c r="I211" s="56"/>
      <c r="J211" s="62"/>
    </row>
    <row r="212" spans="1:10" ht="42" customHeight="1">
      <c r="A212" s="110">
        <v>6020</v>
      </c>
      <c r="B212" s="109" t="s">
        <v>156</v>
      </c>
      <c r="C212" s="55">
        <f>21386.319+71.52+11.83</f>
        <v>21469.669000000002</v>
      </c>
      <c r="D212" s="55">
        <f>31031.721+168.491+85</f>
        <v>31285.212000000003</v>
      </c>
      <c r="E212" s="56">
        <f t="shared" si="43"/>
        <v>9815.5430000000015</v>
      </c>
      <c r="F212" s="60">
        <f>SUM(D212/C212*100)</f>
        <v>145.71818503582892</v>
      </c>
      <c r="G212" s="55"/>
      <c r="H212" s="55"/>
      <c r="I212" s="56"/>
      <c r="J212" s="62"/>
    </row>
    <row r="213" spans="1:10" ht="24" customHeight="1">
      <c r="A213" s="110">
        <v>6030</v>
      </c>
      <c r="B213" s="78" t="s">
        <v>157</v>
      </c>
      <c r="C213" s="55">
        <f>34462.697+1933.585+646.27+504.491+2078.142</f>
        <v>39625.184999999998</v>
      </c>
      <c r="D213" s="55">
        <f>86414.826+5039.353+4404.192+4526.868+8567.253</f>
        <v>108952.492</v>
      </c>
      <c r="E213" s="56">
        <f t="shared" si="43"/>
        <v>69327.307000000001</v>
      </c>
      <c r="F213" s="60" t="s">
        <v>475</v>
      </c>
      <c r="G213" s="55"/>
      <c r="H213" s="61">
        <v>2833.9169999999999</v>
      </c>
      <c r="I213" s="56"/>
      <c r="J213" s="62"/>
    </row>
    <row r="214" spans="1:10" ht="48.75" customHeight="1">
      <c r="A214" s="110">
        <v>6050</v>
      </c>
      <c r="B214" s="113" t="s">
        <v>476</v>
      </c>
      <c r="C214" s="55"/>
      <c r="D214" s="55">
        <v>5657.7759999999998</v>
      </c>
      <c r="E214" s="56">
        <f t="shared" ref="E214" si="44">SUM(D214-C214)</f>
        <v>5657.7759999999998</v>
      </c>
      <c r="F214" s="60"/>
      <c r="G214" s="55"/>
      <c r="H214" s="55"/>
      <c r="I214" s="56"/>
      <c r="J214" s="62"/>
    </row>
    <row r="215" spans="1:10" ht="66.599999999999994" customHeight="1">
      <c r="A215" s="110">
        <v>6071</v>
      </c>
      <c r="B215" s="111" t="s">
        <v>421</v>
      </c>
      <c r="C215" s="74">
        <v>9300</v>
      </c>
      <c r="D215" s="61"/>
      <c r="E215" s="56">
        <f t="shared" si="43"/>
        <v>-9300</v>
      </c>
      <c r="F215" s="60">
        <f>SUM(D215/C215*100)</f>
        <v>0</v>
      </c>
      <c r="G215" s="55"/>
      <c r="H215" s="55"/>
      <c r="I215" s="56"/>
      <c r="J215" s="62"/>
    </row>
    <row r="216" spans="1:10" ht="36">
      <c r="A216" s="110">
        <v>6072</v>
      </c>
      <c r="B216" s="67" t="s">
        <v>239</v>
      </c>
      <c r="C216" s="55"/>
      <c r="D216" s="55"/>
      <c r="E216" s="56"/>
      <c r="F216" s="60"/>
      <c r="G216" s="55"/>
      <c r="H216" s="55"/>
      <c r="I216" s="56"/>
      <c r="J216" s="62"/>
    </row>
    <row r="217" spans="1:10">
      <c r="A217" s="110">
        <v>6080</v>
      </c>
      <c r="B217" s="109" t="s">
        <v>160</v>
      </c>
      <c r="C217" s="55">
        <f>C218+C219+C220+C221</f>
        <v>88.850999999999999</v>
      </c>
      <c r="D217" s="55">
        <f>D218+D219+D220+D221</f>
        <v>583.33500000000004</v>
      </c>
      <c r="E217" s="85">
        <f>E218+E219+E220+E221</f>
        <v>494.48400000000004</v>
      </c>
      <c r="F217" s="60" t="s">
        <v>479</v>
      </c>
      <c r="G217" s="55"/>
      <c r="H217" s="55">
        <v>7960.4</v>
      </c>
      <c r="I217" s="56"/>
      <c r="J217" s="62"/>
    </row>
    <row r="218" spans="1:10">
      <c r="A218" s="110">
        <v>6082</v>
      </c>
      <c r="B218" s="109" t="s">
        <v>232</v>
      </c>
      <c r="C218" s="55"/>
      <c r="D218" s="55"/>
      <c r="E218" s="56"/>
      <c r="F218" s="60"/>
      <c r="G218" s="55"/>
      <c r="H218" s="55"/>
      <c r="I218" s="56"/>
      <c r="J218" s="62"/>
    </row>
    <row r="219" spans="1:10" ht="55.95" customHeight="1">
      <c r="A219" s="110">
        <v>6083</v>
      </c>
      <c r="B219" s="109" t="s">
        <v>233</v>
      </c>
      <c r="C219" s="55"/>
      <c r="D219" s="55"/>
      <c r="E219" s="56"/>
      <c r="F219" s="60"/>
      <c r="G219" s="55"/>
      <c r="H219" s="55"/>
      <c r="I219" s="56"/>
      <c r="J219" s="62"/>
    </row>
    <row r="220" spans="1:10" ht="42" customHeight="1">
      <c r="A220" s="110">
        <v>6084</v>
      </c>
      <c r="B220" s="109" t="s">
        <v>158</v>
      </c>
      <c r="C220" s="55">
        <v>88.850999999999999</v>
      </c>
      <c r="D220" s="107">
        <v>583.33500000000004</v>
      </c>
      <c r="E220" s="56">
        <f>SUM(D220-C220)</f>
        <v>494.48400000000004</v>
      </c>
      <c r="F220" s="60" t="s">
        <v>479</v>
      </c>
      <c r="G220" s="55"/>
      <c r="H220" s="55"/>
      <c r="I220" s="56"/>
      <c r="J220" s="62"/>
    </row>
    <row r="221" spans="1:10">
      <c r="A221" s="110">
        <v>6086</v>
      </c>
      <c r="B221" s="109" t="s">
        <v>234</v>
      </c>
      <c r="C221" s="55"/>
      <c r="D221" s="55"/>
      <c r="E221" s="56"/>
      <c r="F221" s="112"/>
      <c r="G221" s="55"/>
      <c r="H221" s="55">
        <v>7960.4</v>
      </c>
      <c r="I221" s="56"/>
      <c r="J221" s="62"/>
    </row>
    <row r="222" spans="1:10">
      <c r="A222" s="110">
        <v>6090</v>
      </c>
      <c r="B222" s="109" t="s">
        <v>159</v>
      </c>
      <c r="C222" s="55"/>
      <c r="D222" s="55"/>
      <c r="E222" s="56"/>
      <c r="F222" s="60"/>
      <c r="G222" s="55">
        <v>702.92700000000002</v>
      </c>
      <c r="H222" s="61">
        <v>223.149</v>
      </c>
      <c r="I222" s="56">
        <f>SUM(H222-G222)</f>
        <v>-479.77800000000002</v>
      </c>
      <c r="J222" s="60">
        <f t="shared" ref="J222" si="45">SUM(H222/G222*100)</f>
        <v>31.745686251915206</v>
      </c>
    </row>
    <row r="223" spans="1:10" ht="20.399999999999999">
      <c r="A223" s="114" t="s">
        <v>430</v>
      </c>
      <c r="B223" s="115" t="s">
        <v>431</v>
      </c>
      <c r="C223" s="86">
        <f>SUM(C224+C226+C242+C248)</f>
        <v>118506.44699999999</v>
      </c>
      <c r="D223" s="86">
        <f>SUM(D224+D226+D242+D248)</f>
        <v>189386.01300000001</v>
      </c>
      <c r="E223" s="54">
        <f>SUM(D223-C223)</f>
        <v>70879.566000000021</v>
      </c>
      <c r="F223" s="60">
        <f>SUM(D223/C223*100)</f>
        <v>159.81072574051606</v>
      </c>
      <c r="G223" s="86">
        <f>SUM(G224+G226+G242+G248)</f>
        <v>36325.4</v>
      </c>
      <c r="H223" s="86">
        <f>SUM(H224+H226+H242+H248)</f>
        <v>230436.766</v>
      </c>
      <c r="I223" s="54">
        <f>SUM(H223-G223)</f>
        <v>194111.36600000001</v>
      </c>
      <c r="J223" s="65" t="s">
        <v>480</v>
      </c>
    </row>
    <row r="224" spans="1:10" ht="20.399999999999999">
      <c r="A224" s="114" t="s">
        <v>425</v>
      </c>
      <c r="B224" s="115" t="s">
        <v>424</v>
      </c>
      <c r="C224" s="116"/>
      <c r="D224" s="86"/>
      <c r="E224" s="54"/>
      <c r="F224" s="60"/>
      <c r="G224" s="86"/>
      <c r="H224" s="86"/>
      <c r="I224" s="54"/>
      <c r="J224" s="96"/>
    </row>
    <row r="225" spans="1:10" ht="21">
      <c r="A225" s="117" t="s">
        <v>426</v>
      </c>
      <c r="B225" s="91" t="s">
        <v>427</v>
      </c>
      <c r="C225" s="74"/>
      <c r="D225" s="55"/>
      <c r="E225" s="56"/>
      <c r="F225" s="60"/>
      <c r="G225" s="86"/>
      <c r="H225" s="86"/>
      <c r="I225" s="54"/>
      <c r="J225" s="96"/>
    </row>
    <row r="226" spans="1:10" ht="25.5" customHeight="1">
      <c r="A226" s="22" t="s">
        <v>98</v>
      </c>
      <c r="B226" s="23" t="s">
        <v>161</v>
      </c>
      <c r="C226" s="24"/>
      <c r="D226" s="24"/>
      <c r="E226" s="24"/>
      <c r="F226" s="37"/>
      <c r="G226" s="24">
        <f>G227+G228+G234+G235+G236+G238+G237+G240+G239</f>
        <v>1461</v>
      </c>
      <c r="H226" s="24">
        <f>H227+H228+H234+H235+H236+H238+H237+H240+H239</f>
        <v>2005.183</v>
      </c>
      <c r="I226" s="24">
        <f t="shared" ref="I226" si="46">SUM(H226-G226)</f>
        <v>544.18299999999999</v>
      </c>
      <c r="J226" s="25">
        <f t="shared" ref="J226" si="47">SUM(H226/G226*100)</f>
        <v>137.24729637234771</v>
      </c>
    </row>
    <row r="227" spans="1:10" ht="21" customHeight="1">
      <c r="A227" s="28">
        <v>7310</v>
      </c>
      <c r="B227" s="28" t="s">
        <v>162</v>
      </c>
      <c r="C227" s="26"/>
      <c r="D227" s="26"/>
      <c r="E227" s="27"/>
      <c r="F227" s="29"/>
      <c r="G227" s="26"/>
      <c r="H227" s="36">
        <v>289.89600000000002</v>
      </c>
      <c r="I227" s="27">
        <f t="shared" ref="I227" si="48">SUM(H227-G227)</f>
        <v>289.89600000000002</v>
      </c>
      <c r="J227" s="38"/>
    </row>
    <row r="228" spans="1:10" ht="21" customHeight="1">
      <c r="A228" s="28">
        <v>7320</v>
      </c>
      <c r="B228" s="30" t="s">
        <v>167</v>
      </c>
      <c r="C228" s="27"/>
      <c r="D228" s="27"/>
      <c r="E228" s="27"/>
      <c r="F228" s="29"/>
      <c r="G228" s="26">
        <v>1461</v>
      </c>
      <c r="H228" s="26">
        <v>767.31799999999998</v>
      </c>
      <c r="I228" s="27">
        <f t="shared" ref="I228" si="49">SUM(H228-G228)</f>
        <v>-693.68200000000002</v>
      </c>
      <c r="J228" s="37"/>
    </row>
    <row r="229" spans="1:10" ht="21" customHeight="1">
      <c r="A229" s="28">
        <v>7321</v>
      </c>
      <c r="B229" s="28" t="s">
        <v>163</v>
      </c>
      <c r="C229" s="31"/>
      <c r="D229" s="26"/>
      <c r="E229" s="27"/>
      <c r="F229" s="29"/>
      <c r="G229" s="26"/>
      <c r="H229" s="26"/>
      <c r="I229" s="27"/>
      <c r="J229" s="37"/>
    </row>
    <row r="230" spans="1:10" ht="21" customHeight="1">
      <c r="A230" s="28">
        <v>7322</v>
      </c>
      <c r="B230" s="32" t="s">
        <v>164</v>
      </c>
      <c r="C230" s="31"/>
      <c r="D230" s="26"/>
      <c r="E230" s="27"/>
      <c r="F230" s="29"/>
      <c r="G230" s="26"/>
      <c r="H230" s="26">
        <v>412.43900000000002</v>
      </c>
      <c r="I230" s="24">
        <f t="shared" ref="I230" si="50">SUM(H230-G230)</f>
        <v>412.43900000000002</v>
      </c>
      <c r="J230" s="38"/>
    </row>
    <row r="231" spans="1:10" ht="21" customHeight="1">
      <c r="A231" s="28">
        <v>7323</v>
      </c>
      <c r="B231" s="32" t="s">
        <v>227</v>
      </c>
      <c r="C231" s="31"/>
      <c r="D231" s="26"/>
      <c r="E231" s="27"/>
      <c r="F231" s="29"/>
      <c r="G231" s="26"/>
      <c r="H231" s="26"/>
      <c r="I231" s="27"/>
      <c r="J231" s="37"/>
    </row>
    <row r="232" spans="1:10" ht="21" customHeight="1">
      <c r="A232" s="28">
        <v>7324</v>
      </c>
      <c r="B232" s="32" t="s">
        <v>165</v>
      </c>
      <c r="C232" s="31"/>
      <c r="D232" s="26"/>
      <c r="E232" s="27"/>
      <c r="F232" s="29"/>
      <c r="G232" s="26"/>
      <c r="H232" s="26"/>
      <c r="I232" s="27"/>
      <c r="J232" s="37"/>
    </row>
    <row r="233" spans="1:10" ht="21" customHeight="1">
      <c r="A233" s="28">
        <v>7325</v>
      </c>
      <c r="B233" s="32" t="s">
        <v>166</v>
      </c>
      <c r="C233" s="31"/>
      <c r="D233" s="26"/>
      <c r="E233" s="27"/>
      <c r="F233" s="29"/>
      <c r="G233" s="26">
        <v>1461</v>
      </c>
      <c r="H233" s="26">
        <v>354.87900000000002</v>
      </c>
      <c r="I233" s="27">
        <f t="shared" ref="I233" si="51">SUM(H233-G233)</f>
        <v>-1106.1210000000001</v>
      </c>
      <c r="J233" s="37"/>
    </row>
    <row r="234" spans="1:10" ht="21" customHeight="1">
      <c r="A234" s="28">
        <v>7330</v>
      </c>
      <c r="B234" s="32" t="s">
        <v>249</v>
      </c>
      <c r="C234" s="26"/>
      <c r="D234" s="26"/>
      <c r="E234" s="27"/>
      <c r="F234" s="29"/>
      <c r="G234" s="26"/>
      <c r="H234" s="26"/>
      <c r="I234" s="27"/>
      <c r="J234" s="37"/>
    </row>
    <row r="235" spans="1:10" ht="21" customHeight="1">
      <c r="A235" s="28">
        <v>7340</v>
      </c>
      <c r="B235" s="32" t="s">
        <v>250</v>
      </c>
      <c r="C235" s="26"/>
      <c r="D235" s="26"/>
      <c r="E235" s="27"/>
      <c r="F235" s="29"/>
      <c r="G235" s="26"/>
      <c r="H235" s="26"/>
      <c r="I235" s="27"/>
      <c r="J235" s="37"/>
    </row>
    <row r="236" spans="1:10" ht="20.25" customHeight="1">
      <c r="A236" s="33" t="s">
        <v>168</v>
      </c>
      <c r="B236" s="34" t="s">
        <v>169</v>
      </c>
      <c r="C236" s="26"/>
      <c r="D236" s="26"/>
      <c r="E236" s="27"/>
      <c r="F236" s="29"/>
      <c r="G236" s="26"/>
      <c r="H236" s="26"/>
      <c r="I236" s="27"/>
      <c r="J236" s="37"/>
    </row>
    <row r="237" spans="1:10" ht="20.25" customHeight="1">
      <c r="A237" s="33" t="s">
        <v>260</v>
      </c>
      <c r="B237" s="34" t="s">
        <v>261</v>
      </c>
      <c r="C237" s="26"/>
      <c r="D237" s="26"/>
      <c r="E237" s="27"/>
      <c r="F237" s="29"/>
      <c r="G237" s="26"/>
      <c r="H237" s="26"/>
      <c r="I237" s="27"/>
      <c r="J237" s="37"/>
    </row>
    <row r="238" spans="1:10" ht="42" customHeight="1">
      <c r="A238" s="33" t="s">
        <v>236</v>
      </c>
      <c r="B238" s="34" t="s">
        <v>235</v>
      </c>
      <c r="C238" s="35"/>
      <c r="D238" s="35"/>
      <c r="E238" s="27"/>
      <c r="F238" s="29"/>
      <c r="G238" s="26"/>
      <c r="H238" s="26"/>
      <c r="I238" s="27"/>
      <c r="J238" s="37"/>
    </row>
    <row r="239" spans="1:10" ht="42" customHeight="1">
      <c r="A239" s="33" t="s">
        <v>262</v>
      </c>
      <c r="B239" s="34" t="s">
        <v>263</v>
      </c>
      <c r="C239" s="35"/>
      <c r="D239" s="35"/>
      <c r="E239" s="27"/>
      <c r="F239" s="29"/>
      <c r="G239" s="26"/>
      <c r="H239" s="26"/>
      <c r="I239" s="27"/>
      <c r="J239" s="37"/>
    </row>
    <row r="240" spans="1:10" ht="18" customHeight="1">
      <c r="A240" s="33" t="s">
        <v>181</v>
      </c>
      <c r="B240" s="34" t="s">
        <v>182</v>
      </c>
      <c r="C240" s="36"/>
      <c r="D240" s="36"/>
      <c r="E240" s="27"/>
      <c r="F240" s="37"/>
      <c r="G240" s="26"/>
      <c r="H240" s="26">
        <v>947.96900000000005</v>
      </c>
      <c r="I240" s="27">
        <f t="shared" ref="I240" si="52">SUM(H240-G240)</f>
        <v>947.96900000000005</v>
      </c>
      <c r="J240" s="37"/>
    </row>
    <row r="241" spans="1:10" ht="18" customHeight="1">
      <c r="A241" s="33" t="s">
        <v>418</v>
      </c>
      <c r="B241" s="34" t="s">
        <v>419</v>
      </c>
      <c r="C241" s="36"/>
      <c r="D241" s="36"/>
      <c r="E241" s="27"/>
      <c r="F241" s="29"/>
      <c r="G241" s="61"/>
      <c r="H241" s="36"/>
      <c r="I241" s="27"/>
      <c r="J241" s="37"/>
    </row>
    <row r="242" spans="1:10" ht="20.399999999999999">
      <c r="A242" s="118" t="s">
        <v>104</v>
      </c>
      <c r="B242" s="115" t="s">
        <v>170</v>
      </c>
      <c r="C242" s="54">
        <f>SUM(C243+C245)</f>
        <v>117206.06599999999</v>
      </c>
      <c r="D242" s="54">
        <f>SUM(D243+D245)</f>
        <v>185579.45600000001</v>
      </c>
      <c r="E242" s="54">
        <f>SUM(D242-C242)</f>
        <v>68373.390000000014</v>
      </c>
      <c r="F242" s="60">
        <f>SUM(D242/C242*100)</f>
        <v>158.33605062727727</v>
      </c>
      <c r="G242" s="54"/>
      <c r="H242" s="54">
        <f>SUM(H243+H245)</f>
        <v>5375.7130000000006</v>
      </c>
      <c r="I242" s="54"/>
      <c r="J242" s="96"/>
    </row>
    <row r="243" spans="1:10">
      <c r="A243" s="110">
        <v>7420</v>
      </c>
      <c r="B243" s="91" t="s">
        <v>174</v>
      </c>
      <c r="C243" s="56">
        <f>C244</f>
        <v>108511.673</v>
      </c>
      <c r="D243" s="56">
        <f>D244</f>
        <v>123731.893</v>
      </c>
      <c r="E243" s="56">
        <f>SUM(D243-C243)</f>
        <v>15220.220000000001</v>
      </c>
      <c r="F243" s="60">
        <f>SUM(D243/C243*100)</f>
        <v>114.02634350684097</v>
      </c>
      <c r="G243" s="56"/>
      <c r="H243" s="56"/>
      <c r="I243" s="56"/>
      <c r="J243" s="62"/>
    </row>
    <row r="244" spans="1:10">
      <c r="A244" s="119" t="s">
        <v>173</v>
      </c>
      <c r="B244" s="91" t="s">
        <v>103</v>
      </c>
      <c r="C244" s="56">
        <v>108511.673</v>
      </c>
      <c r="D244" s="55">
        <v>123731.893</v>
      </c>
      <c r="E244" s="56">
        <f>SUM(D244-C244)</f>
        <v>15220.220000000001</v>
      </c>
      <c r="F244" s="60">
        <f>SUM(D244/C244*100)</f>
        <v>114.02634350684097</v>
      </c>
      <c r="G244" s="56"/>
      <c r="H244" s="56"/>
      <c r="I244" s="56"/>
      <c r="J244" s="62"/>
    </row>
    <row r="245" spans="1:10">
      <c r="A245" s="108">
        <v>7460</v>
      </c>
      <c r="B245" s="91" t="s">
        <v>171</v>
      </c>
      <c r="C245" s="61">
        <f>C246</f>
        <v>8694.393</v>
      </c>
      <c r="D245" s="61">
        <f>D246</f>
        <v>61847.562999999995</v>
      </c>
      <c r="E245" s="56">
        <f>SUM(D245-C245)</f>
        <v>53153.17</v>
      </c>
      <c r="F245" s="60" t="s">
        <v>481</v>
      </c>
      <c r="G245" s="61"/>
      <c r="H245" s="61">
        <f>H246</f>
        <v>5375.7130000000006</v>
      </c>
      <c r="I245" s="56"/>
      <c r="J245" s="62"/>
    </row>
    <row r="246" spans="1:10" ht="36">
      <c r="A246" s="108">
        <v>7461</v>
      </c>
      <c r="B246" s="91" t="s">
        <v>172</v>
      </c>
      <c r="C246" s="55">
        <v>8694.393</v>
      </c>
      <c r="D246" s="55">
        <f>35561.664+9304.121+2000+147.208+14834.57</f>
        <v>61847.562999999995</v>
      </c>
      <c r="E246" s="56">
        <f>SUM(D246-C246)</f>
        <v>53153.17</v>
      </c>
      <c r="F246" s="60" t="s">
        <v>481</v>
      </c>
      <c r="G246" s="55"/>
      <c r="H246" s="55">
        <f>5203.52+172.193</f>
        <v>5375.7130000000006</v>
      </c>
      <c r="I246" s="56"/>
      <c r="J246" s="62"/>
    </row>
    <row r="247" spans="1:10" ht="36">
      <c r="A247" s="66" t="s">
        <v>253</v>
      </c>
      <c r="B247" s="120" t="s">
        <v>254</v>
      </c>
      <c r="C247" s="54"/>
      <c r="D247" s="54"/>
      <c r="E247" s="56"/>
      <c r="F247" s="112"/>
      <c r="G247" s="56"/>
      <c r="H247" s="56"/>
      <c r="I247" s="56"/>
      <c r="J247" s="62"/>
    </row>
    <row r="248" spans="1:10" ht="20.399999999999999">
      <c r="A248" s="122" t="s">
        <v>111</v>
      </c>
      <c r="B248" s="123" t="s">
        <v>175</v>
      </c>
      <c r="C248" s="86">
        <f>SUM(C249:C255)</f>
        <v>1300.3810000000001</v>
      </c>
      <c r="D248" s="86">
        <f>SUM(D249:D255)</f>
        <v>3806.5569999999998</v>
      </c>
      <c r="E248" s="54">
        <f>SUM(D248-C248)</f>
        <v>2506.1759999999995</v>
      </c>
      <c r="F248" s="60" t="s">
        <v>512</v>
      </c>
      <c r="G248" s="86">
        <f>SUM(G249:G255)</f>
        <v>34864.400000000001</v>
      </c>
      <c r="H248" s="86">
        <f>SUM(H249:H255)</f>
        <v>223055.87</v>
      </c>
      <c r="I248" s="54">
        <f t="shared" ref="I248" si="53">SUM(H248-G248)</f>
        <v>188191.47</v>
      </c>
      <c r="J248" s="65" t="s">
        <v>483</v>
      </c>
    </row>
    <row r="249" spans="1:10">
      <c r="A249" s="124" t="s">
        <v>228</v>
      </c>
      <c r="B249" s="67" t="s">
        <v>110</v>
      </c>
      <c r="C249" s="55"/>
      <c r="D249" s="59"/>
      <c r="E249" s="56"/>
      <c r="F249" s="60"/>
      <c r="G249" s="55"/>
      <c r="H249" s="55"/>
      <c r="I249" s="56"/>
      <c r="J249" s="62"/>
    </row>
    <row r="250" spans="1:10">
      <c r="A250" s="124" t="s">
        <v>269</v>
      </c>
      <c r="B250" s="125" t="s">
        <v>270</v>
      </c>
      <c r="C250" s="55"/>
      <c r="D250" s="59"/>
      <c r="E250" s="56"/>
      <c r="F250" s="60"/>
      <c r="G250" s="55"/>
      <c r="H250" s="55"/>
      <c r="I250" s="56"/>
      <c r="J250" s="62"/>
    </row>
    <row r="251" spans="1:10">
      <c r="A251" s="124" t="s">
        <v>176</v>
      </c>
      <c r="B251" s="67" t="s">
        <v>108</v>
      </c>
      <c r="C251" s="55"/>
      <c r="D251" s="59">
        <v>806.01199999999994</v>
      </c>
      <c r="E251" s="56"/>
      <c r="F251" s="60"/>
      <c r="G251" s="55"/>
      <c r="H251" s="61">
        <v>2206.9189999999999</v>
      </c>
      <c r="I251" s="56"/>
      <c r="J251" s="62"/>
    </row>
    <row r="252" spans="1:10">
      <c r="A252" s="124" t="s">
        <v>240</v>
      </c>
      <c r="B252" s="67" t="s">
        <v>241</v>
      </c>
      <c r="C252" s="87"/>
      <c r="D252" s="87"/>
      <c r="E252" s="56"/>
      <c r="F252" s="112"/>
      <c r="G252" s="55"/>
      <c r="H252" s="55"/>
      <c r="I252" s="56"/>
      <c r="J252" s="62"/>
    </row>
    <row r="253" spans="1:10">
      <c r="A253" s="66" t="s">
        <v>177</v>
      </c>
      <c r="B253" s="67" t="s">
        <v>105</v>
      </c>
      <c r="C253" s="55"/>
      <c r="D253" s="55"/>
      <c r="E253" s="56"/>
      <c r="F253" s="112"/>
      <c r="G253" s="55">
        <f>6300+28564.4</f>
        <v>34864.400000000001</v>
      </c>
      <c r="H253" s="55">
        <f>1500+219330.844</f>
        <v>220830.84400000001</v>
      </c>
      <c r="I253" s="56">
        <f t="shared" ref="I253" si="54">SUM(H253-G253)</f>
        <v>185966.44400000002</v>
      </c>
      <c r="J253" s="60" t="s">
        <v>480</v>
      </c>
    </row>
    <row r="254" spans="1:10">
      <c r="A254" s="66" t="s">
        <v>218</v>
      </c>
      <c r="B254" s="67" t="s">
        <v>225</v>
      </c>
      <c r="C254" s="55"/>
      <c r="D254" s="59">
        <v>141.011</v>
      </c>
      <c r="E254" s="56"/>
      <c r="F254" s="60"/>
      <c r="G254" s="55"/>
      <c r="H254" s="55"/>
      <c r="I254" s="56"/>
      <c r="J254" s="62"/>
    </row>
    <row r="255" spans="1:10">
      <c r="A255" s="66" t="s">
        <v>179</v>
      </c>
      <c r="B255" s="126" t="s">
        <v>178</v>
      </c>
      <c r="C255" s="55">
        <f>C256+C257</f>
        <v>1300.3810000000001</v>
      </c>
      <c r="D255" s="55">
        <f>D256+D257</f>
        <v>2859.5339999999997</v>
      </c>
      <c r="E255" s="56">
        <f>SUM(D255-C255)</f>
        <v>1559.1529999999996</v>
      </c>
      <c r="F255" s="60" t="s">
        <v>482</v>
      </c>
      <c r="G255" s="55"/>
      <c r="H255" s="55">
        <v>18.106999999999999</v>
      </c>
      <c r="I255" s="56"/>
      <c r="J255" s="62"/>
    </row>
    <row r="256" spans="1:10" ht="72">
      <c r="A256" s="66" t="s">
        <v>266</v>
      </c>
      <c r="B256" s="91" t="s">
        <v>267</v>
      </c>
      <c r="C256" s="55"/>
      <c r="D256" s="55"/>
      <c r="E256" s="55"/>
      <c r="F256" s="60"/>
      <c r="G256" s="55">
        <v>3003.596</v>
      </c>
      <c r="H256" s="61">
        <v>18.106999999999999</v>
      </c>
      <c r="I256" s="56">
        <f t="shared" ref="I256" si="55">SUM(H256-G256)</f>
        <v>-2985.489</v>
      </c>
      <c r="J256" s="60">
        <f t="shared" ref="J256" si="56">SUM(H256/G256*100)</f>
        <v>0.60284405758963588</v>
      </c>
    </row>
    <row r="257" spans="1:10">
      <c r="A257" s="66" t="s">
        <v>180</v>
      </c>
      <c r="B257" s="91" t="s">
        <v>109</v>
      </c>
      <c r="C257" s="55">
        <f>773.816+518.565+8</f>
        <v>1300.3810000000001</v>
      </c>
      <c r="D257" s="59">
        <f>1527.059+1332.475</f>
        <v>2859.5339999999997</v>
      </c>
      <c r="E257" s="56">
        <f>SUM(D257-C257)</f>
        <v>1559.1529999999996</v>
      </c>
      <c r="F257" s="60" t="s">
        <v>482</v>
      </c>
      <c r="G257" s="55"/>
      <c r="H257" s="55"/>
      <c r="I257" s="56"/>
      <c r="J257" s="62"/>
    </row>
    <row r="258" spans="1:10" ht="21.75" customHeight="1">
      <c r="A258" s="43" t="s">
        <v>99</v>
      </c>
      <c r="B258" s="23" t="s">
        <v>196</v>
      </c>
      <c r="C258" s="86">
        <f>SUM(C259)+C262+C268+C269</f>
        <v>21644.938999999998</v>
      </c>
      <c r="D258" s="86">
        <f>SUM(D259)+D262+D268+D269</f>
        <v>20465.218999999997</v>
      </c>
      <c r="E258" s="54">
        <f>SUM(D258-C258)</f>
        <v>-1179.7200000000012</v>
      </c>
      <c r="F258" s="60">
        <f>SUM(D258/C258*100)</f>
        <v>94.549672789560631</v>
      </c>
      <c r="G258" s="86">
        <f>SUM(G259)+G262+G266+G269</f>
        <v>12952.215</v>
      </c>
      <c r="H258" s="86">
        <f>SUM(H259)+H262+H266+H269</f>
        <v>38609.027999999998</v>
      </c>
      <c r="I258" s="54">
        <f t="shared" ref="I258:I260" si="57">SUM(H258-G258)</f>
        <v>25656.812999999998</v>
      </c>
      <c r="J258" s="65" t="s">
        <v>469</v>
      </c>
    </row>
    <row r="259" spans="1:10" ht="50.25" customHeight="1">
      <c r="A259" s="40" t="s">
        <v>183</v>
      </c>
      <c r="B259" s="41" t="s">
        <v>184</v>
      </c>
      <c r="C259" s="39">
        <f>SUM(C260:C261)</f>
        <v>9612.4229999999989</v>
      </c>
      <c r="D259" s="86">
        <f>SUM(D260:D261)</f>
        <v>11603.275</v>
      </c>
      <c r="E259" s="54">
        <f>SUM(D259-C259)</f>
        <v>1990.8520000000008</v>
      </c>
      <c r="F259" s="60">
        <f>SUM(D259/C259*100)</f>
        <v>120.71124002761844</v>
      </c>
      <c r="G259" s="86">
        <f>SUM(G260:G261)</f>
        <v>10352.215</v>
      </c>
      <c r="H259" s="86">
        <f>SUM(H260:H261)</f>
        <v>27460.637999999999</v>
      </c>
      <c r="I259" s="54">
        <f t="shared" si="57"/>
        <v>17108.422999999999</v>
      </c>
      <c r="J259" s="65" t="s">
        <v>473</v>
      </c>
    </row>
    <row r="260" spans="1:10">
      <c r="A260" s="33" t="s">
        <v>185</v>
      </c>
      <c r="B260" s="32" t="s">
        <v>186</v>
      </c>
      <c r="C260" s="26">
        <f>7671.263+0.209+1940.951</f>
        <v>9612.4229999999989</v>
      </c>
      <c r="D260" s="42">
        <v>11603.275</v>
      </c>
      <c r="E260" s="27">
        <f>SUM(D260-C260)</f>
        <v>1990.8520000000008</v>
      </c>
      <c r="F260" s="38">
        <f>SUM(D260/C260*100)</f>
        <v>120.71124002761844</v>
      </c>
      <c r="G260" s="26">
        <f>8852.216+1499.999</f>
        <v>10352.215</v>
      </c>
      <c r="H260" s="26">
        <v>27460.637999999999</v>
      </c>
      <c r="I260" s="27">
        <f t="shared" si="57"/>
        <v>17108.422999999999</v>
      </c>
      <c r="J260" s="38" t="s">
        <v>473</v>
      </c>
    </row>
    <row r="261" spans="1:10">
      <c r="A261" s="33" t="s">
        <v>100</v>
      </c>
      <c r="B261" s="32" t="s">
        <v>187</v>
      </c>
      <c r="C261" s="26"/>
      <c r="D261" s="42"/>
      <c r="E261" s="27">
        <f t="shared" ref="E261" si="58">D261-C261</f>
        <v>0</v>
      </c>
      <c r="F261" s="38"/>
      <c r="G261" s="26"/>
      <c r="H261" s="26"/>
      <c r="I261" s="27"/>
      <c r="J261" s="37"/>
    </row>
    <row r="262" spans="1:10">
      <c r="A262" s="127" t="s">
        <v>192</v>
      </c>
      <c r="B262" s="128" t="s">
        <v>197</v>
      </c>
      <c r="C262" s="86">
        <f>SUM(C263:C265)</f>
        <v>10148.641</v>
      </c>
      <c r="D262" s="86">
        <f>SUM(D263:D265)</f>
        <v>8418.4779999999992</v>
      </c>
      <c r="E262" s="54">
        <f>SUM(D262-C262)</f>
        <v>-1730.1630000000005</v>
      </c>
      <c r="F262" s="60">
        <f t="shared" ref="F262" si="59">SUM(D262/C262*100)</f>
        <v>82.951776498942067</v>
      </c>
      <c r="G262" s="86">
        <f>SUM(G263:G265)</f>
        <v>0</v>
      </c>
      <c r="H262" s="86">
        <f>SUM(H263:H265)</f>
        <v>11148.39</v>
      </c>
      <c r="I262" s="54">
        <f t="shared" ref="I262" si="60">SUM(H262-G262)</f>
        <v>11148.39</v>
      </c>
      <c r="J262" s="65"/>
    </row>
    <row r="263" spans="1:10">
      <c r="A263" s="66" t="s">
        <v>193</v>
      </c>
      <c r="B263" s="91" t="s">
        <v>211</v>
      </c>
      <c r="C263" s="53"/>
      <c r="D263" s="59"/>
      <c r="E263" s="56"/>
      <c r="F263" s="60"/>
      <c r="G263" s="55"/>
      <c r="H263" s="55"/>
      <c r="I263" s="56"/>
      <c r="J263" s="62"/>
    </row>
    <row r="264" spans="1:10">
      <c r="A264" s="66" t="s">
        <v>194</v>
      </c>
      <c r="B264" s="91" t="s">
        <v>198</v>
      </c>
      <c r="C264" s="53">
        <f>516.481+700+48.994+8883.166</f>
        <v>10148.641</v>
      </c>
      <c r="D264" s="129"/>
      <c r="E264" s="56">
        <f>SUM(D264-C264)</f>
        <v>-10148.641</v>
      </c>
      <c r="F264" s="60"/>
      <c r="G264" s="55"/>
      <c r="H264" s="55"/>
      <c r="I264" s="56"/>
      <c r="J264" s="62"/>
    </row>
    <row r="265" spans="1:10" ht="16.5" customHeight="1">
      <c r="A265" s="66" t="s">
        <v>422</v>
      </c>
      <c r="B265" s="130" t="s">
        <v>428</v>
      </c>
      <c r="C265" s="130"/>
      <c r="D265" s="59">
        <v>8418.4779999999992</v>
      </c>
      <c r="E265" s="56">
        <f>SUM(D265-C265)</f>
        <v>8418.4779999999992</v>
      </c>
      <c r="F265" s="60"/>
      <c r="G265" s="55"/>
      <c r="H265" s="61">
        <v>11148.39</v>
      </c>
      <c r="I265" s="56">
        <f t="shared" ref="I265" si="61">SUM(H265-G265)</f>
        <v>11148.39</v>
      </c>
      <c r="J265" s="60"/>
    </row>
    <row r="266" spans="1:10">
      <c r="A266" s="127" t="s">
        <v>219</v>
      </c>
      <c r="B266" s="128" t="s">
        <v>223</v>
      </c>
      <c r="C266" s="86"/>
      <c r="D266" s="86"/>
      <c r="E266" s="56"/>
      <c r="F266" s="60"/>
      <c r="G266" s="54"/>
      <c r="H266" s="54"/>
      <c r="I266" s="54"/>
      <c r="J266" s="96"/>
    </row>
    <row r="267" spans="1:10">
      <c r="A267" s="66" t="s">
        <v>220</v>
      </c>
      <c r="B267" s="91" t="s">
        <v>222</v>
      </c>
      <c r="C267" s="55"/>
      <c r="D267" s="55"/>
      <c r="E267" s="56"/>
      <c r="F267" s="60"/>
      <c r="G267" s="55"/>
      <c r="H267" s="61"/>
      <c r="I267" s="56"/>
      <c r="J267" s="96"/>
    </row>
    <row r="268" spans="1:10">
      <c r="A268" s="127" t="s">
        <v>411</v>
      </c>
      <c r="B268" s="128" t="s">
        <v>412</v>
      </c>
      <c r="C268" s="86">
        <v>424.61799999999999</v>
      </c>
      <c r="D268" s="131">
        <v>443.46600000000001</v>
      </c>
      <c r="E268" s="24">
        <f>SUM(D268-C268)</f>
        <v>18.848000000000013</v>
      </c>
      <c r="F268" s="38">
        <f>SUM(D268/C268*100)</f>
        <v>104.43881323919382</v>
      </c>
      <c r="G268" s="132"/>
      <c r="H268" s="132"/>
      <c r="I268" s="121"/>
      <c r="J268" s="121"/>
    </row>
    <row r="269" spans="1:10">
      <c r="A269" s="44" t="s">
        <v>307</v>
      </c>
      <c r="B269" s="45" t="s">
        <v>308</v>
      </c>
      <c r="C269" s="39">
        <f>SUM(C270)</f>
        <v>1459.2570000000001</v>
      </c>
      <c r="D269" s="39">
        <f>SUM(D270)</f>
        <v>0</v>
      </c>
      <c r="E269" s="24">
        <f>SUM(D269-C269)</f>
        <v>-1459.2570000000001</v>
      </c>
      <c r="F269" s="38">
        <f t="shared" ref="F269:F272" si="62">SUM(D269/C269*100)</f>
        <v>0</v>
      </c>
      <c r="G269" s="39">
        <f>G270</f>
        <v>2600</v>
      </c>
      <c r="H269" s="39"/>
      <c r="I269" s="27">
        <f t="shared" ref="I269:I271" si="63">SUM(H269-G269)</f>
        <v>-2600</v>
      </c>
      <c r="J269" s="38">
        <f t="shared" ref="J269:J271" si="64">SUM(H269/G269*100)</f>
        <v>0</v>
      </c>
    </row>
    <row r="270" spans="1:10">
      <c r="A270" s="33" t="s">
        <v>309</v>
      </c>
      <c r="B270" s="46" t="s">
        <v>310</v>
      </c>
      <c r="C270" s="26">
        <f>SUM(C271)</f>
        <v>1459.2570000000001</v>
      </c>
      <c r="D270" s="26"/>
      <c r="E270" s="27">
        <f>SUM(D270-C270)</f>
        <v>-1459.2570000000001</v>
      </c>
      <c r="F270" s="38">
        <f t="shared" si="62"/>
        <v>0</v>
      </c>
      <c r="G270" s="26">
        <f>G271</f>
        <v>2600</v>
      </c>
      <c r="H270" s="26"/>
      <c r="I270" s="27">
        <f t="shared" si="63"/>
        <v>-2600</v>
      </c>
      <c r="J270" s="38">
        <f t="shared" si="64"/>
        <v>0</v>
      </c>
    </row>
    <row r="271" spans="1:10">
      <c r="A271" s="47" t="s">
        <v>423</v>
      </c>
      <c r="B271" s="48" t="s">
        <v>429</v>
      </c>
      <c r="C271" s="49">
        <v>1459.2570000000001</v>
      </c>
      <c r="D271" s="42">
        <v>0</v>
      </c>
      <c r="E271" s="27">
        <f>SUM(D271-C271)</f>
        <v>-1459.2570000000001</v>
      </c>
      <c r="F271" s="38">
        <f t="shared" si="62"/>
        <v>0</v>
      </c>
      <c r="G271" s="27">
        <v>2600</v>
      </c>
      <c r="H271" s="36"/>
      <c r="I271" s="27">
        <f t="shared" si="63"/>
        <v>-2600</v>
      </c>
      <c r="J271" s="38">
        <f t="shared" si="64"/>
        <v>0</v>
      </c>
    </row>
    <row r="272" spans="1:10" ht="20.399999999999999">
      <c r="A272" s="63"/>
      <c r="B272" s="89" t="s">
        <v>17</v>
      </c>
      <c r="C272" s="133">
        <f>C94+C97+C132+C145+C185+C191+C205+C223+C258</f>
        <v>1514999.1649999998</v>
      </c>
      <c r="D272" s="133">
        <f>D94+D97+D132+D145+D185+D191+D205+D223+D258</f>
        <v>1711497.1020000002</v>
      </c>
      <c r="E272" s="54">
        <f>SUM(D272-C272)</f>
        <v>196497.93700000038</v>
      </c>
      <c r="F272" s="60">
        <f t="shared" si="62"/>
        <v>112.97016800666029</v>
      </c>
      <c r="G272" s="133">
        <f>G94+G97+G132+G145+G185+G191+G205+G223+G258</f>
        <v>78905.771999999997</v>
      </c>
      <c r="H272" s="133">
        <f>H94+H97+H132+H145+H185+H191+H205+H223+H258</f>
        <v>407386.94099999999</v>
      </c>
      <c r="I272" s="54">
        <f t="shared" ref="I272" si="65">SUM(H272-G272)</f>
        <v>328481.16899999999</v>
      </c>
      <c r="J272" s="65" t="s">
        <v>485</v>
      </c>
    </row>
    <row r="273" spans="1:10" ht="20.399999999999999">
      <c r="A273" s="63"/>
      <c r="B273" s="89" t="s">
        <v>15</v>
      </c>
      <c r="C273" s="133">
        <f>SUM(C274:C276)</f>
        <v>25065.666000000001</v>
      </c>
      <c r="D273" s="133">
        <f>SUM(D274:D276)</f>
        <v>135494.886</v>
      </c>
      <c r="E273" s="54">
        <f t="shared" ref="E273:E277" si="66">SUM(D273-C273)</f>
        <v>110429.22</v>
      </c>
      <c r="F273" s="60" t="s">
        <v>486</v>
      </c>
      <c r="G273" s="133"/>
      <c r="H273" s="133"/>
      <c r="I273" s="54"/>
      <c r="J273" s="96"/>
    </row>
    <row r="274" spans="1:10">
      <c r="A274" s="66" t="s">
        <v>195</v>
      </c>
      <c r="B274" s="68" t="s">
        <v>30</v>
      </c>
      <c r="C274" s="53">
        <v>20065.666000000001</v>
      </c>
      <c r="D274" s="59"/>
      <c r="E274" s="56">
        <f t="shared" si="66"/>
        <v>-20065.666000000001</v>
      </c>
      <c r="F274" s="60"/>
      <c r="G274" s="133"/>
      <c r="H274" s="133"/>
      <c r="I274" s="56"/>
      <c r="J274" s="62"/>
    </row>
    <row r="275" spans="1:10">
      <c r="A275" s="57" t="s">
        <v>229</v>
      </c>
      <c r="B275" s="78" t="s">
        <v>224</v>
      </c>
      <c r="C275" s="56">
        <v>5000</v>
      </c>
      <c r="D275" s="59">
        <v>42472.226000000002</v>
      </c>
      <c r="E275" s="56">
        <f t="shared" si="66"/>
        <v>37472.226000000002</v>
      </c>
      <c r="F275" s="60" t="s">
        <v>513</v>
      </c>
      <c r="G275" s="56"/>
      <c r="H275" s="56"/>
      <c r="I275" s="56"/>
      <c r="J275" s="62"/>
    </row>
    <row r="276" spans="1:10" ht="36">
      <c r="A276" s="57" t="s">
        <v>246</v>
      </c>
      <c r="B276" s="67" t="s">
        <v>247</v>
      </c>
      <c r="C276" s="85"/>
      <c r="D276" s="55">
        <v>93022.66</v>
      </c>
      <c r="E276" s="56"/>
      <c r="F276" s="60"/>
      <c r="G276" s="56"/>
      <c r="H276" s="56"/>
      <c r="I276" s="56"/>
      <c r="J276" s="62"/>
    </row>
    <row r="277" spans="1:10" ht="20.399999999999999">
      <c r="A277" s="75"/>
      <c r="B277" s="134" t="s">
        <v>19</v>
      </c>
      <c r="C277" s="86">
        <f>C272+C273</f>
        <v>1540064.8309999998</v>
      </c>
      <c r="D277" s="86">
        <f>D272+D273</f>
        <v>1846991.9880000001</v>
      </c>
      <c r="E277" s="54">
        <f t="shared" si="66"/>
        <v>306927.15700000036</v>
      </c>
      <c r="F277" s="60">
        <f>SUM(D277/C277*100)</f>
        <v>119.92949587717716</v>
      </c>
      <c r="G277" s="86">
        <f>G272+G273</f>
        <v>78905.771999999997</v>
      </c>
      <c r="H277" s="86">
        <f>H272+H273</f>
        <v>407386.94099999999</v>
      </c>
      <c r="I277" s="54">
        <f t="shared" ref="I277" si="67">SUM(H277-G277)</f>
        <v>328481.16899999999</v>
      </c>
      <c r="J277" s="96" t="s">
        <v>485</v>
      </c>
    </row>
    <row r="278" spans="1:10" ht="20.399999999999999">
      <c r="A278" s="50"/>
      <c r="B278" s="51" t="s">
        <v>18</v>
      </c>
      <c r="C278" s="24"/>
      <c r="D278" s="24"/>
      <c r="E278" s="24"/>
      <c r="F278" s="37"/>
      <c r="G278" s="54">
        <f>SUM(G280:G281)</f>
        <v>-2437.9899999999998</v>
      </c>
      <c r="H278" s="24">
        <f>SUM(H280:H281)</f>
        <v>-2920.5079999999998</v>
      </c>
      <c r="I278" s="24">
        <f t="shared" ref="I278" si="68">SUM(H278-G278)</f>
        <v>-482.51800000000003</v>
      </c>
      <c r="J278" s="25">
        <f t="shared" ref="J278" si="69">SUM(H278/G278*100)</f>
        <v>119.79163163097471</v>
      </c>
    </row>
    <row r="279" spans="1:10" ht="41.7" customHeight="1">
      <c r="A279" s="50" t="s">
        <v>190</v>
      </c>
      <c r="B279" s="51" t="s">
        <v>191</v>
      </c>
      <c r="C279" s="24"/>
      <c r="D279" s="24"/>
      <c r="E279" s="24"/>
      <c r="F279" s="37"/>
      <c r="G279" s="24">
        <f>SUM(G280:G281)</f>
        <v>-2437.9899999999998</v>
      </c>
      <c r="H279" s="24">
        <f>SUM(H280:H281)</f>
        <v>-2920.5079999999998</v>
      </c>
      <c r="I279" s="24">
        <f t="shared" ref="I279" si="70">SUM(H279-G279)</f>
        <v>-482.51800000000003</v>
      </c>
      <c r="J279" s="25">
        <f t="shared" ref="J279" si="71">SUM(H279/G279*100)</f>
        <v>119.79163163097471</v>
      </c>
    </row>
    <row r="280" spans="1:10" ht="36">
      <c r="A280" s="33" t="s">
        <v>188</v>
      </c>
      <c r="B280" s="52" t="s">
        <v>251</v>
      </c>
      <c r="C280" s="27"/>
      <c r="D280" s="27"/>
      <c r="E280" s="27"/>
      <c r="F280" s="37"/>
      <c r="G280" s="27"/>
      <c r="H280" s="27"/>
      <c r="I280" s="27"/>
      <c r="J280" s="37"/>
    </row>
    <row r="281" spans="1:10" ht="36">
      <c r="A281" s="33" t="s">
        <v>189</v>
      </c>
      <c r="B281" s="52" t="s">
        <v>252</v>
      </c>
      <c r="C281" s="27"/>
      <c r="D281" s="27"/>
      <c r="E281" s="27"/>
      <c r="F281" s="38"/>
      <c r="G281" s="27">
        <v>-2437.9899999999998</v>
      </c>
      <c r="H281" s="27">
        <v>-2920.5079999999998</v>
      </c>
      <c r="I281" s="27">
        <f t="shared" ref="I281:I282" si="72">SUM(H281-G281)</f>
        <v>-482.51800000000003</v>
      </c>
      <c r="J281" s="37">
        <f t="shared" ref="J281" si="73">SUM(H281/G281*100)</f>
        <v>119.79163163097471</v>
      </c>
    </row>
    <row r="282" spans="1:10" ht="20.399999999999999">
      <c r="A282" s="135"/>
      <c r="B282" s="136" t="s">
        <v>16</v>
      </c>
      <c r="C282" s="86">
        <f>C277+C278</f>
        <v>1540064.8309999998</v>
      </c>
      <c r="D282" s="86">
        <f>D277+D278</f>
        <v>1846991.9880000001</v>
      </c>
      <c r="E282" s="54">
        <f>SUM(D282-C282)</f>
        <v>306927.15700000036</v>
      </c>
      <c r="F282" s="60">
        <f>SUM(D282/C282*100)</f>
        <v>119.92949587717716</v>
      </c>
      <c r="G282" s="86">
        <f>G277+G278</f>
        <v>76467.781999999992</v>
      </c>
      <c r="H282" s="86">
        <f>H277+H278</f>
        <v>404466.43300000002</v>
      </c>
      <c r="I282" s="54">
        <f t="shared" si="72"/>
        <v>327998.65100000001</v>
      </c>
      <c r="J282" s="96" t="s">
        <v>487</v>
      </c>
    </row>
    <row r="283" spans="1:10" ht="20.399999999999999">
      <c r="A283" s="135"/>
      <c r="B283" s="115" t="s">
        <v>20</v>
      </c>
      <c r="C283" s="86"/>
      <c r="D283" s="86"/>
      <c r="E283" s="56"/>
      <c r="F283" s="60"/>
      <c r="G283" s="86"/>
      <c r="H283" s="86"/>
      <c r="I283" s="54"/>
      <c r="J283" s="96"/>
    </row>
    <row r="284" spans="1:10" ht="20.399999999999999">
      <c r="A284" s="137"/>
      <c r="B284" s="115" t="s">
        <v>21</v>
      </c>
      <c r="C284" s="86">
        <f>-C285</f>
        <v>1033875.204</v>
      </c>
      <c r="D284" s="86">
        <f>-D285</f>
        <v>1179617.392</v>
      </c>
      <c r="E284" s="54">
        <f>SUM(D284-C284)</f>
        <v>145742.18799999997</v>
      </c>
      <c r="F284" s="60">
        <f>SUM(D284/C284*100)</f>
        <v>114.09669053248712</v>
      </c>
      <c r="G284" s="86">
        <f t="shared" ref="G284:H284" si="74">-G285</f>
        <v>-40843.697</v>
      </c>
      <c r="H284" s="86">
        <f t="shared" si="74"/>
        <v>-300043.554</v>
      </c>
      <c r="I284" s="54">
        <f>SUM(H284-G284)</f>
        <v>-259199.85700000002</v>
      </c>
      <c r="J284" s="96" t="s">
        <v>488</v>
      </c>
    </row>
    <row r="285" spans="1:10" ht="20.399999999999999">
      <c r="A285" s="138">
        <v>200000</v>
      </c>
      <c r="B285" s="115" t="s">
        <v>22</v>
      </c>
      <c r="C285" s="86">
        <f>SUM(C286:C289)</f>
        <v>-1033875.204</v>
      </c>
      <c r="D285" s="86">
        <f>SUM(D286:D289)</f>
        <v>-1179617.392</v>
      </c>
      <c r="E285" s="54">
        <f>SUM(D285-C285)</f>
        <v>-145742.18799999997</v>
      </c>
      <c r="F285" s="60">
        <f>SUM(D285/C285*100)</f>
        <v>114.09669053248712</v>
      </c>
      <c r="G285" s="86">
        <f>SUM(G286:G290)</f>
        <v>40843.697</v>
      </c>
      <c r="H285" s="86">
        <f>SUM(H286:H290)</f>
        <v>300043.554</v>
      </c>
      <c r="I285" s="54">
        <f>SUM(H285-G285)</f>
        <v>259199.85700000002</v>
      </c>
      <c r="J285" s="96" t="s">
        <v>488</v>
      </c>
    </row>
    <row r="286" spans="1:10">
      <c r="A286" s="139">
        <v>203400</v>
      </c>
      <c r="B286" s="78" t="s">
        <v>23</v>
      </c>
      <c r="C286" s="61"/>
      <c r="D286" s="61"/>
      <c r="E286" s="56"/>
      <c r="F286" s="60"/>
      <c r="G286" s="97"/>
      <c r="H286" s="97"/>
      <c r="I286" s="56"/>
      <c r="J286" s="62"/>
    </row>
    <row r="287" spans="1:10">
      <c r="A287" s="140">
        <v>205000</v>
      </c>
      <c r="B287" s="67" t="s">
        <v>24</v>
      </c>
      <c r="C287" s="87">
        <v>-44372.248</v>
      </c>
      <c r="D287" s="87">
        <v>-8792.9359999999997</v>
      </c>
      <c r="E287" s="56"/>
      <c r="F287" s="60"/>
      <c r="G287" s="98">
        <v>-54098.675000000003</v>
      </c>
      <c r="H287" s="98">
        <v>9381.2929999999997</v>
      </c>
      <c r="I287" s="56">
        <f>SUM(H287-G287)</f>
        <v>63479.968000000001</v>
      </c>
      <c r="J287" s="62">
        <f>SUM(H287/G287*100)</f>
        <v>-17.341077207528649</v>
      </c>
    </row>
    <row r="288" spans="1:10">
      <c r="A288" s="140">
        <v>206000</v>
      </c>
      <c r="B288" s="67" t="s">
        <v>244</v>
      </c>
      <c r="C288" s="87"/>
      <c r="D288" s="87"/>
      <c r="E288" s="56"/>
      <c r="F288" s="60"/>
      <c r="G288" s="98"/>
      <c r="H288" s="98"/>
      <c r="I288" s="56"/>
      <c r="J288" s="62"/>
    </row>
    <row r="289" spans="1:10">
      <c r="A289" s="140">
        <v>208000</v>
      </c>
      <c r="B289" s="67" t="s">
        <v>25</v>
      </c>
      <c r="C289" s="92">
        <v>-989502.95600000001</v>
      </c>
      <c r="D289" s="92">
        <v>-1170824.456</v>
      </c>
      <c r="E289" s="56">
        <f>SUM(D289-C289)</f>
        <v>-181321.5</v>
      </c>
      <c r="F289" s="62">
        <f>SUM(D289/C289*100)</f>
        <v>118.32450311548135</v>
      </c>
      <c r="G289" s="92">
        <v>96344.118000000002</v>
      </c>
      <c r="H289" s="92">
        <v>292471.30200000003</v>
      </c>
      <c r="I289" s="56">
        <f>SUM(H289-G289)</f>
        <v>196127.18400000001</v>
      </c>
      <c r="J289" s="60" t="s">
        <v>469</v>
      </c>
    </row>
    <row r="290" spans="1:10">
      <c r="A290" s="140">
        <v>300000</v>
      </c>
      <c r="B290" s="67" t="s">
        <v>413</v>
      </c>
      <c r="C290" s="92"/>
      <c r="D290" s="92"/>
      <c r="E290" s="56"/>
      <c r="F290" s="60"/>
      <c r="G290" s="92">
        <v>-1401.7460000000001</v>
      </c>
      <c r="H290" s="92">
        <v>-1809.0409999999999</v>
      </c>
      <c r="I290" s="56"/>
      <c r="J290" s="62"/>
    </row>
    <row r="291" spans="1:10" ht="20.399999999999999">
      <c r="A291" s="141">
        <v>900230</v>
      </c>
      <c r="B291" s="123" t="s">
        <v>26</v>
      </c>
      <c r="C291" s="86">
        <f>-C284</f>
        <v>-1033875.204</v>
      </c>
      <c r="D291" s="86">
        <f>-D284</f>
        <v>-1179617.392</v>
      </c>
      <c r="E291" s="54">
        <f>SUM(D291-C291)</f>
        <v>-145742.18799999997</v>
      </c>
      <c r="F291" s="60">
        <f>SUM(D291/C291*100)</f>
        <v>114.09669053248712</v>
      </c>
      <c r="G291" s="86">
        <f>-G284</f>
        <v>40843.697</v>
      </c>
      <c r="H291" s="86">
        <f>-H284</f>
        <v>300043.554</v>
      </c>
      <c r="I291" s="54">
        <f>SUM(H291-G291)</f>
        <v>259199.85700000002</v>
      </c>
      <c r="J291" s="65" t="s">
        <v>488</v>
      </c>
    </row>
    <row r="292" spans="1:10" ht="20.399999999999999">
      <c r="A292" s="171" t="s">
        <v>438</v>
      </c>
      <c r="B292" s="171"/>
      <c r="C292" s="171"/>
      <c r="D292" s="171"/>
      <c r="E292" s="171"/>
      <c r="F292" s="171"/>
      <c r="G292" s="171"/>
      <c r="H292" s="171"/>
      <c r="I292" s="171"/>
      <c r="J292" s="171"/>
    </row>
    <row r="293" spans="1:10" ht="66.75" customHeight="1">
      <c r="A293" s="142" t="s">
        <v>2</v>
      </c>
      <c r="B293" s="143" t="s">
        <v>28</v>
      </c>
      <c r="C293" s="93" t="s">
        <v>450</v>
      </c>
      <c r="D293" s="93" t="s">
        <v>451</v>
      </c>
      <c r="E293" s="93" t="s">
        <v>31</v>
      </c>
      <c r="F293" s="169" t="s">
        <v>32</v>
      </c>
      <c r="G293" s="93" t="s">
        <v>450</v>
      </c>
      <c r="H293" s="93" t="s">
        <v>451</v>
      </c>
      <c r="I293" s="93" t="s">
        <v>31</v>
      </c>
      <c r="J293" s="144" t="s">
        <v>32</v>
      </c>
    </row>
    <row r="294" spans="1:10" ht="20.399999999999999">
      <c r="A294" s="141">
        <v>400000</v>
      </c>
      <c r="B294" s="123" t="s">
        <v>27</v>
      </c>
      <c r="C294" s="94">
        <v>81646.316999999995</v>
      </c>
      <c r="D294" s="94">
        <v>81646.316999999995</v>
      </c>
      <c r="E294" s="54">
        <f>SUM(D294-C294)</f>
        <v>0</v>
      </c>
      <c r="F294" s="83">
        <f>SUM(D294/C294*100)</f>
        <v>100</v>
      </c>
      <c r="G294" s="99"/>
      <c r="H294" s="99"/>
      <c r="I294" s="56"/>
      <c r="J294" s="83"/>
    </row>
    <row r="295" spans="1:10" ht="36">
      <c r="A295" s="140">
        <v>420000</v>
      </c>
      <c r="B295" s="79" t="s">
        <v>29</v>
      </c>
      <c r="C295" s="69">
        <v>81646.316999999995</v>
      </c>
      <c r="D295" s="69">
        <v>81646.316999999995</v>
      </c>
      <c r="E295" s="56">
        <f>SUM(D295-C295)</f>
        <v>0</v>
      </c>
      <c r="F295" s="83">
        <f>SUM(D295/C295*100)</f>
        <v>100</v>
      </c>
      <c r="G295" s="92"/>
      <c r="H295" s="92"/>
      <c r="I295" s="56"/>
      <c r="J295" s="83"/>
    </row>
    <row r="296" spans="1:10" ht="20.399999999999999">
      <c r="A296" s="141">
        <v>500000</v>
      </c>
      <c r="B296" s="123" t="s">
        <v>408</v>
      </c>
      <c r="C296" s="94">
        <f>SUM(C297)</f>
        <v>12870.829</v>
      </c>
      <c r="D296" s="94">
        <f>SUM(D297)</f>
        <v>12685.674999999999</v>
      </c>
      <c r="E296" s="54">
        <f>SUM(D296-C296)</f>
        <v>-185.15400000000045</v>
      </c>
      <c r="F296" s="83">
        <f>SUM(D296/C296*100)</f>
        <v>98.561444643542387</v>
      </c>
      <c r="G296" s="99"/>
      <c r="H296" s="99"/>
      <c r="I296" s="56"/>
      <c r="J296" s="83"/>
    </row>
    <row r="297" spans="1:10" ht="41.7" customHeight="1">
      <c r="A297" s="145">
        <v>510000</v>
      </c>
      <c r="B297" s="78" t="s">
        <v>409</v>
      </c>
      <c r="C297" s="69">
        <v>12870.829</v>
      </c>
      <c r="D297" s="69">
        <v>12685.674999999999</v>
      </c>
      <c r="E297" s="56">
        <f>SUM(D297-C297)</f>
        <v>-185.15400000000045</v>
      </c>
      <c r="F297" s="83">
        <f>SUM(D297/C297*100)</f>
        <v>98.561444643542387</v>
      </c>
      <c r="G297" s="92"/>
      <c r="H297" s="92"/>
      <c r="I297" s="56"/>
      <c r="J297" s="83"/>
    </row>
    <row r="298" spans="1:10" ht="20.399999999999999">
      <c r="A298" s="146"/>
      <c r="B298" s="123" t="s">
        <v>407</v>
      </c>
      <c r="C298" s="95">
        <f>SUM(C294)+C296</f>
        <v>94517.145999999993</v>
      </c>
      <c r="D298" s="95">
        <f>SUM(D294)+D296</f>
        <v>94331.991999999998</v>
      </c>
      <c r="E298" s="54">
        <f>SUM(D298-C298)</f>
        <v>-185.15399999999499</v>
      </c>
      <c r="F298" s="83">
        <f>SUM(D298/C298*100)</f>
        <v>99.804105384223092</v>
      </c>
      <c r="G298" s="87"/>
      <c r="H298" s="87"/>
      <c r="I298" s="87"/>
      <c r="J298" s="147"/>
    </row>
  </sheetData>
  <customSheetViews>
    <customSheetView guid="{84AB9039-6109-4932-AA14-522BD4A30F0B}" scale="75" showPageBreaks="1" fitToPage="1">
      <pane xSplit="2" ySplit="9" topLeftCell="C292" activePane="bottomRight" state="frozen"/>
      <selection pane="bottomRight" activeCell="A197" sqref="A197:B197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1"/>
      <headerFooter alignWithMargins="0"/>
    </customSheetView>
    <customSheetView guid="{CFD58EC5-F475-4F0C-8822-861C497EA100}" scale="75" showPageBreaks="1" printArea="1" hiddenRows="1">
      <pane ySplit="7" topLeftCell="A263" activePane="bottomLeft" state="frozen"/>
      <selection pane="bottomLeft" activeCell="C270" sqref="C270"/>
      <rowBreaks count="1" manualBreakCount="1">
        <brk id="311" max="9" man="1"/>
      </rowBreaks>
      <pageMargins left="0.43307086614173229" right="0.23622047244094491" top="0.35433070866141736" bottom="0.74803149606299213" header="0.31496062992125984" footer="0.31496062992125984"/>
      <pageSetup paperSize="9" scale="47" fitToHeight="11" orientation="landscape" verticalDpi="144" r:id="rId2"/>
      <headerFooter scaleWithDoc="0" alignWithMargins="0"/>
    </customSheetView>
    <customSheetView guid="{68CBFC64-03A4-4F74-B34E-EE1DB915A668}" scale="85" showPageBreaks="1" fitToPage="1">
      <pane xSplit="2" ySplit="9" topLeftCell="C10" activePane="bottomRight" state="frozen"/>
      <selection pane="bottomRight" activeCell="B14" sqref="B14"/>
      <pageMargins left="0.19685039370078741" right="0.23622047244094491" top="0.19685039370078741" bottom="0.19685039370078741" header="0.15748031496062992" footer="0.15748031496062992"/>
      <pageSetup paperSize="9" scale="42" fitToHeight="12" orientation="landscape" verticalDpi="144" r:id="rId3"/>
      <headerFooter alignWithMargins="0"/>
    </customSheetView>
    <customSheetView guid="{713A662A-DFDD-43FB-A56E-1E210432D89D}" scale="85" fitToPage="1">
      <pane xSplit="2" ySplit="9" topLeftCell="C104" activePane="bottomRight" state="frozen"/>
      <selection pane="bottomRight" activeCell="C117" sqref="C117:C118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4"/>
      <headerFooter alignWithMargins="0"/>
    </customSheetView>
    <customSheetView guid="{F9324F9E-6E0D-484A-B1A6-F87CCAA93894}" scale="90" fitToPage="1">
      <pane xSplit="2" ySplit="9" topLeftCell="C121" activePane="bottomRight" state="frozen"/>
      <selection pane="bottomRight" activeCell="G323" sqref="G32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5"/>
      <headerFooter alignWithMargins="0"/>
    </customSheetView>
    <customSheetView guid="{90518B97-7307-4173-A97E-975285B914B1}" scale="75" showPageBreaks="1" topLeftCell="A115">
      <selection activeCell="C120" sqref="C120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6"/>
      <headerFooter differentFirst="1" alignWithMargins="0">
        <oddFooter>&amp;R&amp;P</oddFooter>
      </headerFooter>
    </customSheetView>
    <customSheetView guid="{EF32CA8F-131B-41F0-AA31-167807ADE2D4}" scale="85" fitToPage="1">
      <pane xSplit="2" ySplit="9" topLeftCell="C135" activePane="bottomRight" state="frozen"/>
      <selection pane="bottomRight" activeCell="H149" sqref="H149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7"/>
      <headerFooter alignWithMargins="0"/>
    </customSheetView>
    <customSheetView guid="{2C18B72E-FABC-405E-9989-871873679CB9}" scale="85" fitToPage="1">
      <pane xSplit="2" ySplit="9" topLeftCell="C165" activePane="bottomRight" state="frozen"/>
      <selection pane="bottomRight" activeCell="A163" sqref="A163:J171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8"/>
      <headerFooter alignWithMargins="0"/>
    </customSheetView>
    <customSheetView guid="{8112C56A-816E-41B5-AC5C-5C34336EE27C}" scale="85" fitToPage="1">
      <pane xSplit="2" ySplit="9" topLeftCell="F215" activePane="bottomRight" state="frozen"/>
      <selection pane="bottomRight" activeCell="H220" sqref="H220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9"/>
      <headerFooter alignWithMargins="0"/>
    </customSheetView>
    <customSheetView guid="{B0CF427B-E64B-46A6-97A4-9B49090FE4BE}" scale="85" fitToPage="1">
      <pane xSplit="2" ySplit="9" topLeftCell="C130" activePane="bottomRight" state="frozen"/>
      <selection pane="bottomRight" activeCell="A133" sqref="A133:IV133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10"/>
      <headerFooter alignWithMargins="0"/>
    </customSheetView>
    <customSheetView guid="{72EDDA2C-BFF2-4D48-A13B-2B9C46213374}" scale="75" fitToPage="1">
      <pane xSplit="2" ySplit="9" topLeftCell="D242" activePane="bottomRight" state="frozen"/>
      <selection pane="bottomRight" activeCell="H241" sqref="H241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1"/>
      <headerFooter alignWithMargins="0"/>
    </customSheetView>
    <customSheetView guid="{839A87F2-F73A-45C5-ADB8-392A99CC1EFF}" scale="85" fitToPage="1">
      <pane xSplit="2" ySplit="4" topLeftCell="C286" activePane="bottomRight" state="frozen"/>
      <selection pane="bottomRight" activeCell="L291" sqref="L291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12"/>
      <headerFooter alignWithMargins="0"/>
    </customSheetView>
    <customSheetView guid="{5EEB5DC5-097B-47D6-81BA-F19E1000B57E}" scale="75" fitToPage="1" printArea="1" showRuler="0">
      <pane xSplit="2" ySplit="9" topLeftCell="C131" activePane="bottomRight" state="frozen"/>
      <selection pane="bottomRight" activeCell="G189" sqref="G189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3"/>
      <headerFooter alignWithMargins="0"/>
    </customSheetView>
    <customSheetView guid="{795D5ECF-BF90-4F3E-A74E-B1A55C8421F2}" scale="75" fitToPage="1">
      <pane xSplit="2" ySplit="9" topLeftCell="C65" activePane="bottomRight" state="frozen"/>
      <selection pane="bottomRight" activeCell="B83" sqref="B8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4"/>
      <headerFooter alignWithMargins="0"/>
    </customSheetView>
    <customSheetView guid="{E147D13D-D04D-431E-888C-5A9AE670FC44}" scale="75" showPageBreaks="1" view="pageBreakPreview" showRuler="0" topLeftCell="A7">
      <pane xSplit="2" ySplit="10" topLeftCell="C140" activePane="bottomRight" state="frozen"/>
      <selection pane="bottomRight" activeCell="A145" sqref="A145"/>
      <pageMargins left="0.19685039370078741" right="0.23622047244094491" top="0.19685039370078741" bottom="0.19685039370078741" header="0.15748031496062992" footer="0.15748031496062992"/>
      <pageSetup paperSize="9" scale="59" orientation="landscape" horizontalDpi="120" verticalDpi="144" r:id="rId15"/>
      <headerFooter alignWithMargins="0"/>
    </customSheetView>
    <customSheetView guid="{3B5575E9-696E-4E1F-8BBE-8483CF318052}" scale="75" fitToPage="1" printArea="1" showRuler="0">
      <pane xSplit="2" ySplit="9" topLeftCell="G49" activePane="bottomRight" state="frozen"/>
      <selection pane="bottomRight" activeCell="G52" sqref="G52"/>
      <pageMargins left="0.19685039370078741" right="0.23622047244094491" top="0.19685039370078741" bottom="0.19685039370078741" header="0.15748031496062992" footer="0.15748031496062992"/>
      <pageSetup paperSize="9" scale="58" fitToHeight="12" orientation="landscape" horizontalDpi="120" verticalDpi="144" r:id="rId16"/>
      <headerFooter alignWithMargins="0"/>
    </customSheetView>
    <customSheetView guid="{452C56A1-7A56-4ADE-A5CF-E260228787E3}" scale="75" showPageBreaks="1" fitToPage="1" printArea="1" view="pageBreakPreview" showRuler="0" topLeftCell="A6">
      <pane xSplit="2" ySplit="4" topLeftCell="J189" activePane="bottomRight" state="frozen"/>
      <selection pane="bottomRight" activeCell="A197" sqref="A197:J197"/>
      <pageMargins left="0.19685039370078741" right="0.23622047244094491" top="0.19685039370078741" bottom="0.19685039370078741" header="0.15748031496062992" footer="0.15748031496062992"/>
      <pageSetup paperSize="9" scale="53" fitToHeight="12" orientation="landscape" horizontalDpi="120" verticalDpi="144" r:id="rId17"/>
      <headerFooter alignWithMargins="0"/>
    </customSheetView>
    <customSheetView guid="{7EDDA008-F905-436E-A980-951BDACDA577}" scale="80" fitToPage="1">
      <pane xSplit="2" ySplit="9" topLeftCell="C10" activePane="bottomRight" state="frozen"/>
      <selection pane="bottomRight" activeCell="I19" sqref="I19"/>
      <pageMargins left="0.19685039370078741" right="0.23622047244094491" top="0.19685039370078741" bottom="0.19685039370078741" header="0.15748031496062992" footer="0.15748031496062992"/>
      <pageSetup paperSize="9" scale="50" fitToHeight="12" orientation="landscape" horizontalDpi="120" verticalDpi="144" r:id="rId18"/>
      <headerFooter alignWithMargins="0"/>
    </customSheetView>
    <customSheetView guid="{2A0A5548-2EEF-4469-A03C-FA481083CE33}" scale="60" showPageBreaks="1" fitToPage="1" showRuler="0">
      <pane xSplit="2" ySplit="9" topLeftCell="C84" activePane="bottomRight" state="frozen"/>
      <selection pane="bottomRight" activeCell="D85" sqref="D85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9"/>
      <headerFooter alignWithMargins="0"/>
    </customSheetView>
    <customSheetView guid="{CC0A6F72-A956-4FF0-A9CF-B2F133844683}" scale="75" fitToPage="1" topLeftCell="A4">
      <pane xSplit="2" ySplit="1" topLeftCell="D247" activePane="bottomRight" state="frozen"/>
      <selection pane="bottomRight" activeCell="D263" sqref="D26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0"/>
      <headerFooter alignWithMargins="0"/>
    </customSheetView>
    <customSheetView guid="{B5FF27E5-4C0E-4323-88CE-5D44F441DDEF}" scale="60" fitToPage="1">
      <pane xSplit="2" ySplit="9" topLeftCell="D65" activePane="bottomRight" state="frozen"/>
      <selection pane="bottomRight" activeCell="F101" sqref="F101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1"/>
      <headerFooter alignWithMargins="0"/>
    </customSheetView>
    <customSheetView guid="{33313D92-ACCC-472C-8066-C92558BED64F}" scale="65" showPageBreaks="1" fitToPage="1">
      <pane xSplit="2" ySplit="9" topLeftCell="C220" activePane="bottomRight" state="frozen"/>
      <selection pane="bottomRight" activeCell="C124" sqref="C124:F12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2"/>
      <headerFooter alignWithMargins="0"/>
    </customSheetView>
    <customSheetView guid="{F9D2B861-A6DF-4E58-9205-20667B07345D}" scale="85" fitToPage="1">
      <pane xSplit="2" ySplit="9" topLeftCell="C10" activePane="bottomRight" state="frozen"/>
      <selection pane="bottomRight" activeCell="A174" sqref="A17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3"/>
      <headerFooter alignWithMargins="0"/>
    </customSheetView>
    <customSheetView guid="{0EDC1FFF-2611-4DAC-98A8-22EC25025967}" scale="75" showPageBreaks="1" fitToPage="1">
      <pane xSplit="2" ySplit="9" topLeftCell="C240" activePane="bottomRight" state="frozen"/>
      <selection pane="bottomRight" activeCell="I240" sqref="I240:J250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4"/>
      <headerFooter alignWithMargins="0"/>
    </customSheetView>
    <customSheetView guid="{998E5F34-5F22-456C-AF6B-44B849DA5E75}" scale="70">
      <pane xSplit="2" ySplit="5" topLeftCell="F6" activePane="bottomRight" state="frozen"/>
      <selection pane="bottomRight" sqref="A1:J1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25"/>
      <headerFooter alignWithMargins="0"/>
    </customSheetView>
    <customSheetView guid="{471079C8-6E8B-4088-8968-A7D0C5B8653D}" scale="85" fitToPage="1">
      <pane xSplit="2" ySplit="9" topLeftCell="C174" activePane="bottomRight" state="frozen"/>
      <selection pane="bottomRight" activeCell="C182" sqref="C182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26"/>
      <headerFooter alignWithMargins="0"/>
    </customSheetView>
    <customSheetView guid="{A600D8D5-C13F-49F2-9D2C-FC8EA32AC551}" scale="90" showPageBreaks="1" view="pageBreakPreview">
      <pane xSplit="2" ySplit="7" topLeftCell="C263" activePane="bottomRight" state="frozen"/>
      <selection pane="bottomRight" activeCell="D264" sqref="D264"/>
      <pageMargins left="0.47244094488188981" right="0.23622047244094491" top="0.19685039370078741" bottom="0.19685039370078741" header="0.15748031496062992" footer="0.15748031496062992"/>
      <pageSetup paperSize="9" scale="47" fitToHeight="12" orientation="landscape" verticalDpi="144" r:id="rId27"/>
      <headerFooter differentFirst="1" alignWithMargins="0">
        <oddFooter>&amp;R&amp;P</oddFooter>
      </headerFooter>
    </customSheetView>
    <customSheetView guid="{868786DC-4C96-45F5-A272-3E03D4B934A0}" scale="58" showPageBreaks="1" fitToPage="1">
      <pane xSplit="2" ySplit="9" topLeftCell="C256" activePane="bottomRight" state="frozen"/>
      <selection pane="bottomRight" activeCell="G282" sqref="G282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28"/>
      <headerFooter alignWithMargins="0"/>
    </customSheetView>
    <customSheetView guid="{8FB1E024-9866-4CAD-B900-0CCFEA27B234}" scale="75" showPageBreaks="1" fitToPage="1" printArea="1" showRuler="0">
      <pane xSplit="2" ySplit="9" topLeftCell="C120" activePane="bottomRight" state="frozen"/>
      <selection pane="bottomRight" activeCell="H134" sqref="H134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29"/>
      <headerFooter alignWithMargins="0"/>
    </customSheetView>
    <customSheetView guid="{0CBA335B-0DD8-471B-913E-91954D8A7DE8}" scale="85" fitToPage="1" hiddenRows="1">
      <pane xSplit="2" ySplit="9" topLeftCell="G115" activePane="bottomRight" state="frozen"/>
      <selection pane="bottomRight" activeCell="I118" sqref="I118"/>
      <pageMargins left="0.19685039370078741" right="0.23622047244094491" top="0.19685039370078741" bottom="0.19685039370078741" header="0.15748031496062992" footer="0.15748031496062992"/>
      <pageSetup paperSize="9" scale="43" fitToHeight="12" orientation="landscape" horizontalDpi="120" verticalDpi="144" r:id="rId30"/>
      <headerFooter alignWithMargins="0"/>
    </customSheetView>
    <customSheetView guid="{1BDFBE17-25BB-4BB9-B67F-4757B39B2D64}" scale="70" showPageBreaks="1" fitToPage="1">
      <pane xSplit="2" ySplit="9" topLeftCell="C73" activePane="bottomRight" state="frozen"/>
      <selection pane="bottomRight" activeCell="C82" sqref="C82"/>
      <pageMargins left="0.19685039370078741" right="0.23622047244094491" top="0.19685039370078741" bottom="0.19685039370078741" header="0.15748031496062992" footer="0.15748031496062992"/>
      <pageSetup paperSize="9" scale="30" fitToHeight="12" orientation="landscape" verticalDpi="144" r:id="rId31"/>
      <headerFooter alignWithMargins="0"/>
    </customSheetView>
    <customSheetView guid="{BE1C4A44-01B5-4ECE-8D55-C71095D37032}" scale="80" showPageBreaks="1" fitToPage="1">
      <pane xSplit="2" ySplit="9" topLeftCell="C118" activePane="bottomRight" state="frozen"/>
      <selection pane="bottomRight" activeCell="C120" sqref="C120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32"/>
      <headerFooter alignWithMargins="0"/>
    </customSheetView>
    <customSheetView guid="{3824CD03-2F75-4531-8348-997F8B6518CE}" scale="85" fitToPage="1">
      <pane xSplit="2" ySplit="9" topLeftCell="C275" activePane="bottomRight" state="frozen"/>
      <selection pane="bottomRight" activeCell="A213" sqref="A213:XFD225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33"/>
      <headerFooter alignWithMargins="0"/>
    </customSheetView>
    <customSheetView guid="{CFB0A04F-563D-4D2B-BCD3-ACFCDC70E584}" scale="85" showPageBreaks="1" fitToPage="1" hiddenRows="1">
      <pane xSplit="2" ySplit="8" topLeftCell="C10" activePane="bottomRight" state="frozen"/>
      <selection pane="bottomRight" activeCell="G127" sqref="G127"/>
      <pageMargins left="0.19685039370078741" right="0.23622047244094491" top="0.19685039370078741" bottom="0.19685039370078741" header="0.15748031496062992" footer="0.15748031496062992"/>
      <pageSetup paperSize="9" scale="34" fitToHeight="12" orientation="landscape" horizontalDpi="120" verticalDpi="144" r:id="rId34"/>
      <headerFooter alignWithMargins="0"/>
    </customSheetView>
    <customSheetView guid="{BC4BF63E-98F8-4CE0-B0DE-A2A71C291EFE}" scale="85" showPageBreaks="1">
      <pane xSplit="2" ySplit="9" topLeftCell="C146" activePane="bottomRight" state="frozen"/>
      <selection pane="bottomRight" activeCell="G3" sqref="G3:J3"/>
      <pageMargins left="0.19685039370078741" right="0.23622047244094491" top="0.19685039370078741" bottom="0.19685039370078741" header="0.15748031496062992" footer="0.15748031496062992"/>
      <pageSetup paperSize="9" scale="45" fitToHeight="12" orientation="landscape" horizontalDpi="120" verticalDpi="144" r:id="rId35"/>
      <headerFooter alignWithMargins="0"/>
    </customSheetView>
    <customSheetView guid="{9BFA17BE-4413-48EA-8DFA-9D7972E1D966}" scale="85" showPageBreaks="1">
      <pane xSplit="2" ySplit="9" topLeftCell="C274" activePane="bottomRight" state="frozen"/>
      <selection pane="bottomRight" activeCell="D281" sqref="D281"/>
      <pageMargins left="0.19685039370078741" right="0.23622047244094491" top="0.19685039370078741" bottom="0.19685039370078741" header="0.15748031496062992" footer="0.15748031496062992"/>
      <pageSetup paperSize="9" scale="55" fitToHeight="12" orientation="landscape" horizontalDpi="120" verticalDpi="144" r:id="rId36"/>
      <headerFooter alignWithMargins="0"/>
    </customSheetView>
    <customSheetView guid="{FA039D92-C83F-438E-BA9D-917452CA1B7F}" scale="85" showPageBreaks="1" fitToPage="1">
      <pane xSplit="2" ySplit="9" topLeftCell="C240" activePane="bottomRight"/>
      <selection pane="bottomRight" activeCell="E242" sqref="E242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37"/>
      <headerFooter alignWithMargins="0"/>
    </customSheetView>
    <customSheetView guid="{06B33669-D909-4CD8-806F-33C009B9DF0A}" scale="75" showPageBreaks="1" fitToPage="1">
      <pane xSplit="2" ySplit="9" topLeftCell="C227" activePane="bottomRight" state="frozen"/>
      <selection pane="bottomRight" activeCell="J233" sqref="J233"/>
      <pageMargins left="0.19685039370078741" right="0.23622047244094491" top="0.19685039370078741" bottom="0.19685039370078741" header="0.15748031496062992" footer="0.15748031496062992"/>
      <pageSetup paperSize="9" scale="31" fitToHeight="12" orientation="portrait" horizontalDpi="120" verticalDpi="144" r:id="rId38"/>
      <headerFooter alignWithMargins="0"/>
    </customSheetView>
    <customSheetView guid="{8DA01475-C6A0-4A19-B7EB-B1C704431492}" scale="70" showPageBreaks="1" fitToPage="1">
      <pane xSplit="2" ySplit="9" topLeftCell="C91" activePane="bottomRight" state="frozen"/>
      <selection pane="bottomRight" activeCell="A298" sqref="A298:J298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39"/>
      <headerFooter alignWithMargins="0"/>
    </customSheetView>
    <customSheetView guid="{675C859F-867B-4E3E-8283-3B2C94BFA5E5}" scale="80" showPageBreaks="1" fitToPage="1">
      <pane xSplit="2" ySplit="9" topLeftCell="C210" activePane="bottomRight" state="frozen"/>
      <selection pane="bottomRight" activeCell="G210" sqref="G210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40"/>
      <headerFooter alignWithMargins="0"/>
    </customSheetView>
    <customSheetView guid="{D0621073-25BE-47D7-AC33-51146458D41C}" scale="85" showPageBreaks="1" fitToPage="1">
      <pane xSplit="2" ySplit="9" topLeftCell="C203" activePane="bottomRight" state="frozen"/>
      <selection pane="bottomRight" activeCell="B178" sqref="B178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41"/>
      <headerFooter alignWithMargins="0"/>
    </customSheetView>
    <customSheetView guid="{221AFC77-C97B-4D44-8163-7AA758A08BF9}" scale="71" showPageBreaks="1" fitToPage="1" printArea="1" showRuler="0">
      <pane ySplit="6" topLeftCell="A84" activePane="bottomLeft" state="frozen"/>
      <selection pane="bottomLeft" sqref="A1:XFD93"/>
      <pageMargins left="0.19685039370078741" right="0.23622047244094491" top="0.19685039370078741" bottom="0.19685039370078741" header="0.15748031496062992" footer="0.15748031496062992"/>
      <pageSetup paperSize="9" scale="48" fitToHeight="12" orientation="landscape" verticalDpi="144" r:id="rId42"/>
      <headerFooter alignWithMargins="0"/>
    </customSheetView>
    <customSheetView guid="{95A7493F-2B11-406A-BB91-458FD9DC3BAE}" scale="75" showPageBreaks="1" fitToPage="1" printArea="1" showRuler="0">
      <pane xSplit="2" ySplit="9" topLeftCell="C90" activePane="bottomRight" state="frozen"/>
      <selection pane="bottomRight" activeCell="A93" sqref="A93:J93"/>
      <pageMargins left="0.19685039370078741" right="0.19685039370078741" top="0.19685039370078741" bottom="0.19685039370078741" header="0.15748031496062992" footer="0.15748031496062992"/>
      <pageSetup paperSize="9" scale="48" fitToHeight="14" orientation="landscape" verticalDpi="144" r:id="rId43"/>
      <headerFooter alignWithMargins="0"/>
    </customSheetView>
    <customSheetView guid="{966D3932-E429-4C59-AC55-697D9EEA620A}" scale="90" showPageBreaks="1" fitToPage="1" printArea="1" showAutoFilter="1" view="pageBreakPreview">
      <pane xSplit="2" ySplit="6" topLeftCell="H156" activePane="bottomRight" state="frozen"/>
      <selection pane="bottomRight" activeCell="J156" sqref="J156"/>
      <pageMargins left="0.19685039370078741" right="0.23622047244094491" top="0.19685039370078741" bottom="0.19685039370078741" header="0.15748031496062992" footer="0.15748031496062992"/>
      <pageSetup paperSize="9" scale="48" fitToHeight="12" orientation="landscape" verticalDpi="144" r:id="rId44"/>
      <headerFooter alignWithMargins="0"/>
      <autoFilter ref="A5:M298"/>
    </customSheetView>
  </customSheetViews>
  <mergeCells count="8">
    <mergeCell ref="A292:J292"/>
    <mergeCell ref="A93:J93"/>
    <mergeCell ref="A1:J1"/>
    <mergeCell ref="C3:F3"/>
    <mergeCell ref="G3:J3"/>
    <mergeCell ref="A3:A4"/>
    <mergeCell ref="B3:B4"/>
    <mergeCell ref="A6:J6"/>
  </mergeCells>
  <phoneticPr fontId="1" type="noConversion"/>
  <pageMargins left="0.19685039370078741" right="0.23622047244094491" top="0.19685039370078741" bottom="0.19685039370078741" header="0.15748031496062992" footer="0.15748031496062992"/>
  <pageSetup paperSize="9" scale="48" fitToHeight="12" orientation="landscape" verticalDpi="144" r:id="rId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общее</vt:lpstr>
      <vt:lpstr>общее!Заголовки_для_печати</vt:lpstr>
      <vt:lpstr>общее!Область_печати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user416c</cp:lastModifiedBy>
  <cp:lastPrinted>2023-07-27T08:16:19Z</cp:lastPrinted>
  <dcterms:created xsi:type="dcterms:W3CDTF">2001-02-08T10:51:36Z</dcterms:created>
  <dcterms:modified xsi:type="dcterms:W3CDTF">2023-08-08T10:56:04Z</dcterms:modified>
</cp:coreProperties>
</file>