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0" yWindow="0" windowWidth="19200" windowHeight="7350"/>
  </bookViews>
  <sheets>
    <sheet name="общее" sheetId="1" r:id="rId1"/>
    <sheet name="Лист1" sheetId="2" r:id="rId2"/>
  </sheets>
  <definedNames>
    <definedName name="_xlnm._FilterDatabase" localSheetId="0" hidden="1">общее!$A$5:$CL$290</definedName>
    <definedName name="Z_005F280F_9A8C_4D61_A462_F589D592D290_.wvu.FilterData" localSheetId="0" hidden="1">общее!$A$5:$J$295</definedName>
    <definedName name="Z_027FE178_1172_4222_AF5C_23D964AF488A_.wvu.FilterData" localSheetId="0" hidden="1">общее!$A$3:$J$5</definedName>
    <definedName name="Z_0344C8F5_CCC1_4DA4_B4BA_9CEFB0A093F3_.wvu.FilterData" localSheetId="0" hidden="1">общее!$A$5:$J$295</definedName>
    <definedName name="Z_0419BBFE_F3CF_4518_8D24_82FEA8B7DDD6_.wvu.FilterData" localSheetId="0" hidden="1">общее!$A$5:$J$473</definedName>
    <definedName name="Z_06B1F1AE_9936_453D_B440_89FD7733A859_.wvu.FilterData" localSheetId="0" hidden="1">общее!$A$5:$J$371</definedName>
    <definedName name="Z_06B33669_D909_4CD8_806F_33C009B9DF0A_.wvu.FilterData" localSheetId="0" hidden="1">общее!$A$5:$J$245</definedName>
    <definedName name="Z_08491732_1BAF_49CD_8956_D3E9C2B85304_.wvu.FilterData" localSheetId="0" hidden="1">общее!$A$5:$J$295</definedName>
    <definedName name="Z_09F33DD9_E062_4B93_90BA_A6E8876D9E62_.wvu.FilterData" localSheetId="0" hidden="1">общее!$A$3:$J$5</definedName>
    <definedName name="Z_0B19D168_858D_4BCF_80E5_C18DD77CBE9F_.wvu.FilterData" localSheetId="0" hidden="1">общее!$A$3:$J$5</definedName>
    <definedName name="Z_0BDDB9FE_C07B_4E21_8514_F3881AE78CD6_.wvu.FilterData" localSheetId="0" hidden="1">общее!$A$5:$J$295</definedName>
    <definedName name="Z_0C71E80D_0254_4693_A8EC_34A4BD1A6F73_.wvu.FilterData" localSheetId="0" hidden="1">общее!$A$3:$J$5</definedName>
    <definedName name="Z_0CBA335B_0DD8_471B_913E_91954D8A7DE8_.wvu.FilterData" localSheetId="0" hidden="1">общее!$A$5:$J$245</definedName>
    <definedName name="Z_0EDC1FFF_2611_4DAC_98A8_22EC25025967_.wvu.FilterData" localSheetId="0" hidden="1">общее!$A$5:$J$371</definedName>
    <definedName name="Z_0F954C44_2E2C_4880_A030_4864EA711FE0_.wvu.FilterData" localSheetId="0" hidden="1">общее!$A$5:$J$473</definedName>
    <definedName name="Z_16D4F077_2EAE_4B98_A742_A1CD9A7B633C_.wvu.FilterData" localSheetId="0" hidden="1">общее!$A$5:$J$371</definedName>
    <definedName name="Z_1748D69A_4DB3_487A_8AD7_C0B3B71D3FB6_.wvu.FilterData" localSheetId="0" hidden="1">общее!$A$3:$J$5</definedName>
    <definedName name="Z_1862B7E4_4060_4370_88AF_4829C34881B7_.wvu.FilterData" localSheetId="0" hidden="1">общее!$A$5:$J$473</definedName>
    <definedName name="Z_194CC79D_B426_45A9_B4B4_0D8713FDEBCE_.wvu.FilterData" localSheetId="0" hidden="1">общее!$A$5:$J$245</definedName>
    <definedName name="Z_1BA267BF_F5D4_4EB6_B077_27E074A28B2C_.wvu.FilterData" localSheetId="0" hidden="1">общее!$A$5:$J$473</definedName>
    <definedName name="Z_1BDFBE17_25BB_4BB9_B67F_4757B39B2D64_.wvu.FilterData" localSheetId="0" hidden="1">общее!$A$5:$J$245</definedName>
    <definedName name="Z_1BDFBE17_25BB_4BB9_B67F_4757B39B2D64_.wvu.Rows" localSheetId="0" hidden="1">общее!#REF!</definedName>
    <definedName name="Z_1D3F5B87_83EB_4F94_9B50_0C99177D99F9_.wvu.FilterData" localSheetId="0" hidden="1">общее!$A$5:$J$245</definedName>
    <definedName name="Z_1E3BB7AF_B756_4A0C_A2BE_D723B28D252A_.wvu.FilterData" localSheetId="0" hidden="1">общее!$A$5:$J$371</definedName>
    <definedName name="Z_1FC076B5_9648_483F_BBEB_68BAECB9E209_.wvu.FilterData" localSheetId="0" hidden="1">общее!$A$5:$J$245</definedName>
    <definedName name="Z_2021983A_3D6E_4804_9038_C33FE9EA644F_.wvu.FilterData" localSheetId="0" hidden="1">общее!$A$5:$J$371</definedName>
    <definedName name="Z_2140268D_DEA7_466F_AE25_EAEFFE2D0081_.wvu.FilterData" localSheetId="0" hidden="1">общее!$A$3:$J$5</definedName>
    <definedName name="Z_21651801_29AF_44DA_B88B_12DD75943577_.wvu.FilterData" localSheetId="0" hidden="1">общее!$A$5:$J$371</definedName>
    <definedName name="Z_221AFC77_C97B_4D44_8163_7AA758A08BF9_.wvu.FilterData" localSheetId="0" hidden="1">общее!$A$5:$J$245</definedName>
    <definedName name="Z_221AFC77_C97B_4D44_8163_7AA758A08BF9_.wvu.PrintArea" localSheetId="0" hidden="1">общее!$A$2:$J$234</definedName>
    <definedName name="Z_221AFC77_C97B_4D44_8163_7AA758A08BF9_.wvu.PrintTitles" localSheetId="0" hidden="1">общее!$5:$5</definedName>
    <definedName name="Z_23143807_1CCE_467D_8F79_FB088A4A08A4_.wvu.FilterData" localSheetId="0" hidden="1">общее!$A$5:$J$473</definedName>
    <definedName name="Z_24E8AEAA_06F7_460E_9064_DAA742C6F748_.wvu.FilterData" localSheetId="0" hidden="1">общее!$A$5:$J$245</definedName>
    <definedName name="Z_24F3E475_1A82_464A_A2B9_6272C75DE965_.wvu.FilterData" localSheetId="0" hidden="1">общее!$A$5:$J$473</definedName>
    <definedName name="Z_258565C2_6F7E_47DA_A97D_5DEA70489C65_.wvu.FilterData" localSheetId="0" hidden="1">общее!$A$5:$J$245</definedName>
    <definedName name="Z_2627E621_2724_4458_A97A_DA4867CC78C7_.wvu.FilterData" localSheetId="0" hidden="1">общее!$A$5:$J$295</definedName>
    <definedName name="Z_26302507_6225_4D5F_830E_9C0EA681B1F9_.wvu.FilterData" localSheetId="0" hidden="1">общее!$A$5:$J$473</definedName>
    <definedName name="Z_2A0A5548_2EEF_4469_A03C_FA481083CE33_.wvu.FilterData" localSheetId="0" hidden="1">общее!$A$5:$J$371</definedName>
    <definedName name="Z_2A4C0749_63B0_4D48_8771_593E99B870CF_.wvu.FilterData" localSheetId="0" hidden="1">общее!$A$5:$J$371</definedName>
    <definedName name="Z_2A873CA7_D1CE_4F50_B607_3E6930776CDE_.wvu.FilterData" localSheetId="0" hidden="1">общее!$A$5:$J$295</definedName>
    <definedName name="Z_2B716970_0AE9_4529_8009_3AC0E7738E74_.wvu.FilterData" localSheetId="0" hidden="1">общее!$A$5:$J$245</definedName>
    <definedName name="Z_2C16AC7D_1F05_4386_90A0_A2DA4836DDE1_.wvu.FilterData" localSheetId="0" hidden="1">общее!$A$5:$J$295</definedName>
    <definedName name="Z_2C18B72E_FABC_405E_9989_871873679CB9_.wvu.FilterData" localSheetId="0" hidden="1">общее!$A$5:$J$473</definedName>
    <definedName name="Z_2D1F835C_2905_49B2_ACB0_6B5DC39ABF77_.wvu.FilterData" localSheetId="0" hidden="1">общее!$A$5:$J$473</definedName>
    <definedName name="Z_2DB33E37_AA0F_4B4B_B7C9_A11BA792B878_.wvu.FilterData" localSheetId="0" hidden="1">общее!$A$3:$J$5</definedName>
    <definedName name="Z_2E403391_C63C_4844_B760_535E5B14235D_.wvu.FilterData" localSheetId="0" hidden="1">общее!$A$5:$J$295</definedName>
    <definedName name="Z_2EA6131F_89B6_4FC5_8D3F_2E657C0F9729_.wvu.FilterData" localSheetId="0" hidden="1">общее!$A$5:$J$295</definedName>
    <definedName name="Z_3054E370_5DE4_4F07_9AEC_8E1396CAD8D6_.wvu.FilterData" localSheetId="0" hidden="1">общее!$A$5:$J$371</definedName>
    <definedName name="Z_30EAEA67_9656_4874_9B82_0AE83C45AB26_.wvu.FilterData" localSheetId="0" hidden="1">общее!$A$5:$J$371</definedName>
    <definedName name="Z_315252D1_A60E_4446_B1ED_7AE241C4BB71_.wvu.FilterData" localSheetId="0" hidden="1">общее!$A$5:$J$371</definedName>
    <definedName name="Z_322077ED_714E_4730_9121_953073B8C43F_.wvu.FilterData" localSheetId="0" hidden="1">общее!$A$5:$J$244</definedName>
    <definedName name="Z_328CDE5C_E0E2_44CE_B73A_F70E81E6C6B2_.wvu.FilterData" localSheetId="0" hidden="1">общее!$A$5:$J$245</definedName>
    <definedName name="Z_33313D92_ACCC_472C_8066_C92558BED64F_.wvu.FilterData" localSheetId="0" hidden="1">общее!$A$5:$J$371</definedName>
    <definedName name="Z_33FCD28F_F474_4478_8228_BBE6129DFD33_.wvu.FilterData" localSheetId="0" hidden="1">общее!$A$5:$J$371</definedName>
    <definedName name="Z_36602011_6F80_4B7E_9881_FDB5866DE132_.wvu.FilterData" localSheetId="0" hidden="1">общее!$A$5:$J$473</definedName>
    <definedName name="Z_3824CD03_2F75_4531_8348_997F8B6518CE_.wvu.FilterData" localSheetId="0" hidden="1">общее!$A$5:$J$245</definedName>
    <definedName name="Z_3882A51E_FD17_4C10_93F2_F0C9B03BC730_.wvu.FilterData" localSheetId="0" hidden="1">общее!$A$5:$J$295</definedName>
    <definedName name="Z_39B9868C_0524_4A04_B50B_22CB89138F2C_.wvu.FilterData" localSheetId="0" hidden="1">общее!$A$5:$J$295</definedName>
    <definedName name="Z_3A3D386F_BF44_4CDF_AECB_A030233CF3BE_.wvu.FilterData" localSheetId="0" hidden="1">общее!$A$5:$J$473</definedName>
    <definedName name="Z_3B5575E9_696E_4E1F_8BBE_8483CF318052_.wvu.FilterData" localSheetId="0" hidden="1">общее!$A$3:$J$5</definedName>
    <definedName name="Z_3B5575E9_696E_4E1F_8BBE_8483CF318052_.wvu.PrintArea" localSheetId="0" hidden="1">общее!$A$2:$J$234</definedName>
    <definedName name="Z_3B5575E9_696E_4E1F_8BBE_8483CF318052_.wvu.PrintTitles" localSheetId="0" hidden="1">общее!$5:$5</definedName>
    <definedName name="Z_3F669C1C_24D3_4C3D_9A16_6C0219D100D3_.wvu.FilterData" localSheetId="0" hidden="1">общее!$A$3:$J$5</definedName>
    <definedName name="Z_40E0D498_E2F0_4E4C_AD04_0CCBD88738E3_.wvu.FilterData" localSheetId="0" hidden="1">общее!$A$5:$J$245</definedName>
    <definedName name="Z_40F66B3F_B1A0_4660_B7EC_2C8F1BD66B34_.wvu.FilterData" localSheetId="0" hidden="1">общее!$A$5:$J$371</definedName>
    <definedName name="Z_429899D9_5B00_46A4_8670_9042E5D6B3B9_.wvu.FilterData" localSheetId="0" hidden="1">общее!$A$5:$J$371</definedName>
    <definedName name="Z_429AA136_6142_4A99_977B_8067300179C4_.wvu.FilterData" localSheetId="0" hidden="1">общее!$A$5:$J$371</definedName>
    <definedName name="Z_43369FCC_2CCA_4665_99C7_275B440DE937_.wvu.FilterData" localSheetId="0" hidden="1">общее!$A$5:$J$295</definedName>
    <definedName name="Z_452C56A1_7A56_4ADE_A5CF_E260228787E3_.wvu.FilterData" localSheetId="0" hidden="1">общее!$A$3:$J$5</definedName>
    <definedName name="Z_452C56A1_7A56_4ADE_A5CF_E260228787E3_.wvu.PrintArea" localSheetId="0" hidden="1">общее!$A$2:$J$234</definedName>
    <definedName name="Z_452C56A1_7A56_4ADE_A5CF_E260228787E3_.wvu.PrintTitles" localSheetId="0" hidden="1">общее!$5:$5</definedName>
    <definedName name="Z_471079C8_6E8B_4088_8968_A7D0C5B8653D_.wvu.FilterData" localSheetId="0" hidden="1">общее!$A$5:$J$473</definedName>
    <definedName name="Z_47250A82_9F08_48A3_99F5_B1354F557BF5_.wvu.FilterData" localSheetId="0" hidden="1">общее!$A$5:$J$295</definedName>
    <definedName name="Z_48783A06_63D3_427A_A6E9_9592F9D916F6_.wvu.FilterData" localSheetId="0" hidden="1">общее!$A$5:$J$295</definedName>
    <definedName name="Z_4910244A_FD97_43F8_8121_7A39DEE7F6C3_.wvu.FilterData" localSheetId="0" hidden="1">общее!$A$5:$J$295</definedName>
    <definedName name="Z_495617EB_A9DC_44E1_A455_3D0079645590_.wvu.FilterData" localSheetId="0" hidden="1">общее!$A$5:$J$371</definedName>
    <definedName name="Z_4BC9F541_1AEB_4DA7_A0F9_3F6DB8D4E82B_.wvu.FilterData" localSheetId="0" hidden="1">общее!$A$5:$J$245</definedName>
    <definedName name="Z_4C9A721B_C5BE_4E52_A18E_0730E1D3B8FE_.wvu.FilterData" localSheetId="0" hidden="1">общее!$A$5:$J$371</definedName>
    <definedName name="Z_4CD9C922_19B5_419E_BD84_E209894B16C0_.wvu.FilterData" localSheetId="0" hidden="1">общее!$A$5:$J$371</definedName>
    <definedName name="Z_505D733E_455F_46B4_ACCC_4F218E555D81_.wvu.FilterData" localSheetId="0" hidden="1">общее!$A$5:$J$473</definedName>
    <definedName name="Z_5152B790_6528_48A7_ACFA_991FA35A233D_.wvu.FilterData" localSheetId="0" hidden="1">общее!$A$5:$J$295</definedName>
    <definedName name="Z_527D5B17_7578_4A0E_8233_A8DD6DE458C2_.wvu.FilterData" localSheetId="0" hidden="1">общее!$A$5:$J$371</definedName>
    <definedName name="Z_53234816_0120_4392_94AB_599CEA5C30B9_.wvu.FilterData" localSheetId="0" hidden="1">общее!$A$5:$J$473</definedName>
    <definedName name="Z_5512C256_B576_4E26_8E01_289925B9D9C4_.wvu.FilterData" localSheetId="0" hidden="1">общее!$A$3:$J$5</definedName>
    <definedName name="Z_561DE2D1_B0AE_4896_AA61_5926B88ED735_.wvu.FilterData" localSheetId="0" hidden="1">общее!$A$5:$J$245</definedName>
    <definedName name="Z_57216EB5_F285_4D3D_8804_F4C1447258E5_.wvu.FilterData" localSheetId="0" hidden="1">общее!$A$5:$J$371</definedName>
    <definedName name="Z_5776AEEC_9913_4217_814D_400CFE679C3E_.wvu.FilterData" localSheetId="0" hidden="1">общее!$A$5:$J$245</definedName>
    <definedName name="Z_59F9E859_7DBE_4B96_A969_63ADA1E07BFE_.wvu.FilterData" localSheetId="0" hidden="1">общее!$A$5:$J$295</definedName>
    <definedName name="Z_5A17F74F_9F13_46B8_8433_8D22469D4185_.wvu.FilterData" localSheetId="0" hidden="1">общее!$A$5:$J$473</definedName>
    <definedName name="Z_5D9BE3B7_C618_47DB_8F0E_D1DDB1705E6B_.wvu.FilterData" localSheetId="0" hidden="1">общее!$A$3:$J$5</definedName>
    <definedName name="Z_5EEB5DC5_097B_47D6_81BA_F19E1000B57E_.wvu.FilterData" localSheetId="0" hidden="1">общее!$A$5:$J$371</definedName>
    <definedName name="Z_5EEB5DC5_097B_47D6_81BA_F19E1000B57E_.wvu.PrintArea" localSheetId="0" hidden="1">общее!$A$2:$J$234</definedName>
    <definedName name="Z_5EEB5DC5_097B_47D6_81BA_F19E1000B57E_.wvu.PrintTitles" localSheetId="0" hidden="1">общее!$5:$5</definedName>
    <definedName name="Z_5F564DC4_F80E_44B3_9C12_EE313E4E872A_.wvu.FilterData" localSheetId="0" hidden="1">общее!$A$5:$J$245</definedName>
    <definedName name="Z_60012CAC_965D_4CFC_93A4_5CCD711B12F0_.wvu.FilterData" localSheetId="0" hidden="1">общее!$A$3:$J$5</definedName>
    <definedName name="Z_6149D971_6896_4099_83EB_61159C951281_.wvu.FilterData" localSheetId="0" hidden="1">общее!$A$5:$J$371</definedName>
    <definedName name="Z_65CADE76_9E13_43BF_B11F_E308EC288263_.wvu.FilterData" localSheetId="0" hidden="1">общее!$A$5:$J$371</definedName>
    <definedName name="Z_66A24AA4_A74D_49B7_A44D_9BC6D293F264_.wvu.FilterData" localSheetId="0" hidden="1">общее!$A$5:$J$245</definedName>
    <definedName name="Z_675C859F_867B_4E3E_8283_3B2C94BFA5E5_.wvu.FilterData" localSheetId="0" hidden="1">общее!$A$5:$J$245</definedName>
    <definedName name="Z_67E15AF4_B3D4_4F28_BA3A_4297C918EDE6_.wvu.FilterData" localSheetId="0" hidden="1">общее!$A$5:$J$245</definedName>
    <definedName name="Z_68CBFC64_03A4_4F74_B34E_EE1DB915A668_.wvu.FilterData" localSheetId="0" hidden="1">общее!$A$5:$J$245</definedName>
    <definedName name="Z_6A002B8B_DF15_47FE_8548_D0F88EB4EB77_.wvu.FilterData" localSheetId="0" hidden="1">общее!$A$5:$J$295</definedName>
    <definedName name="Z_6AE5F3A0_C632_4594_A73E_9DFBAB3F48DD_.wvu.FilterData" localSheetId="0" hidden="1">общее!$A$5:$J$295</definedName>
    <definedName name="Z_6DB878EC_F0AA_4EE0_8DBD_0D2F2413D073_.wvu.FilterData" localSheetId="0" hidden="1">общее!$A$5:$J$371</definedName>
    <definedName name="Z_6FCC1E26_8977_4950_8B87_CBE7C2A25ED8_.wvu.FilterData" localSheetId="0" hidden="1">общее!$A$5:$J$245</definedName>
    <definedName name="Z_7012C998_533E_4EDC_995F_53A252D8A143_.wvu.FilterData" localSheetId="0" hidden="1">общее!$A$5:$J$295</definedName>
    <definedName name="Z_713A662A_DFDD_43FB_A56E_1E210432D89D_.wvu.FilterData" localSheetId="0" hidden="1">общее!$A$5:$J$295</definedName>
    <definedName name="Z_716F213C_8FDB_4E7E_934B_B03987478AAA_.wvu.FilterData" localSheetId="0" hidden="1">общее!$A$5:$J$295</definedName>
    <definedName name="Z_72615B4A_0666_48DC_B3A0_332799C5347B_.wvu.FilterData" localSheetId="0" hidden="1">общее!$A$3:$J$5</definedName>
    <definedName name="Z_72EDDA2C_BFF2_4D48_A13B_2B9C46213374_.wvu.FilterData" localSheetId="0" hidden="1">общее!$A$5:$J$371</definedName>
    <definedName name="Z_743F23AC_8B5C_40B6_9ADD_B2B54B0B36A7_.wvu.FilterData" localSheetId="0" hidden="1">общее!$A$5:$J$371</definedName>
    <definedName name="Z_746B9BA0_2CAB_416E_B194_EC52DB1EC742_.wvu.FilterData" localSheetId="0" hidden="1">общее!$A$5:$J$371</definedName>
    <definedName name="Z_768BA9CF_2122_41A7_8903_ECE3A54B69F8_.wvu.FilterData" localSheetId="0" hidden="1">общее!$A$5:$J$473</definedName>
    <definedName name="Z_78D70EA8_5249_4DAA_AE4A_2D8FFFD697D9_.wvu.FilterData" localSheetId="0" hidden="1">общее!$A$5:$J$371</definedName>
    <definedName name="Z_795D5ECF_BF90_4F3E_A74E_B1A55C8421F2_.wvu.FilterData" localSheetId="0" hidden="1">общее!$A$5:$J$371</definedName>
    <definedName name="Z_7A2B4F7E_E736_4CE4_ACAF_AB2E1CDC2BED_.wvu.FilterData" localSheetId="0" hidden="1">общее!$A$5:$J$295</definedName>
    <definedName name="Z_7A936B14_3168_4319_80EC_9AB0E1E51913_.wvu.FilterData" localSheetId="0" hidden="1">общее!$A$5:$J$371</definedName>
    <definedName name="Z_7C69758B_CDC9_4874_B714_8DA98D7197DD_.wvu.FilterData" localSheetId="0" hidden="1">общее!$A$5:$J$371</definedName>
    <definedName name="Z_7C74E095_428E_48E8_A71D_0600250A46E8_.wvu.FilterData" localSheetId="0" hidden="1">общее!$A$5:$J$295</definedName>
    <definedName name="Z_7E5CD23C_5346_4E9D_BFA0_035B6BA3097B_.wvu.FilterData" localSheetId="0" hidden="1">общее!$A$5:$J$245</definedName>
    <definedName name="Z_7E83462C_2646_43F5_BA25_2D4B100EBEB1_.wvu.FilterData" localSheetId="0" hidden="1">общее!$A$5:$J$295</definedName>
    <definedName name="Z_7EDDA008_F905_436E_A980_951BDACDA577_.wvu.FilterData" localSheetId="0" hidden="1">общее!$A$3:$J$5</definedName>
    <definedName name="Z_7F2FA179_7E75_4D04_9C08_383F9EAE36E4_.wvu.FilterData" localSheetId="0" hidden="1">общее!$A$5:$J$371</definedName>
    <definedName name="Z_7F311C52_3815_4334_BC86_EFE1D9CF838D_.wvu.FilterData" localSheetId="0" hidden="1">общее!$A$5:$J$244</definedName>
    <definedName name="Z_81AB0083_9AC8_46E5_8989_3683179BE2CD_.wvu.FilterData" localSheetId="0" hidden="1">общее!$A$5:$J$295</definedName>
    <definedName name="Z_82778C3B_E039_40FB_9D6E_6C955809D3AF_.wvu.FilterData" localSheetId="0" hidden="1">общее!$A$5:$J$371</definedName>
    <definedName name="Z_82F7123C_C030_4534_8B46_822C4EBC62EC_.wvu.FilterData" localSheetId="0" hidden="1">общее!$A$5:$J$473</definedName>
    <definedName name="Z_82F7E495_211B_4D53_B382_DE1C7FAF3376_.wvu.FilterData" localSheetId="0" hidden="1">общее!$A$5:$J$473</definedName>
    <definedName name="Z_84291F06_C171_4BC3_846A_5B29D7A14C1B_.wvu.FilterData" localSheetId="0" hidden="1">общее!$A$5:$J$245</definedName>
    <definedName name="Z_84AB9039_6109_4932_AA14_522BD4A30F0B_.wvu.FilterData" localSheetId="0" hidden="1">общее!$A$5:$J$245</definedName>
    <definedName name="Z_85BFB728_94F1_4323_ACC8_9456F845AE11_.wvu.FilterData" localSheetId="0" hidden="1">общее!$A$5:$J$371</definedName>
    <definedName name="Z_85CA5D27_9304_4004_A8E8_6687AFFCC00A_.wvu.FilterData" localSheetId="0" hidden="1">общее!$A$5:$J$295</definedName>
    <definedName name="Z_868786DC_4C96_45F5_A272_3E03D4B934A0_.wvu.FilterData" localSheetId="0" hidden="1">общее!$A$5:$J$473</definedName>
    <definedName name="Z_8712F0EA_8AFD_45F0_99A0_31E181367C18_.wvu.FilterData" localSheetId="0" hidden="1">общее!$A$3:$J$5</definedName>
    <definedName name="Z_87307EED_7277_4B82_83B9_FD6EFB33210A_.wvu.FilterData" localSheetId="0" hidden="1">общее!$A$5:$J$371</definedName>
    <definedName name="Z_87B11953_FBBE_4422_B331_7A1407FEF2C2_.wvu.FilterData" localSheetId="0" hidden="1">общее!$A$5:$J$245</definedName>
    <definedName name="Z_8AD8908B_5409_470D_AEE7_01A535707576_.wvu.FilterData" localSheetId="0" hidden="1">общее!$A$5:$J$295</definedName>
    <definedName name="Z_8BA1F70D_2590_40B0_8F4D_CC37D4F962D2_.wvu.FilterData" localSheetId="0" hidden="1">общее!$A$5:$J$371</definedName>
    <definedName name="Z_8DA01475_C6A0_4A19_B7EB_B1C704431492_.wvu.FilterData" localSheetId="0" hidden="1">общее!$A$5:$J$295</definedName>
    <definedName name="Z_8E60DEEE_B29D_4EEA_B25A_DB1975B13507_.wvu.FilterData" localSheetId="0" hidden="1">общее!$A$5:$J$473</definedName>
    <definedName name="Z_8F5BBF1A_FC79_4BB3_97F0_50B619130E26_.wvu.FilterData" localSheetId="0" hidden="1">общее!$A$5:$J$295</definedName>
    <definedName name="Z_8FB1E024_9866_4CAD_B900_0CCFEA27B234_.wvu.FilterData" localSheetId="0" hidden="1">общее!$A$5:$J$295</definedName>
    <definedName name="Z_8FB1E024_9866_4CAD_B900_0CCFEA27B234_.wvu.PrintArea" localSheetId="0" hidden="1">общее!$A$2:$J$234</definedName>
    <definedName name="Z_8FB1E024_9866_4CAD_B900_0CCFEA27B234_.wvu.PrintTitles" localSheetId="0" hidden="1">общее!$5:$5</definedName>
    <definedName name="Z_90104242_D578_485A_91E2_ACB42B11755F_.wvu.FilterData" localSheetId="0" hidden="1">общее!$A$5:$J$371</definedName>
    <definedName name="Z_90518B97_7307_4173_A97E_975285B914B1_.wvu.FilterData" localSheetId="0" hidden="1">общее!$A$5:$J$295</definedName>
    <definedName name="Z_909763BC_F63D_4E79_B4F6_FCE1E0BE71C6_.wvu.FilterData" localSheetId="0" hidden="1">общее!$A$5:$CL$290</definedName>
    <definedName name="Z_909763BC_F63D_4E79_B4F6_FCE1E0BE71C6_.wvu.PrintArea" localSheetId="0" hidden="1">общее!$A$1:$J$245</definedName>
    <definedName name="Z_925CFE27_E1C6_48F7_AA2E_4E47C240CFE1_.wvu.FilterData" localSheetId="0" hidden="1">общее!$A$5:$J$295</definedName>
    <definedName name="Z_93443DB4_16CC_4115_8132_074F13427393_.wvu.FilterData" localSheetId="0" hidden="1">общее!$A$5:$J$244</definedName>
    <definedName name="Z_93A13551_3E8E_4065_89A7_310AA9E7AE54_.wvu.FilterData" localSheetId="0" hidden="1">общее!$A$5:$J$371</definedName>
    <definedName name="Z_94F9C593_9DE2_4EC4_AFA3_39D38CF2BB33_.wvu.FilterData" localSheetId="0" hidden="1">общее!$A$5:$J$244</definedName>
    <definedName name="Z_95A7493F_2B11_406A_BB91_458FD9DC3BAE_.wvu.FilterData" localSheetId="0" hidden="1">общее!$A$5:$J$245</definedName>
    <definedName name="Z_95A7493F_2B11_406A_BB91_458FD9DC3BAE_.wvu.PrintArea" localSheetId="0" hidden="1">общее!$A$2:$J$234</definedName>
    <definedName name="Z_95A7493F_2B11_406A_BB91_458FD9DC3BAE_.wvu.PrintTitles" localSheetId="0" hidden="1">общее!$5:$5</definedName>
    <definedName name="Z_966D3932_E429_4C59_AC55_697D9EEA620A_.wvu.FilterData" localSheetId="0" hidden="1">общее!$A$5:$J$295</definedName>
    <definedName name="Z_966D3932_E429_4C59_AC55_697D9EEA620A_.wvu.PrintArea" localSheetId="0" hidden="1">общее!$A$2:$J$242</definedName>
    <definedName name="Z_966D3932_E429_4C59_AC55_697D9EEA620A_.wvu.PrintTitles" localSheetId="0" hidden="1">общее!$5:$5</definedName>
    <definedName name="Z_967F1A8A_48DD_4277_A863_3849576B72D0_.wvu.FilterData" localSheetId="0" hidden="1">общее!$A$5:$J$295</definedName>
    <definedName name="Z_982FB0F3_EEED_4A35_8AE0_8012B631E660_.wvu.FilterData" localSheetId="0" hidden="1">общее!$A$5:$J$245</definedName>
    <definedName name="Z_998E5F34_5F22_456C_AF6B_44B849DA5E75_.wvu.FilterData" localSheetId="0" hidden="1">общее!$A$5:$J$244</definedName>
    <definedName name="Z_9BFA17BE_4413_48EA_8DFA_9D7972E1D966_.wvu.FilterData" localSheetId="0" hidden="1">общее!$A$5:$J$295</definedName>
    <definedName name="Z_9DB42EA6_6F33_4055_AFFC_2CB330A83BF6_.wvu.FilterData" localSheetId="0" hidden="1">общее!$A$5:$J$244</definedName>
    <definedName name="Z_9E613866_5B9C_47D7_AFA4_58928D3C6E62_.wvu.FilterData" localSheetId="0" hidden="1">общее!$A$5:$J$295</definedName>
    <definedName name="Z_9EB09BA5_1A06_464B_9D4E_3EF1374F6659_.wvu.FilterData" localSheetId="0" hidden="1">общее!$A$5:$J$244</definedName>
    <definedName name="Z_9F241BF9_3E2B_4BDD_B26A_F89F327E72C3_.wvu.FilterData" localSheetId="0" hidden="1">общее!$A$5:$J$245</definedName>
    <definedName name="Z_9FE2B88C_FF56_4DEE_8B84_1ADFBBB1D084_.wvu.FilterData" localSheetId="0" hidden="1">общее!$A$5:$J$473</definedName>
    <definedName name="Z_A274E916_0616_4798_8975_3911D43C14F5_.wvu.FilterData" localSheetId="0" hidden="1">общее!$A$5:$J$371</definedName>
    <definedName name="Z_A2AC5481_37D4_4229_BD4F_7BED984BFF61_.wvu.FilterData" localSheetId="0" hidden="1">общее!$A$5:$J$245</definedName>
    <definedName name="Z_A330E7CE_1B63_4807_AC38_5251AE03B568_.wvu.FilterData" localSheetId="0" hidden="1">общее!$A$5:$J$473</definedName>
    <definedName name="Z_A5BD67D1_5F1C_472E_9385_9177CF38402F_.wvu.FilterData" localSheetId="0" hidden="1">общее!$A$5:$J$295</definedName>
    <definedName name="Z_A600D8D5_C13F_49F2_9D2C_FC8EA32AC551_.wvu.FilterData" localSheetId="0" hidden="1">общее!$A$5:$J$473</definedName>
    <definedName name="Z_A600D8D5_C13F_49F2_9D2C_FC8EA32AC551_.wvu.PrintTitles" localSheetId="0" hidden="1">общее!$5:$5</definedName>
    <definedName name="Z_A75085A3_4AC1_49B5_8DC1_19942A878723_.wvu.FilterData" localSheetId="0" hidden="1">общее!$A$5:$J$371</definedName>
    <definedName name="Z_A7A42B55_9F6C_4A34_BF88_539458839798_.wvu.FilterData" localSheetId="0" hidden="1">общее!$A$5:$J$245</definedName>
    <definedName name="Z_A9CB6613_36BA_46BF_9FA8_AEAB37393612_.wvu.FilterData" localSheetId="0" hidden="1">общее!$A$5:$J$295</definedName>
    <definedName name="Z_AA3BE0DE_1363_4DDA_934E_FD9CAE988533_.wvu.FilterData" localSheetId="0" hidden="1">общее!$A$5:$J$371</definedName>
    <definedName name="Z_AA5DB17E_D4B9_49C8_96A5_D22053C6C5B1_.wvu.FilterData" localSheetId="0" hidden="1">общее!$A$5:$J$295</definedName>
    <definedName name="Z_ACBA7AB7_E5BF_4817_ACF6_DA5FB388AD46_.wvu.FilterData" localSheetId="0" hidden="1">общее!$A$5:$J$371</definedName>
    <definedName name="Z_AEABEE2C_6038_47D9_81A7_15110E43218C_.wvu.FilterData" localSheetId="0" hidden="1">общее!$A$5:$J$371</definedName>
    <definedName name="Z_B0CF427B_E64B_46A6_97A4_9B49090FE4BE_.wvu.FilterData" localSheetId="0" hidden="1">общее!$A$5:$J$371</definedName>
    <definedName name="Z_B0D300EE_CE3D_4267_8F4B_3D65D54915E1_.wvu.FilterData" localSheetId="0" hidden="1">общее!$A$5:$J$245</definedName>
    <definedName name="Z_B2319D0F_B5B7_4B85_B31D_3FEB7916998F_.wvu.FilterData" localSheetId="0" hidden="1">общее!$A$5:$J$473</definedName>
    <definedName name="Z_B31E6874_4FC0_47ED_8042_8593070B2CD6_.wvu.FilterData" localSheetId="0" hidden="1">общее!$A$5:$J$245</definedName>
    <definedName name="Z_B4997D58_BD25_4440_9383_3C887D277BCF_.wvu.FilterData" localSheetId="0" hidden="1">общее!$A$5:$J$371</definedName>
    <definedName name="Z_B55746B5_6CDF_443B_8C7F_8F8A1DC5562E_.wvu.FilterData" localSheetId="0" hidden="1">общее!$A$5:$J$473</definedName>
    <definedName name="Z_B607774B_B68E_4DBE_B4D4_274DD101B3B3_.wvu.FilterData" localSheetId="0" hidden="1">общее!$A$3:$J$5</definedName>
    <definedName name="Z_B637BC8F_E49F_4D36_BA7E_87587BAEF462_.wvu.FilterData" localSheetId="0" hidden="1">общее!$A$5:$J$371</definedName>
    <definedName name="Z_B8AC68F9_618C_4990_B101_9BD7FB1FCD22_.wvu.FilterData" localSheetId="0" hidden="1">общее!$A$3:$J$5</definedName>
    <definedName name="Z_B9D2896B_3D46_4E80_A333_D35EE8923B5F_.wvu.FilterData" localSheetId="0" hidden="1">общее!$A$5:$J$295</definedName>
    <definedName name="Z_BA1D743D_8CD7_4C01_B0E4_1729D2189C73_.wvu.FilterData" localSheetId="0" hidden="1">общее!$A$5:$J$295</definedName>
    <definedName name="Z_BB4DF29A_3635_4350_9E09_BBEF363FC239_.wvu.FilterData" localSheetId="0" hidden="1">общее!$A$3:$J$5</definedName>
    <definedName name="Z_BC4BF63E_98F8_4CE0_B0DE_A2A71C291EFE_.wvu.FilterData" localSheetId="0" hidden="1">общее!$A$5:$J$295</definedName>
    <definedName name="Z_BC735923_D0EA_47FD_9B99_A44B26AB32B8_.wvu.FilterData" localSheetId="0" hidden="1">общее!$A$5:$J$245</definedName>
    <definedName name="Z_BE1C4A44_01B5_4ECE_8D55_C71095D37032_.wvu.FilterData" localSheetId="0" hidden="1">общее!$A$5:$J$295</definedName>
    <definedName name="Z_BED4F540_47A7_459B_8414_21EF84302EA3_.wvu.FilterData" localSheetId="0" hidden="1">общее!$A$5:$J$371</definedName>
    <definedName name="Z_BF36043A_AFA1_4ED6_B54F_F4173C55E31C_.wvu.FilterData" localSheetId="0" hidden="1">общее!$A$5:$J$371</definedName>
    <definedName name="Z_BF57B08F_2B48_4EE9_9ADD_06D6906608C1_.wvu.FilterData" localSheetId="0" hidden="1">общее!$A$5:$J$473</definedName>
    <definedName name="Z_C105019C_D493_4AF2_B08B_98003C4FEF9B_.wvu.FilterData" localSheetId="0" hidden="1">общее!$A$5:$J$371</definedName>
    <definedName name="Z_C172C42A_B6A9_490D_905B_14F6BA2DCBCA_.wvu.FilterData" localSheetId="0" hidden="1">общее!$A$5:$J$295</definedName>
    <definedName name="Z_C32A6808_4BDA_43E4_ACD1_1B0FCC0DA219_.wvu.FilterData" localSheetId="0" hidden="1">общее!$A$5:$J$371</definedName>
    <definedName name="Z_C343756C_7EBC_41EB_89B6_11C31F46AD7D_.wvu.FilterData" localSheetId="0" hidden="1">общее!$A$5:$J$371</definedName>
    <definedName name="Z_C4185438_74E2_4EE2_8A94_BE1F1EE5C2A4_.wvu.FilterData" localSheetId="0" hidden="1">общее!$A$5:$J$245</definedName>
    <definedName name="Z_C4269454_1D3D_4937_A7DB_6BFDB690E1BF_.wvu.FilterData" localSheetId="0" hidden="1">общее!$A$5:$J$371</definedName>
    <definedName name="Z_C4A91C4C_4FDF_4528_B780_BABD8261F89B_.wvu.FilterData" localSheetId="0" hidden="1">общее!$A$5:$J$244</definedName>
    <definedName name="Z_C5AC499E_0359_4E1F_94CE_578AF2A54734_.wvu.FilterData" localSheetId="0" hidden="1">общее!$A$5:$J$473</definedName>
    <definedName name="Z_C5DD2CEF_6DC9_42B9_B991_658B57CBD712_.wvu.FilterData" localSheetId="0" hidden="1">общее!$A$5:$J$473</definedName>
    <definedName name="Z_C7FD81BD_691B_4A89_96A0_CDABC50081E4_.wvu.FilterData" localSheetId="0" hidden="1">общее!$A$5:$J$371</definedName>
    <definedName name="Z_C8489D43_32B9_4349_973B_9C94F0536721_.wvu.FilterData" localSheetId="0" hidden="1">общее!$A$5:$J$473</definedName>
    <definedName name="Z_C920DB58_DB5D_4286_8169_C2AA2ED89A9A_.wvu.FilterData" localSheetId="0" hidden="1">общее!$A$5:$J$295</definedName>
    <definedName name="Z_CA8983D9_E565_4991_B76C_F6D76E63663C_.wvu.FilterData" localSheetId="0" hidden="1">общее!$A$5:$J$245</definedName>
    <definedName name="Z_CC0A6F72_A956_4FF0_A9CF_B2F133844683_.wvu.FilterData" localSheetId="0" hidden="1">общее!$A$5:$J$371</definedName>
    <definedName name="Z_CF069AD8_C6E4_40EE_85C1_CD44D38BC77F_.wvu.FilterData" localSheetId="0" hidden="1">общее!$A$5:$J$244</definedName>
    <definedName name="Z_CF1EFC15_1276_44E9_B8E0_6069FE1FC094_.wvu.FilterData" localSheetId="0" hidden="1">общее!$A$5:$J$371</definedName>
    <definedName name="Z_CFB0A04F_563D_4D2B_BCD3_ACFCDC70E584_.wvu.FilterData" localSheetId="0" hidden="1">общее!$A$5:$J$295</definedName>
    <definedName name="Z_CFB0A04F_563D_4D2B_BCD3_ACFCDC70E584_.wvu.Rows" localSheetId="0" hidden="1">общее!$6:$100,общее!$102:$109</definedName>
    <definedName name="Z_CFD58EC5_F475_4F0C_8822_861C497EA100_.wvu.FilterData" localSheetId="0" hidden="1">общее!$A$5:$J$245</definedName>
    <definedName name="Z_CFD58EC5_F475_4F0C_8822_861C497EA100_.wvu.PrintArea" localSheetId="0" hidden="1">общее!$A$1:$J$245</definedName>
    <definedName name="Z_CFD58EC5_F475_4F0C_8822_861C497EA100_.wvu.PrintTitles" localSheetId="0" hidden="1">общее!$5:$5</definedName>
    <definedName name="Z_CFD58EC5_F475_4F0C_8822_861C497EA100_.wvu.Rows" localSheetId="0" hidden="1">общее!#REF!</definedName>
    <definedName name="Z_D0621073_25BE_47D7_AC33_51146458D41C_.wvu.FilterData" localSheetId="0" hidden="1">общее!$A$5:$J$245</definedName>
    <definedName name="Z_D10FBD64_4601_40D8_BA69_F0EA6D3ED846_.wvu.FilterData" localSheetId="0" hidden="1">общее!$A$5:$J$295</definedName>
    <definedName name="Z_D14B1F1D_6F0E_49B1_92FB_6E5D79228E22_.wvu.FilterData" localSheetId="0" hidden="1">общее!$A$5:$J$371</definedName>
    <definedName name="Z_D196F711_2A18_4840_9CDF_97770F3C341D_.wvu.FilterData" localSheetId="0" hidden="1">общее!$A$5:$J$245</definedName>
    <definedName name="Z_D3BF9972_335A_4BF6_985A_3FAFB12859F0_.wvu.FilterData" localSheetId="0" hidden="1">общее!$A$5:$J$295</definedName>
    <definedName name="Z_D3FC038B_D1F5_4CDD_BF89_B0BF2773CD42_.wvu.FilterData" localSheetId="0" hidden="1">общее!$A$3:$J$5</definedName>
    <definedName name="Z_D4E8D1A3_1CF7_4E9F_8E3E_76E99A013BCC_.wvu.FilterData" localSheetId="0" hidden="1">общее!$A$5:$J$371</definedName>
    <definedName name="Z_D5681C61_0984_4C5B_9D67_8EE316AD015C_.wvu.FilterData" localSheetId="0" hidden="1">общее!$A$5:$J$371</definedName>
    <definedName name="Z_D64EF95C_79C4_46AC_AC41_4006BE2579BA_.wvu.FilterData" localSheetId="0" hidden="1">общее!$A$5:$J$371</definedName>
    <definedName name="Z_D6C9B499_8D30_4283_AE2A_B58ABDEBA548_.wvu.FilterData" localSheetId="0" hidden="1">общее!$A$5:$J$473</definedName>
    <definedName name="Z_D99C893A_0D9F_4F69_B1E5_4BCEB72F4291_.wvu.FilterData" localSheetId="0" hidden="1">общее!$A$3:$J$5</definedName>
    <definedName name="Z_DB146771_765B_4EDB_AC76_D56707AD72CF_.wvu.FilterData" localSheetId="0" hidden="1">общее!$A$5:$J$371</definedName>
    <definedName name="Z_DBF8F6A4_7388_4C5F_8609_AD47282385A6_.wvu.FilterData" localSheetId="0" hidden="1">общее!$A$5:$J$473</definedName>
    <definedName name="Z_DE0623D9_75DF_4C41_AF3E_5381C2A8629F_.wvu.FilterData" localSheetId="0" hidden="1">общее!$A$5:$J$371</definedName>
    <definedName name="Z_DE2034B5_D274_41CF_AE24_6339ACF79613_.wvu.FilterData" localSheetId="0" hidden="1">общее!$A$5:$J$245</definedName>
    <definedName name="Z_DEE728ED_1133_4DAB_BC02_158A35CECBC6_.wvu.FilterData" localSheetId="0" hidden="1">общее!$A$5:$J$245</definedName>
    <definedName name="Z_DFF3F719_2855_42BC_ACEB_8441420613B1_.wvu.FilterData" localSheetId="0" hidden="1">общее!$A$5:$J$295</definedName>
    <definedName name="Z_E147D13D_D04D_431E_888C_5A9AE670FC44_.wvu.FilterData" localSheetId="0" hidden="1">общее!$A$3:$J$5</definedName>
    <definedName name="Z_E147D13D_D04D_431E_888C_5A9AE670FC44_.wvu.PrintTitles" localSheetId="0" hidden="1">общее!$5:$5</definedName>
    <definedName name="Z_E1663454_FD8A_4EB7_8B04_ADE04D736B77_.wvu.FilterData" localSheetId="0" hidden="1">общее!$A$5:$J$371</definedName>
    <definedName name="Z_E3334516_B3FD_45B9_AB64_DFED61082F84_.wvu.FilterData" localSheetId="0" hidden="1">общее!$A$5:$J$371</definedName>
    <definedName name="Z_E3983C1A_AB41_491B_B4D8_ECB97796B009_.wvu.FilterData" localSheetId="0" hidden="1">общее!$A$5:$J$371</definedName>
    <definedName name="Z_E418290D_2076_47BD_8438_6673CF24E35A_.wvu.FilterData" localSheetId="0" hidden="1">общее!$A$5:$J$371</definedName>
    <definedName name="Z_EA8E6D18_68D7_4389_88CB_3C3027AB668A_.wvu.FilterData" localSheetId="0" hidden="1">общее!$A$5:$J$473</definedName>
    <definedName name="Z_ED5AC437_1F65_441E_BBEA_F88D9FEA1BA8_.wvu.FilterData" localSheetId="0" hidden="1">общее!$A$5:$J$295</definedName>
    <definedName name="Z_EE3611DB_BB9A_42C8_98CA_2B323AB8FB7B_.wvu.FilterData" localSheetId="0" hidden="1">общее!$A$5:$J$371</definedName>
    <definedName name="Z_EF32CA8F_131B_41F0_AA31_167807ADE2D4_.wvu.FilterData" localSheetId="0" hidden="1">общее!$A$5:$J$245</definedName>
    <definedName name="Z_EFD63851_2976_4987_8539_F3FE3A991088_.wvu.FilterData" localSheetId="0" hidden="1">общее!$A$5:$J$371</definedName>
    <definedName name="Z_F06ACB63_A424_47E0_8092_CCE891CCD225_.wvu.FilterData" localSheetId="0" hidden="1">общее!$A$3:$J$5</definedName>
    <definedName name="Z_F09B8F21_CFBA_4144_8BE7_F13B0A684312_.wvu.FilterData" localSheetId="0" hidden="1">общее!$A$5:$J$245</definedName>
    <definedName name="Z_F14D494F_E5E8_4E8F_99A5_E5D0EE7C4CD1_.wvu.FilterData" localSheetId="0" hidden="1">общее!$A$5:$J$295</definedName>
    <definedName name="Z_F35C19AC_1AD8_4B98_9E5C_812DA7490AFD_.wvu.FilterData" localSheetId="0" hidden="1">общее!$A$5:$J$295</definedName>
    <definedName name="Z_F5149A81_C534_4D57_8E28_ACCC96AC9AC3_.wvu.FilterData" localSheetId="0" hidden="1">общее!$A$5:$J$371</definedName>
    <definedName name="Z_F5211A6A_EE37_46DC_9C2C_FBE0CAB7604C_.wvu.FilterData" localSheetId="0" hidden="1">общее!$A$3:$J$5</definedName>
    <definedName name="Z_F63B9AFD_D8B0_4F8C_A0C2_8214DCA948D7_.wvu.FilterData" localSheetId="0" hidden="1">общее!$A$5:$J$245</definedName>
    <definedName name="Z_F6991520_2C3B_4C21_9197_8515F05E79C7_.wvu.FilterData" localSheetId="0" hidden="1">общее!$A$5:$J$371</definedName>
    <definedName name="Z_F73173ED_9D02_4835_8031_F71A7D33ECA6_.wvu.FilterData" localSheetId="0" hidden="1">общее!$A$5:$J$473</definedName>
    <definedName name="Z_F9324F9E_6E0D_484A_B1A6_F87CCAA93894_.wvu.FilterData" localSheetId="0" hidden="1">общее!$A$5:$J$295</definedName>
    <definedName name="Z_F9544812_EB32_433B_BB14_D909670E9E5D_.wvu.FilterData" localSheetId="0" hidden="1">общее!$A$5:$J$295</definedName>
    <definedName name="Z_F9CD2061_D224_494A_B06D_1C81E6930B04_.wvu.FilterData" localSheetId="0" hidden="1">общее!$A$5:$J$244</definedName>
    <definedName name="Z_F9D2B861_A6DF_4E58_9205_20667B07345D_.wvu.FilterData" localSheetId="0" hidden="1">общее!$A$5:$J$371</definedName>
    <definedName name="Z_FA039D92_C83F_438E_BA9D_917452CA1B7F_.wvu.FilterData" localSheetId="0" hidden="1">общее!$A$5:$J$295</definedName>
    <definedName name="Z_FDA91638_7DD6_48C3_8AC3_AA44420F30D7_.wvu.FilterData" localSheetId="0" hidden="1">общее!$A$5:$J$245</definedName>
    <definedName name="Z_FF1C8053_6325_4562_BDE7_81A6D9BCDD2B_.wvu.FilterData" localSheetId="0" hidden="1">общее!$A$5:$J$244</definedName>
    <definedName name="Z_FF9353E4_7543_4700_982C_B41C9ACB3ADF_.wvu.FilterData" localSheetId="0" hidden="1">общее!$A$5:$J$245</definedName>
    <definedName name="Z_FFB47FFE_A5E4_419A_BD39_DDC70DF4F5D4_.wvu.FilterData" localSheetId="0" hidden="1">общее!$A$5:$J$295</definedName>
    <definedName name="_xlnm.Print_Area" localSheetId="0">общее!$A$1:$J$245</definedName>
  </definedNames>
  <calcPr calcId="124519"/>
  <customWorkbookViews>
    <customWorkbookView name="User416a - Личное представление" guid="{CFD58EC5-F475-4F0C-8822-861C497EA100}" mergeInterval="0" personalView="1" maximized="1" xWindow="1" yWindow="1" windowWidth="1920" windowHeight="850" tabRatio="563" activeSheetId="1"/>
    <customWorkbookView name="User459c - Личное представление" guid="{84AB9039-6109-4932-AA14-522BD4A30F0B}" mergeInterval="0" personalView="1" maximized="1" xWindow="1" yWindow="1" windowWidth="1920" windowHeight="802" activeSheetId="1"/>
    <customWorkbookView name="User465d - Личное представление" guid="{D0621073-25BE-47D7-AC33-51146458D41C}" mergeInterval="0" personalView="1" maximized="1" xWindow="1" yWindow="1" windowWidth="1920" windowHeight="850" activeSheetId="1"/>
    <customWorkbookView name="User563c - Личное представление" guid="{675C859F-867B-4E3E-8283-3B2C94BFA5E5}" mergeInterval="0" personalView="1" maximized="1" xWindow="1" yWindow="1" windowWidth="1920" windowHeight="802" activeSheetId="1"/>
    <customWorkbookView name="user457a - Личное представление" guid="{1BDFBE17-25BB-4BB9-B67F-4757B39B2D64}" mergeInterval="0" personalView="1" maximized="1" xWindow="1" yWindow="1" windowWidth="1916" windowHeight="810" activeSheetId="1"/>
    <customWorkbookView name="user565f - Личное представление" guid="{713A662A-DFDD-43FB-A56E-1E210432D89D}" mergeInterval="0" personalView="1" maximized="1" xWindow="1" yWindow="1" windowWidth="1920" windowHeight="850" activeSheetId="1"/>
    <customWorkbookView name="User463d - Личное представление" guid="{F9324F9E-6E0D-484A-B1A6-F87CCAA93894}" mergeInterval="0" personalView="1" maximized="1" xWindow="1" yWindow="1" windowWidth="1920" windowHeight="850" activeSheetId="1"/>
    <customWorkbookView name="User416b - Личное представление" guid="{90518B97-7307-4173-A97E-975285B914B1}" mergeInterval="0" personalView="1" maximized="1" xWindow="1" yWindow="1" windowWidth="1920" windowHeight="850" activeSheetId="1"/>
    <customWorkbookView name="user416c - Личное представление" guid="{966D3932-E429-4C59-AC55-697D9EEA620A}" mergeInterval="0" personalView="1" maximized="1" xWindow="1" yWindow="1" windowWidth="1920" windowHeight="784" activeSheetId="1"/>
    <customWorkbookView name="User465e - Личное представление" guid="{2C18B72E-FABC-405E-9989-871873679CB9}" mergeInterval="0" personalView="1" maximized="1" xWindow="1" yWindow="1" windowWidth="1920" windowHeight="850" activeSheetId="1"/>
    <customWorkbookView name="User563b - Личное представление" guid="{8112C56A-816E-41B5-AC5C-5C34336EE27C}" mergeInterval="0" personalView="1" maximized="1" xWindow="-9" yWindow="-9" windowWidth="1938" windowHeight="1048" activeSheetId="1"/>
    <customWorkbookView name="User56a - Личное представление" guid="{B0CF427B-E64B-46A6-97A4-9B49090FE4BE}" mergeInterval="0" personalView="1" maximized="1" xWindow="-8" yWindow="-8" windowWidth="1936" windowHeight="1056" activeSheetId="1"/>
    <customWorkbookView name="Microsoft - Личное представление" guid="{72EDDA2C-BFF2-4D48-A13B-2B9C46213374}" mergeInterval="0" personalView="1" maximized="1" xWindow="1" yWindow="1" windowWidth="1366" windowHeight="496" activeSheetId="1"/>
    <customWorkbookView name="Танечка - Особисте подання" guid="{839A87F2-F73A-45C5-ADB8-392A99CC1EFF}" mergeInterval="0" personalView="1" maximized="1" xWindow="-8" yWindow="-8" windowWidth="1936" windowHeight="1056" activeSheetId="1"/>
    <customWorkbookView name="user_451 - Личное представление" guid="{5EEB5DC5-097B-47D6-81BA-F19E1000B57E}" mergeInterval="0" personalView="1" maximized="1" xWindow="-8" yWindow="-8" windowWidth="1936" windowHeight="1056" activeSheetId="1"/>
    <customWorkbookView name="Tanya - Личное представление" guid="{795D5ECF-BF90-4F3E-A74E-B1A55C8421F2}" mergeInterval="0" personalView="1" maximized="1" xWindow="1" yWindow="1" windowWidth="1920" windowHeight="808" activeSheetId="1"/>
    <customWorkbookView name="User_463 - Личное представление" guid="{E147D13D-D04D-431E-888C-5A9AE670FC44}" mergeInterval="0" personalView="1" maximized="1" windowWidth="1276" windowHeight="850" activeSheetId="1"/>
    <customWorkbookView name="Garmash - Личное представление" guid="{3B5575E9-696E-4E1F-8BBE-8483CF318052}" mergeInterval="0" personalView="1" maximized="1" windowWidth="1020" windowHeight="562" activeSheetId="1"/>
    <customWorkbookView name="User416 - Личное представление" guid="{452C56A1-7A56-4ADE-A5CF-E260228787E3}" mergeInterval="0" personalView="1" maximized="1" windowWidth="1020" windowHeight="596" activeSheetId="1"/>
    <customWorkbookView name="user_457 - Личное представление" guid="{7EDDA008-F905-436E-A980-951BDACDA577}" mergeInterval="0" personalView="1" maximized="1" xWindow="1" yWindow="1" windowWidth="1920" windowHeight="753" activeSheetId="1"/>
    <customWorkbookView name="User457c  - Личное представление" guid="{2A0A5548-2EEF-4469-A03C-FA481083CE33}" mergeInterval="0" personalView="1" maximized="1" windowWidth="1020" windowHeight="569" activeSheetId="1"/>
    <customWorkbookView name="user458 - Личное представление" guid="{CC0A6F72-A956-4FF0-A9CF-B2F133844683}" mergeInterval="0" personalView="1" maximized="1" xWindow="1" yWindow="1" windowWidth="1280" windowHeight="453" activeSheetId="1"/>
    <customWorkbookView name="User565 - Личное представление" guid="{B5FF27E5-4C0E-4323-88CE-5D44F441DDEF}" mergeInterval="0" personalView="1" maximized="1" xWindow="1" yWindow="1" windowWidth="1920" windowHeight="829" activeSheetId="1"/>
    <customWorkbookView name="User_455 - Личное представление" guid="{33313D92-ACCC-472C-8066-C92558BED64F}" mergeInterval="0" personalView="1" maximized="1" xWindow="1" yWindow="1" windowWidth="1920" windowHeight="753" activeSheetId="1"/>
    <customWorkbookView name="user415a - Личное представление" guid="{F9D2B861-A6DF-4E58-9205-20667B07345D}" mergeInterval="0" personalView="1" maximized="1" xWindow="1" yWindow="1" windowWidth="1440" windowHeight="633" activeSheetId="1"/>
    <customWorkbookView name="User415b - Личное представление" guid="{0EDC1FFF-2611-4DAC-98A8-22EC25025967}" mergeInterval="0" personalView="1" maximized="1" xWindow="1" yWindow="1" windowWidth="1916" windowHeight="808" activeSheetId="1"/>
    <customWorkbookView name="user416d - Личное представление" guid="{998E5F34-5F22-456C-AF6B-44B849DA5E75}" mergeInterval="0" personalView="1" maximized="1" xWindow="1" yWindow="1" windowWidth="1916" windowHeight="692" activeSheetId="1"/>
    <customWorkbookView name="User465b - Личное представление" guid="{471079C8-6E8B-4088-8968-A7D0C5B8653D}" mergeInterval="0" personalView="1" maximized="1" xWindow="1" yWindow="1" windowWidth="1920" windowHeight="850" activeSheetId="1"/>
    <customWorkbookView name="Use565c - Личное представление" guid="{A600D8D5-C13F-49F2-9D2C-FC8EA32AC551}" mergeInterval="0" personalView="1" maximized="1" xWindow="1" yWindow="1" windowWidth="1920" windowHeight="802" activeSheetId="1"/>
    <customWorkbookView name="user - Личное представление" guid="{868786DC-4C96-45F5-A272-3E03D4B934A0}" mergeInterval="0" personalView="1" maximized="1" xWindow="-8" yWindow="-8" windowWidth="1936" windowHeight="1056" activeSheetId="1"/>
    <customWorkbookView name="User569a - Личное представление" guid="{8FB1E024-9866-4CAD-B900-0CCFEA27B234}" mergeInterval="0" personalView="1" maximized="1" xWindow="1" yWindow="1" windowWidth="1920" windowHeight="850" activeSheetId="1"/>
    <customWorkbookView name="Танечка - Личное представление" guid="{BE1C4A44-01B5-4ECE-8D55-C71095D37032}" mergeInterval="0" personalView="1" maximized="1" xWindow="1" yWindow="1" windowWidth="1920" windowHeight="850" activeSheetId="1"/>
    <customWorkbookView name="user563a - Личное представление" guid="{CFB0A04F-563D-4D2B-BCD3-ACFCDC70E584}" mergeInterval="0" personalView="1" maximized="1" xWindow="1" yWindow="1" windowWidth="1846" windowHeight="838" activeSheetId="1"/>
    <customWorkbookView name="User569c - Личное представление" guid="{BC4BF63E-98F8-4CE0-B0DE-A2A71C291EFE}" mergeInterval="0" personalView="1" maximized="1" xWindow="1" yWindow="1" windowWidth="1920" windowHeight="850" activeSheetId="1"/>
    <customWorkbookView name="Яна - Личное представление" guid="{9BFA17BE-4413-48EA-8DFA-9D7972E1D966}" mergeInterval="0" personalView="1" maximized="1" xWindow="1" yWindow="1" windowWidth="1920" windowHeight="850" activeSheetId="1"/>
    <customWorkbookView name="user459b - Личное представление" guid="{FA039D92-C83F-438E-BA9D-917452CA1B7F}" mergeInterval="0" personalView="1" maximized="1" xWindow="1" yWindow="1" windowWidth="1920" windowHeight="850" activeSheetId="1"/>
    <customWorkbookView name="user459a - Личное представление" guid="{8DA01475-C6A0-4A19-B7EB-B1C704431492}" mergeInterval="0" personalView="1" maximized="1" xWindow="1" yWindow="1" windowWidth="1904" windowHeight="838" activeSheetId="1"/>
    <customWorkbookView name="user457c - Личное представление" guid="{221AFC77-C97B-4D44-8163-7AA758A08BF9}" mergeInterval="0" personalView="1" maximized="1" xWindow="1" yWindow="1" windowWidth="1470" windowHeight="557" activeSheetId="1"/>
    <customWorkbookView name="user457b - Личное представление" guid="{95A7493F-2B11-406A-BB91-458FD9DC3BAE}" mergeInterval="0" personalView="1" maximized="1" xWindow="1" yWindow="1" windowWidth="1717" windowHeight="772" activeSheetId="1"/>
    <customWorkbookView name="user465a - Личное представление" guid="{EF32CA8F-131B-41F0-AA31-167807ADE2D4}" mergeInterval="0" personalView="1" maximized="1" xWindow="1" yWindow="1" windowWidth="1860" windowHeight="831" activeSheetId="1"/>
    <customWorkbookView name="User415 - Личное представление" guid="{06B33669-D909-4CD8-806F-33C009B9DF0A}" mergeInterval="0" personalView="1" maximized="1" xWindow="1" yWindow="1" windowWidth="1920" windowHeight="850" activeSheetId="1"/>
    <customWorkbookView name="user415c - Личное представление" guid="{3824CD03-2F75-4531-8348-997F8B6518CE}" mergeInterval="0" personalView="1" maximized="1" xWindow="1" yWindow="1" windowWidth="1920" windowHeight="850" activeSheetId="1"/>
    <customWorkbookView name="User_569 - Личное представление" guid="{68CBFC64-03A4-4F74-B34E-EE1DB915A668}" mergeInterval="0" personalView="1" maximized="1" xWindow="1" yWindow="1" windowWidth="1916" windowHeight="850" activeSheetId="1"/>
    <customWorkbookView name="User457d - Личное представление" guid="{0CBA335B-0DD8-471B-913E-91954D8A7DE8}" mergeInterval="0" personalView="1" maximized="1" xWindow="1" yWindow="1" windowWidth="1916" windowHeight="850" activeSheetId="1"/>
    <customWorkbookView name="User416с - Личное представление" guid="{909763BC-F63D-4E79-B4F6-FCE1E0BE71C6}" mergeInterval="0" personalView="1" maximized="1" xWindow="1" yWindow="1" windowWidth="1920" windowHeight="850" activeSheetId="1"/>
  </customWorkbookViews>
</workbook>
</file>

<file path=xl/calcChain.xml><?xml version="1.0" encoding="utf-8"?>
<calcChain xmlns="http://schemas.openxmlformats.org/spreadsheetml/2006/main">
  <c r="J187" i="1"/>
  <c r="F222"/>
  <c r="F191"/>
  <c r="F189"/>
  <c r="F180"/>
  <c r="I192"/>
  <c r="I148"/>
  <c r="I76"/>
  <c r="I74"/>
  <c r="I44"/>
  <c r="E222"/>
  <c r="E220"/>
  <c r="E145"/>
  <c r="E99"/>
  <c r="E81"/>
  <c r="E77"/>
  <c r="E52"/>
  <c r="E18"/>
  <c r="D153"/>
  <c r="C153"/>
  <c r="H146"/>
  <c r="G146"/>
  <c r="D146"/>
  <c r="C146"/>
  <c r="H183" l="1"/>
  <c r="G183"/>
  <c r="D183"/>
  <c r="C183"/>
  <c r="H190"/>
  <c r="I190" s="1"/>
  <c r="G190"/>
  <c r="D190"/>
  <c r="C190"/>
  <c r="H197"/>
  <c r="H195" s="1"/>
  <c r="G197"/>
  <c r="G195" s="1"/>
  <c r="D195"/>
  <c r="F190" l="1"/>
  <c r="I195"/>
  <c r="E226"/>
  <c r="F226"/>
  <c r="D208"/>
  <c r="I201" l="1"/>
  <c r="I203"/>
  <c r="G207"/>
  <c r="G204" s="1"/>
  <c r="H158"/>
  <c r="E88"/>
  <c r="J75"/>
  <c r="J73"/>
  <c r="G158"/>
  <c r="I94"/>
  <c r="H82"/>
  <c r="I83"/>
  <c r="I82" l="1"/>
  <c r="H79"/>
  <c r="J158"/>
  <c r="C131"/>
  <c r="D160"/>
  <c r="D156"/>
  <c r="E151"/>
  <c r="E150"/>
  <c r="E149"/>
  <c r="C160"/>
  <c r="F93"/>
  <c r="E93"/>
  <c r="F92"/>
  <c r="E92"/>
  <c r="E91"/>
  <c r="F90"/>
  <c r="E90"/>
  <c r="D89"/>
  <c r="C89"/>
  <c r="F88"/>
  <c r="D87"/>
  <c r="C87"/>
  <c r="F86"/>
  <c r="E86"/>
  <c r="E85"/>
  <c r="E84"/>
  <c r="D82"/>
  <c r="C82"/>
  <c r="F80"/>
  <c r="E80"/>
  <c r="D76"/>
  <c r="E76" s="1"/>
  <c r="I75"/>
  <c r="I73"/>
  <c r="E72"/>
  <c r="I71"/>
  <c r="E70"/>
  <c r="F69"/>
  <c r="E69"/>
  <c r="H68"/>
  <c r="G68"/>
  <c r="D68"/>
  <c r="C68"/>
  <c r="F66"/>
  <c r="E66"/>
  <c r="E64"/>
  <c r="D63"/>
  <c r="C63"/>
  <c r="F62"/>
  <c r="E62"/>
  <c r="E61"/>
  <c r="F60"/>
  <c r="E60"/>
  <c r="E59"/>
  <c r="F58"/>
  <c r="E58"/>
  <c r="F57"/>
  <c r="E57"/>
  <c r="D56"/>
  <c r="C56"/>
  <c r="E54"/>
  <c r="E53"/>
  <c r="E51"/>
  <c r="F50"/>
  <c r="E50"/>
  <c r="D48"/>
  <c r="C48"/>
  <c r="E45"/>
  <c r="J44"/>
  <c r="E43"/>
  <c r="F42"/>
  <c r="E42"/>
  <c r="F41"/>
  <c r="E41"/>
  <c r="D40"/>
  <c r="C40"/>
  <c r="E39"/>
  <c r="E38"/>
  <c r="D37"/>
  <c r="C37"/>
  <c r="F36"/>
  <c r="E36"/>
  <c r="E35"/>
  <c r="E34"/>
  <c r="E33"/>
  <c r="E32"/>
  <c r="F31"/>
  <c r="E31"/>
  <c r="E30"/>
  <c r="E29"/>
  <c r="E28"/>
  <c r="E27"/>
  <c r="D26"/>
  <c r="C26"/>
  <c r="F24"/>
  <c r="E24"/>
  <c r="E23"/>
  <c r="D22"/>
  <c r="C22"/>
  <c r="E21"/>
  <c r="D20"/>
  <c r="C20"/>
  <c r="E17"/>
  <c r="D16"/>
  <c r="C16"/>
  <c r="E15"/>
  <c r="E14"/>
  <c r="F13"/>
  <c r="E13"/>
  <c r="E12"/>
  <c r="E11"/>
  <c r="F10"/>
  <c r="E10"/>
  <c r="D9"/>
  <c r="C9"/>
  <c r="H7"/>
  <c r="G7"/>
  <c r="H67" l="1"/>
  <c r="C55"/>
  <c r="I79"/>
  <c r="C47"/>
  <c r="C67"/>
  <c r="D67"/>
  <c r="F87"/>
  <c r="E56"/>
  <c r="C19"/>
  <c r="E9"/>
  <c r="C25"/>
  <c r="E82"/>
  <c r="E20"/>
  <c r="E26"/>
  <c r="D19"/>
  <c r="E63"/>
  <c r="E22"/>
  <c r="D25"/>
  <c r="E37"/>
  <c r="E87"/>
  <c r="D8"/>
  <c r="I68"/>
  <c r="E16"/>
  <c r="E48"/>
  <c r="G67"/>
  <c r="G46" s="1"/>
  <c r="G78" s="1"/>
  <c r="G95" s="1"/>
  <c r="E68"/>
  <c r="C79"/>
  <c r="D55"/>
  <c r="F63"/>
  <c r="C8"/>
  <c r="E40"/>
  <c r="E89"/>
  <c r="J7"/>
  <c r="F9"/>
  <c r="D79"/>
  <c r="I7"/>
  <c r="F40"/>
  <c r="F56"/>
  <c r="F82"/>
  <c r="F89"/>
  <c r="D47"/>
  <c r="C46" l="1"/>
  <c r="H46"/>
  <c r="J46" s="1"/>
  <c r="E67"/>
  <c r="E55"/>
  <c r="D46"/>
  <c r="E19"/>
  <c r="C7"/>
  <c r="F55"/>
  <c r="D7"/>
  <c r="E25"/>
  <c r="F25"/>
  <c r="I67"/>
  <c r="F19"/>
  <c r="F8"/>
  <c r="E79"/>
  <c r="E8"/>
  <c r="E47"/>
  <c r="C78" l="1"/>
  <c r="H95"/>
  <c r="I46"/>
  <c r="H78"/>
  <c r="I78" s="1"/>
  <c r="D78"/>
  <c r="F7"/>
  <c r="E7"/>
  <c r="E46"/>
  <c r="F46"/>
  <c r="C95" l="1"/>
  <c r="J78"/>
  <c r="J95"/>
  <c r="I95"/>
  <c r="D95"/>
  <c r="E78"/>
  <c r="F78"/>
  <c r="E95" l="1"/>
  <c r="F95"/>
  <c r="J237"/>
  <c r="I237"/>
  <c r="D224"/>
  <c r="C224"/>
  <c r="J122"/>
  <c r="J117"/>
  <c r="J114"/>
  <c r="J112"/>
  <c r="J110"/>
  <c r="J109"/>
  <c r="J105"/>
  <c r="G104"/>
  <c r="H104"/>
  <c r="H102"/>
  <c r="E124"/>
  <c r="E123"/>
  <c r="D104"/>
  <c r="C119"/>
  <c r="C116"/>
  <c r="C111"/>
  <c r="C106"/>
  <c r="C104"/>
  <c r="C103" s="1"/>
  <c r="J104" l="1"/>
  <c r="C101"/>
  <c r="F171"/>
  <c r="F170"/>
  <c r="G165"/>
  <c r="C165"/>
  <c r="G126"/>
  <c r="C132"/>
  <c r="C130"/>
  <c r="C125" l="1"/>
  <c r="G125"/>
  <c r="D98"/>
  <c r="C98"/>
  <c r="J200"/>
  <c r="J202"/>
  <c r="E202"/>
  <c r="E195" s="1"/>
  <c r="I200"/>
  <c r="J208"/>
  <c r="F212"/>
  <c r="E210"/>
  <c r="E215"/>
  <c r="F215"/>
  <c r="H211"/>
  <c r="E208"/>
  <c r="G214"/>
  <c r="G211"/>
  <c r="E178"/>
  <c r="F178"/>
  <c r="G177"/>
  <c r="C169"/>
  <c r="H177"/>
  <c r="F133"/>
  <c r="J236"/>
  <c r="I236"/>
  <c r="E235"/>
  <c r="J221"/>
  <c r="I221"/>
  <c r="I126"/>
  <c r="H127"/>
  <c r="H125" s="1"/>
  <c r="C207"/>
  <c r="I210"/>
  <c r="J184"/>
  <c r="F184"/>
  <c r="I202"/>
  <c r="I196"/>
  <c r="I208"/>
  <c r="F206"/>
  <c r="E206"/>
  <c r="I214" l="1"/>
  <c r="H209"/>
  <c r="I127"/>
  <c r="J177"/>
  <c r="G213"/>
  <c r="J211"/>
  <c r="F208"/>
  <c r="I197"/>
  <c r="I213" l="1"/>
  <c r="J160" l="1"/>
  <c r="I160"/>
  <c r="J98"/>
  <c r="E122"/>
  <c r="E121"/>
  <c r="E120"/>
  <c r="E118"/>
  <c r="E117"/>
  <c r="E115"/>
  <c r="E114"/>
  <c r="E113"/>
  <c r="E112"/>
  <c r="E109"/>
  <c r="E108"/>
  <c r="E107"/>
  <c r="E105"/>
  <c r="E102"/>
  <c r="E104"/>
  <c r="F115"/>
  <c r="I189"/>
  <c r="C205"/>
  <c r="C213"/>
  <c r="G176"/>
  <c r="G172"/>
  <c r="D176"/>
  <c r="E174"/>
  <c r="J166"/>
  <c r="J164"/>
  <c r="H97"/>
  <c r="G97"/>
  <c r="E193"/>
  <c r="E191"/>
  <c r="E188"/>
  <c r="E212"/>
  <c r="G209"/>
  <c r="F221"/>
  <c r="F225"/>
  <c r="E225"/>
  <c r="C209" l="1"/>
  <c r="J209"/>
  <c r="I102"/>
  <c r="F187"/>
  <c r="J97"/>
  <c r="I158"/>
  <c r="I209"/>
  <c r="I187"/>
  <c r="J173"/>
  <c r="E110"/>
  <c r="D106"/>
  <c r="F102"/>
  <c r="J147"/>
  <c r="J143"/>
  <c r="F138"/>
  <c r="F137"/>
  <c r="F136"/>
  <c r="I198"/>
  <c r="C182" l="1"/>
  <c r="C155"/>
  <c r="H207" l="1"/>
  <c r="I207" l="1"/>
  <c r="J207"/>
  <c r="H204"/>
  <c r="E189"/>
  <c r="J204" l="1"/>
  <c r="I204"/>
  <c r="H194"/>
  <c r="G194" l="1"/>
  <c r="H176"/>
  <c r="C176"/>
  <c r="D103"/>
  <c r="D165"/>
  <c r="J176" l="1"/>
  <c r="E103"/>
  <c r="I199" l="1"/>
  <c r="J218"/>
  <c r="J193"/>
  <c r="J144"/>
  <c r="G219"/>
  <c r="H179"/>
  <c r="G179"/>
  <c r="G168" s="1"/>
  <c r="D169"/>
  <c r="J235"/>
  <c r="F169" l="1"/>
  <c r="F236"/>
  <c r="D205"/>
  <c r="D132"/>
  <c r="F132" l="1"/>
  <c r="F205"/>
  <c r="E205"/>
  <c r="D119"/>
  <c r="F185"/>
  <c r="C159" l="1"/>
  <c r="C97" l="1"/>
  <c r="C243" l="1"/>
  <c r="I235" l="1"/>
  <c r="I184"/>
  <c r="I181"/>
  <c r="I177"/>
  <c r="I175"/>
  <c r="I173"/>
  <c r="I166"/>
  <c r="I147"/>
  <c r="I144"/>
  <c r="E221"/>
  <c r="H165"/>
  <c r="H116"/>
  <c r="F244"/>
  <c r="E244"/>
  <c r="H219"/>
  <c r="H111"/>
  <c r="H103"/>
  <c r="D219"/>
  <c r="C219"/>
  <c r="D207"/>
  <c r="D213"/>
  <c r="D172"/>
  <c r="D179"/>
  <c r="J219" l="1"/>
  <c r="D182"/>
  <c r="F213"/>
  <c r="F207"/>
  <c r="H101"/>
  <c r="D204"/>
  <c r="E207"/>
  <c r="F219"/>
  <c r="I179"/>
  <c r="I219"/>
  <c r="F121"/>
  <c r="F120"/>
  <c r="F117"/>
  <c r="F114"/>
  <c r="F113"/>
  <c r="F112"/>
  <c r="F110"/>
  <c r="F109"/>
  <c r="F108"/>
  <c r="F107"/>
  <c r="F105"/>
  <c r="F104"/>
  <c r="F161"/>
  <c r="E161"/>
  <c r="F160"/>
  <c r="E160"/>
  <c r="F157"/>
  <c r="E157"/>
  <c r="F156"/>
  <c r="E156"/>
  <c r="F154"/>
  <c r="E154"/>
  <c r="F152"/>
  <c r="E152"/>
  <c r="E148"/>
  <c r="F147"/>
  <c r="E147"/>
  <c r="E144"/>
  <c r="F143"/>
  <c r="E143"/>
  <c r="F141"/>
  <c r="E141"/>
  <c r="F140"/>
  <c r="E140"/>
  <c r="F139"/>
  <c r="E139"/>
  <c r="E138"/>
  <c r="E137"/>
  <c r="E136"/>
  <c r="D142"/>
  <c r="D135"/>
  <c r="D159"/>
  <c r="D155"/>
  <c r="D130"/>
  <c r="D125" s="1"/>
  <c r="D111"/>
  <c r="D116"/>
  <c r="D134" l="1"/>
  <c r="D101"/>
  <c r="G234"/>
  <c r="G233" s="1"/>
  <c r="G229"/>
  <c r="G228"/>
  <c r="G217"/>
  <c r="G216" s="1"/>
  <c r="G182"/>
  <c r="J165"/>
  <c r="G159"/>
  <c r="G142"/>
  <c r="G116"/>
  <c r="G111"/>
  <c r="G103"/>
  <c r="C234"/>
  <c r="C217"/>
  <c r="C204"/>
  <c r="E190"/>
  <c r="C179"/>
  <c r="C172"/>
  <c r="C162"/>
  <c r="C142"/>
  <c r="C135"/>
  <c r="E119"/>
  <c r="E116"/>
  <c r="E111"/>
  <c r="C245"/>
  <c r="C134" l="1"/>
  <c r="G134"/>
  <c r="J103"/>
  <c r="C216"/>
  <c r="J116"/>
  <c r="J111"/>
  <c r="E101"/>
  <c r="F179"/>
  <c r="G101"/>
  <c r="E204"/>
  <c r="F204"/>
  <c r="F135"/>
  <c r="E106"/>
  <c r="E142"/>
  <c r="E159"/>
  <c r="C233"/>
  <c r="E155"/>
  <c r="E153"/>
  <c r="F116"/>
  <c r="E146"/>
  <c r="G162"/>
  <c r="I165"/>
  <c r="C194"/>
  <c r="E213"/>
  <c r="F142"/>
  <c r="F106"/>
  <c r="F153"/>
  <c r="F111"/>
  <c r="F103"/>
  <c r="F155"/>
  <c r="F119"/>
  <c r="F159"/>
  <c r="C168"/>
  <c r="I101" l="1"/>
  <c r="J101"/>
  <c r="F101"/>
  <c r="C238"/>
  <c r="G238"/>
  <c r="I122"/>
  <c r="I117"/>
  <c r="I114"/>
  <c r="I112"/>
  <c r="I110"/>
  <c r="I109"/>
  <c r="I105"/>
  <c r="I104"/>
  <c r="C223" l="1"/>
  <c r="I111"/>
  <c r="I103"/>
  <c r="I116"/>
  <c r="C227" l="1"/>
  <c r="H159"/>
  <c r="I143"/>
  <c r="H142"/>
  <c r="H234"/>
  <c r="H134" l="1"/>
  <c r="C231"/>
  <c r="H233"/>
  <c r="J234"/>
  <c r="I234"/>
  <c r="I159"/>
  <c r="J159"/>
  <c r="J142"/>
  <c r="I146"/>
  <c r="E135"/>
  <c r="I142"/>
  <c r="F183"/>
  <c r="E183"/>
  <c r="D243"/>
  <c r="J134" l="1"/>
  <c r="F243"/>
  <c r="E243"/>
  <c r="I134"/>
  <c r="D245"/>
  <c r="E134"/>
  <c r="F134"/>
  <c r="F245" l="1"/>
  <c r="E245"/>
  <c r="H217"/>
  <c r="J217" l="1"/>
  <c r="H216"/>
  <c r="H182"/>
  <c r="J182" l="1"/>
  <c r="J183"/>
  <c r="I183"/>
  <c r="D162" l="1"/>
  <c r="I211"/>
  <c r="F186" l="1"/>
  <c r="E98" l="1"/>
  <c r="I193" l="1"/>
  <c r="E100" l="1"/>
  <c r="D97"/>
  <c r="I182" l="1"/>
  <c r="E126"/>
  <c r="D234" l="1"/>
  <c r="F98"/>
  <c r="I98"/>
  <c r="F234" l="1"/>
  <c r="J233"/>
  <c r="I233"/>
  <c r="D233"/>
  <c r="H238"/>
  <c r="F97"/>
  <c r="E97"/>
  <c r="I97"/>
  <c r="F233" l="1"/>
  <c r="J238"/>
  <c r="I238"/>
  <c r="D238"/>
  <c r="F238" l="1"/>
  <c r="E133"/>
  <c r="F131"/>
  <c r="E131"/>
  <c r="F129"/>
  <c r="E129"/>
  <c r="F128"/>
  <c r="E128"/>
  <c r="F127"/>
  <c r="E127"/>
  <c r="F126"/>
  <c r="F182"/>
  <c r="F242"/>
  <c r="F241"/>
  <c r="F181"/>
  <c r="F175"/>
  <c r="F174"/>
  <c r="F173"/>
  <c r="F167"/>
  <c r="F166"/>
  <c r="F164"/>
  <c r="F163"/>
  <c r="F224" l="1"/>
  <c r="E224"/>
  <c r="E132"/>
  <c r="F130"/>
  <c r="E130"/>
  <c r="I125" l="1"/>
  <c r="F125"/>
  <c r="E125"/>
  <c r="F177"/>
  <c r="I218"/>
  <c r="F172" l="1"/>
  <c r="E163" l="1"/>
  <c r="I163"/>
  <c r="E164"/>
  <c r="I164"/>
  <c r="E166"/>
  <c r="E167"/>
  <c r="E170"/>
  <c r="E171"/>
  <c r="H172"/>
  <c r="E173"/>
  <c r="E175"/>
  <c r="E177"/>
  <c r="E180"/>
  <c r="E181"/>
  <c r="E184"/>
  <c r="E185"/>
  <c r="E186"/>
  <c r="E187"/>
  <c r="D209"/>
  <c r="D217"/>
  <c r="E218"/>
  <c r="H228"/>
  <c r="H229"/>
  <c r="I230"/>
  <c r="E233"/>
  <c r="E234"/>
  <c r="E236"/>
  <c r="E238"/>
  <c r="E241"/>
  <c r="E242"/>
  <c r="D216" l="1"/>
  <c r="E209"/>
  <c r="D194"/>
  <c r="I229"/>
  <c r="I228"/>
  <c r="I172"/>
  <c r="F176"/>
  <c r="F165"/>
  <c r="H162"/>
  <c r="I217"/>
  <c r="E219"/>
  <c r="D168"/>
  <c r="E217"/>
  <c r="E176"/>
  <c r="H168"/>
  <c r="E169"/>
  <c r="E179"/>
  <c r="E172"/>
  <c r="E165"/>
  <c r="J162" l="1"/>
  <c r="J168"/>
  <c r="F216"/>
  <c r="I168"/>
  <c r="I176"/>
  <c r="H223"/>
  <c r="I194"/>
  <c r="F162"/>
  <c r="E182"/>
  <c r="E162"/>
  <c r="I162"/>
  <c r="F168"/>
  <c r="E168"/>
  <c r="E216"/>
  <c r="D223" l="1"/>
  <c r="F194"/>
  <c r="E194"/>
  <c r="H227"/>
  <c r="E223" l="1"/>
  <c r="F223"/>
  <c r="D227"/>
  <c r="H231"/>
  <c r="D231" l="1"/>
  <c r="F227"/>
  <c r="E227"/>
  <c r="F231" l="1"/>
  <c r="E231"/>
  <c r="I216"/>
  <c r="G223" l="1"/>
  <c r="J216"/>
  <c r="J223" l="1"/>
  <c r="I223"/>
  <c r="G227"/>
  <c r="J227" l="1"/>
  <c r="I227"/>
  <c r="G231"/>
  <c r="J231" l="1"/>
  <c r="I231"/>
</calcChain>
</file>

<file path=xl/sharedStrings.xml><?xml version="1.0" encoding="utf-8"?>
<sst xmlns="http://schemas.openxmlformats.org/spreadsheetml/2006/main" count="453" uniqueCount="416">
  <si>
    <t>Загальний фонд</t>
  </si>
  <si>
    <t>Спеціальний фонд</t>
  </si>
  <si>
    <t>Код бюджетної класифікації</t>
  </si>
  <si>
    <t>Найменування коду згідно із бюджетною класифікацією</t>
  </si>
  <si>
    <t>Державне управління</t>
  </si>
  <si>
    <t>Органи місцевого самоврядування</t>
  </si>
  <si>
    <t>Освіта</t>
  </si>
  <si>
    <t>Охорона здоров'я</t>
  </si>
  <si>
    <t>Соціальний захист та соціальне забезпечення</t>
  </si>
  <si>
    <t>Житлово-комунальне господарство</t>
  </si>
  <si>
    <t>Культура і мистецтво</t>
  </si>
  <si>
    <t>Фізична культура і спорт</t>
  </si>
  <si>
    <t>Компенсаційні виплати на пільговий проїзд автомобільним транспортом окремим категоріям громадян</t>
  </si>
  <si>
    <t>Компенсаційні виплати за пільговий проїзд окремих категорій громадян на залізничному транспорті</t>
  </si>
  <si>
    <t>МІЖБЮДЖЕТНІ ТРАНСФЕРТИ</t>
  </si>
  <si>
    <t>ВСЬОГО ВИДАТКІВ З КРЕДИТУВАННЯМ</t>
  </si>
  <si>
    <t xml:space="preserve">РАЗОМ ВИДАТКИ </t>
  </si>
  <si>
    <t xml:space="preserve"> КРЕДИТУВАННЯ </t>
  </si>
  <si>
    <t xml:space="preserve">ВСЬОГО ВИДАТКІВ </t>
  </si>
  <si>
    <t xml:space="preserve">ФІНАНСУВАННЯ </t>
  </si>
  <si>
    <t>Дефіцит (-)/профіцит (+)</t>
  </si>
  <si>
    <t>Внутрішнє фінансування</t>
  </si>
  <si>
    <t>Фінансування за рахунок залишків коштів на рахунках бюджетних установ</t>
  </si>
  <si>
    <t>Фінансування за рахунок зміни залишків коштів бюджетів</t>
  </si>
  <si>
    <t>Разом коштів, отриманих з усіх джерел фінансування бюджету за типом кредитора</t>
  </si>
  <si>
    <t>Внутрішній борг</t>
  </si>
  <si>
    <t>Класифікація боргу за типом боргового зобов"язання</t>
  </si>
  <si>
    <t>Заборгованість за середньостроковими зобов"язаннями (позики за рахунок ресурсів єдиного казначейського рахунка)</t>
  </si>
  <si>
    <t>Відхилення, тис. грн.</t>
  </si>
  <si>
    <t>Темп зростання, %</t>
  </si>
  <si>
    <t>0100</t>
  </si>
  <si>
    <t>1000</t>
  </si>
  <si>
    <t>1010</t>
  </si>
  <si>
    <t>1020</t>
  </si>
  <si>
    <t>1030</t>
  </si>
  <si>
    <t>1090</t>
  </si>
  <si>
    <t>2000</t>
  </si>
  <si>
    <t>2010</t>
  </si>
  <si>
    <t>Багатопрофільна стаціонарна медична допомога населенню</t>
  </si>
  <si>
    <t>3000</t>
  </si>
  <si>
    <t>3030</t>
  </si>
  <si>
    <t>3031</t>
  </si>
  <si>
    <t>3033</t>
  </si>
  <si>
    <t>Надання пільг окремим категоріям громадян з оплати послуг зв'язку</t>
  </si>
  <si>
    <t>3035</t>
  </si>
  <si>
    <t>3050</t>
  </si>
  <si>
    <t>3090</t>
  </si>
  <si>
    <t>3100</t>
  </si>
  <si>
    <t>3104</t>
  </si>
  <si>
    <t>3105</t>
  </si>
  <si>
    <t>3190</t>
  </si>
  <si>
    <t>3240</t>
  </si>
  <si>
    <t>Пільгове медичне обслуговування осіб, які постраждали внаслідок Чорнобильської катастрофи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</si>
  <si>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</si>
  <si>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Здійснення соціальної роботи з вразливими категоріями населення</t>
  </si>
  <si>
    <t>Соціальний захист ветеранів війни та праці</t>
  </si>
  <si>
    <t>6000</t>
  </si>
  <si>
    <t>6010</t>
  </si>
  <si>
    <t>4000</t>
  </si>
  <si>
    <t>4060</t>
  </si>
  <si>
    <t>5000</t>
  </si>
  <si>
    <t>Проведення спортивної роботи в регіоні</t>
  </si>
  <si>
    <t>5010</t>
  </si>
  <si>
    <t>5011</t>
  </si>
  <si>
    <t>5012</t>
  </si>
  <si>
    <t>5030</t>
  </si>
  <si>
    <t>5031</t>
  </si>
  <si>
    <t>5032</t>
  </si>
  <si>
    <t>5033</t>
  </si>
  <si>
    <t>5040</t>
  </si>
  <si>
    <t>5041</t>
  </si>
  <si>
    <t>5060</t>
  </si>
  <si>
    <t>5062</t>
  </si>
  <si>
    <t>5063</t>
  </si>
  <si>
    <t>Проведення навчально-тренувальних зборів і змагань з олімпійських видів спорту</t>
  </si>
  <si>
    <t>Проведення навчально-тренувальних зборів і змагань з неолімпійських видів спорту</t>
  </si>
  <si>
    <t>Проведення навчально-тренувальних зборів і змагань та заходів з інвалідного спорту</t>
  </si>
  <si>
    <t>Утримання та навчально-тренувальна робота комунальних дитячо-юнацьких спортивних шкіл</t>
  </si>
  <si>
    <t>Фінансова підтримка дитячо-юнацьких спортивних шкіл фізкультурно-спортивних товариств</t>
  </si>
  <si>
    <t>Забезпечення підготовки спортсменів вищих категорій школами вищої спортивної майстерності</t>
  </si>
  <si>
    <t>Підтримка і розвиток спортивної інфраструктури</t>
  </si>
  <si>
    <t>Утримання комунальних спортивних споруд</t>
  </si>
  <si>
    <t>Інші заходи з розвитку фізичної культури та спорту</t>
  </si>
  <si>
    <t>Підтримка спорту вищих досягнень та організацій, які здійснюють фізкультурно-спортивну діяльність в регіоні</t>
  </si>
  <si>
    <t>Забезпечення діяльності централізованої бухгалтерії</t>
  </si>
  <si>
    <t>7300</t>
  </si>
  <si>
    <t>8000</t>
  </si>
  <si>
    <t>Забезпечення збору та вивезення сміття і відходів, надійної та безперебійної експлуатації каналізаційних систем</t>
  </si>
  <si>
    <t>Інші заходи у сфері електротранспорту</t>
  </si>
  <si>
    <t>7400</t>
  </si>
  <si>
    <t>Внески до статутного капіталу суб’єктів господарювання</t>
  </si>
  <si>
    <t>3160</t>
  </si>
  <si>
    <t>1160</t>
  </si>
  <si>
    <t>Заходи з енергозбереження</t>
  </si>
  <si>
    <t>Інші заходи, пов'язані з економічною діяльністю</t>
  </si>
  <si>
    <t>7600</t>
  </si>
  <si>
    <t>1150</t>
  </si>
  <si>
    <t>2030</t>
  </si>
  <si>
    <t>2080</t>
  </si>
  <si>
    <t>2100</t>
  </si>
  <si>
    <t>2110</t>
  </si>
  <si>
    <t>2111</t>
  </si>
  <si>
    <t>2150</t>
  </si>
  <si>
    <t>2152</t>
  </si>
  <si>
    <t>3120</t>
  </si>
  <si>
    <t>3121</t>
  </si>
  <si>
    <t>3170</t>
  </si>
  <si>
    <t>3171</t>
  </si>
  <si>
    <t>3191</t>
  </si>
  <si>
    <t>3192</t>
  </si>
  <si>
    <t>3210</t>
  </si>
  <si>
    <t>3241</t>
  </si>
  <si>
    <t>3242</t>
  </si>
  <si>
    <t>4030</t>
  </si>
  <si>
    <t>4080</t>
  </si>
  <si>
    <t>4081</t>
  </si>
  <si>
    <t>4082</t>
  </si>
  <si>
    <t>6011</t>
  </si>
  <si>
    <t>6014</t>
  </si>
  <si>
    <t>0160</t>
  </si>
  <si>
    <t xml:space="preserve">Забезпечення діяльності інших закладів у сфері освіти </t>
  </si>
  <si>
    <t>Інші програми та заходи у сфері освіти</t>
  </si>
  <si>
    <t>Лікарсько-акушерська допомога вагітним, породіллям та новонародженим</t>
  </si>
  <si>
    <t>Стоматологічна допомога населенню</t>
  </si>
  <si>
    <t>Первинна медична допомога населенню, що надається центрами первинної медичної (медико-санітарної) допомоги</t>
  </si>
  <si>
    <t>Інші  програми, заклади та заходи у сфері охорони здоров’я</t>
  </si>
  <si>
    <t>Інші програми та заходи у сфері охорони здоров’я</t>
  </si>
  <si>
    <t>Забезпечення діяльності бібліотек</t>
  </si>
  <si>
    <t>Інші заклади та заходи в галузі культури і мистецтва</t>
  </si>
  <si>
    <t xml:space="preserve">Забезпечення діяльності інших закладів в галузі культури і мистецтва </t>
  </si>
  <si>
    <t>Інші заходи в галузі культури і мистецтва</t>
  </si>
  <si>
    <t>Утримання та ефективна експлуатація об’єктів житлово-комунального господарства</t>
  </si>
  <si>
    <t>Експлуатація та технічне обслуговування житлового фонду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</si>
  <si>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</si>
  <si>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Організація благоустрою населених пунктів</t>
  </si>
  <si>
    <t>Витрати, пов’язані з наданням та обслуговуванням пільгових довгострокових кредитів, наданих громадянам на будівництво/реконструкцію/придбання житла</t>
  </si>
  <si>
    <t>Інша діяльність у сфері житлово-комунального господарства</t>
  </si>
  <si>
    <t xml:space="preserve">Реалізація державних та місцевих житлових програм </t>
  </si>
  <si>
    <t>Будівництво та регіональний розвиток</t>
  </si>
  <si>
    <t>Будівництво об'єктів житлово-комунального господарства</t>
  </si>
  <si>
    <t>Будівництво освітніх установ та закладів</t>
  </si>
  <si>
    <t>Будівництво медичних установ та закладів</t>
  </si>
  <si>
    <t>Будівництво споруд, установ та закладів фізичної культури і спорту</t>
  </si>
  <si>
    <t>Будівництво об'єктів соціально-культурного призначення</t>
  </si>
  <si>
    <t>Транспорт та транспортна інфраструктура, дорожнє господарство</t>
  </si>
  <si>
    <t>Утримання та розвиток автомобільних доріг та дорожньої інфраструктури</t>
  </si>
  <si>
    <t>Утримання та розвиток автомобільних доріг та дорожньої інфраструктури за рахунок коштів місцевого бюджету</t>
  </si>
  <si>
    <t>7426</t>
  </si>
  <si>
    <t>Забезпечення надання послуг з перевезення пасажирів електротранспортом</t>
  </si>
  <si>
    <t>Інші послуги та заходи, пов'язані з економічною діяльністю</t>
  </si>
  <si>
    <t>7640</t>
  </si>
  <si>
    <t>7670</t>
  </si>
  <si>
    <t>Інша економічна діяльність</t>
  </si>
  <si>
    <t>7690</t>
  </si>
  <si>
    <t>7693</t>
  </si>
  <si>
    <t>7370</t>
  </si>
  <si>
    <t>Реалізація інших заходів щодо соціально-економічного розвитку територій</t>
  </si>
  <si>
    <t>8100</t>
  </si>
  <si>
    <t>Захист населення і територій від надзвичайних ситуацій техногенного та природного характеру</t>
  </si>
  <si>
    <t>8110</t>
  </si>
  <si>
    <t>Заходи із запобігання та ліквідації надзвичайних ситуацій та наслідків стихійного лиха</t>
  </si>
  <si>
    <t>8822</t>
  </si>
  <si>
    <t>8820</t>
  </si>
  <si>
    <t>Пільгові довгострокові кредити молодим сім’ям та одиноким молодим громадянам на будівництво/придбання житла  та їх повернення</t>
  </si>
  <si>
    <t>8200</t>
  </si>
  <si>
    <t>8220</t>
  </si>
  <si>
    <t>Інша діяльність</t>
  </si>
  <si>
    <t>Громадський порядок та безпека</t>
  </si>
  <si>
    <t>Надання пільг з оплати послуг зв’язку,  інших передбачених законодавством пільг окремим категоріям громадян та компенсації за пільговий проїзд окремих категорій громадян</t>
  </si>
  <si>
    <t>3032</t>
  </si>
  <si>
    <t>Видатки на поховання учасників бойових дій та осіб з інвалідністю внаслідок війни</t>
  </si>
  <si>
    <t>Надання соціальних та реабілітаційних послуг громадянам похилого віку,особам з інвалідістю, дітям з інвалідністю в установах соціального обслуговування</t>
  </si>
  <si>
    <t>Надання реабілітаційних послуг особам з інвалідістю та дітям з інвалідністю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</si>
  <si>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</si>
  <si>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Забезпечення реалізації окремих програм для осіб з інвалідністю</t>
  </si>
  <si>
    <t>Заходи та роботи з мобілізаційної підготовки місцевого значення</t>
  </si>
  <si>
    <t>Інші заклади та заходи</t>
  </si>
  <si>
    <t xml:space="preserve"> Забезпечення діяльності інших закладів у сфері соціального захисту і соціального забезпечення</t>
  </si>
  <si>
    <t xml:space="preserve"> Інші заходи у сфері соціального захисту і соціального забезпечення</t>
  </si>
  <si>
    <t>Інші програми, заклади та заходи у сфері освіти</t>
  </si>
  <si>
    <t>7680</t>
  </si>
  <si>
    <t>Забезпечення діяльності палаців і будинків культури, клубів, центрів дозвілля та інших  клубних закладів</t>
  </si>
  <si>
    <t>Інші субвенції з місцевого бюджету</t>
  </si>
  <si>
    <t>Членські внески до асоціацій органів місцевого самоврядування</t>
  </si>
  <si>
    <t>Компенсаційні виплати особам з інвалідністю на бензин, ремонт, технічне обслуговування автомобілів, мотоколясок і на транспортне обслуговування</t>
  </si>
  <si>
    <t>9770</t>
  </si>
  <si>
    <t xml:space="preserve">Амбулаторно-поліклінічна допомога населенню, крім  первинної медичної допомоги </t>
  </si>
  <si>
    <t>Первинна медична допомога населенню</t>
  </si>
  <si>
    <t>Інша діяльність щодо забезпечення житлом громадян</t>
  </si>
  <si>
    <t>0180</t>
  </si>
  <si>
    <t>Інша діяльність у сфері державного управління</t>
  </si>
  <si>
    <t>Надання інших пільг окремим категоріям громадян відповідно до законодавства</t>
  </si>
  <si>
    <t>Забезпечення діяльності інклюзивно-ресурсних центрів</t>
  </si>
  <si>
    <t>Повернення пільгових довгострокових кредитів, наданих молодим сім'ям та одиноким молодим громадянам на будівництво/придбання житла</t>
  </si>
  <si>
    <t>Надання дошкільної  освіти</t>
  </si>
  <si>
    <t>Надання спеціальної освіти мистецькими школами</t>
  </si>
  <si>
    <t>Підготовка кадрів закладами професійної (професійно-технічної) освіти та іншими закладами освіти</t>
  </si>
  <si>
    <t>Організація та проведення громадських робіт</t>
  </si>
  <si>
    <t>7691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</si>
  <si>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</si>
  <si>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1080</t>
  </si>
  <si>
    <t xml:space="preserve">Утримання та забезпечення діяльності центрів соціальних служб </t>
  </si>
  <si>
    <t>Надання загальної середньої освіти  за рахунок коштів місцевого бюджету</t>
  </si>
  <si>
    <t>1022</t>
  </si>
  <si>
    <t>Надання загальної середньої освіти  за рахунок освітньої субвенції</t>
  </si>
  <si>
    <t>1031</t>
  </si>
  <si>
    <t>1032</t>
  </si>
  <si>
    <t>1070</t>
  </si>
  <si>
    <t xml:space="preserve"> Надання позашкільної освіти закладами позашкільної освіти, заходи із позашкільної роботи з дітьми</t>
  </si>
  <si>
    <t>1091</t>
  </si>
  <si>
    <t>Підготовка кадрів закладами професійної (професійно-технічної) освіти та іншими закладами освіти за рахунок коштів місцевого бюджету</t>
  </si>
  <si>
    <t>1092</t>
  </si>
  <si>
    <t>1101</t>
  </si>
  <si>
    <t>1140</t>
  </si>
  <si>
    <t>1141</t>
  </si>
  <si>
    <t>1142</t>
  </si>
  <si>
    <t>1151</t>
  </si>
  <si>
    <t>Забезпечення діяльності інклюзивно-ресурсних центрів за рахунок коштів місцевого бюджету</t>
  </si>
  <si>
    <t>1152</t>
  </si>
  <si>
    <t>Забезпечення діяльності інклюзивно-ресурсних центрів за рахунок освітньої субвенції</t>
  </si>
  <si>
    <t>Забезпечення діяльності центрів професійного розвитку педагогічних працівників</t>
  </si>
  <si>
    <t>Підготовка кадрів закладами професійної (професійно-технічної) освіти та іншими закладами освіти  за рахунок освітньої субвенції</t>
  </si>
  <si>
    <t>Податкові надходження</t>
  </si>
  <si>
    <t>Податки на доходи, податки на прибуток, податки на збільшення ринкової вартості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</si>
  <si>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</si>
  <si>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</si>
  <si>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</si>
  <si>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</si>
  <si>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 xml:space="preserve">Податок на прибуток підприємств </t>
  </si>
  <si>
    <t>Податок на прибуток підприємств та фінансових  установ  комунальної власності</t>
  </si>
  <si>
    <t>Рентна плата та плата за використання інших природних ресурсів </t>
  </si>
  <si>
    <t>Внутрішні податки на товари та послуги </t>
  </si>
  <si>
    <t>14020000</t>
  </si>
  <si>
    <t>Акцизний податок з вироблених в Україні підакцизних товарів (продукції)</t>
  </si>
  <si>
    <t>14021900</t>
  </si>
  <si>
    <t>Пальне</t>
  </si>
  <si>
    <t>14030000</t>
  </si>
  <si>
    <t>Акцизний податок з ввезених на митну територію України підакцизних товарів (продукції) </t>
  </si>
  <si>
    <t>14031900</t>
  </si>
  <si>
    <t>Акцизний податок з реалізації суб’єктами господарювання роздрібної торгівлі підакцизних товарів</t>
  </si>
  <si>
    <t xml:space="preserve">Місцеві податки та збори, що сплачуються (перераховуються) згідно з Податковим кодексом України </t>
  </si>
  <si>
    <t>Податок на майно</t>
  </si>
  <si>
    <t>Податок на нерухоме майно, відмінне від земельної ділянки, сплачений юридичними особами, які є власниками об'єктів житлової нерухомості</t>
  </si>
  <si>
    <t>Податок на нерухоме майно, відмінне від земельної ділянки, сплачений фізичними особами, які є власниками об'єктів житлової нерухомості</t>
  </si>
  <si>
    <t xml:space="preserve"> Податок на нерухоме майно, відмінне від земельної ділянки, сплачений фізичними особами, які є власниками об'єктів нежитлової нерухомості</t>
  </si>
  <si>
    <t xml:space="preserve"> Податок на нерухоме майно, відмінне від земельної ділянки, сплачений  юридичними особами, які є власниками об'єктів нежитлової нерухомості</t>
  </si>
  <si>
    <t xml:space="preserve"> Земельний податок з юридичних осіб  </t>
  </si>
  <si>
    <t>Орендна плата з юридичних осіб  </t>
  </si>
  <si>
    <t>Земельний податок з фізичних осіб  </t>
  </si>
  <si>
    <t>Орендна плата з фізичних осіб  </t>
  </si>
  <si>
    <t>Транспортний податок з фізичних осіб</t>
  </si>
  <si>
    <t>Транспортний податок з юридичних осіб</t>
  </si>
  <si>
    <t>Туристичний збір</t>
  </si>
  <si>
    <t>Туристичний збір, сплачений юридичними особами</t>
  </si>
  <si>
    <t>Туристичний збір, сплачений фізичними особами</t>
  </si>
  <si>
    <t xml:space="preserve">Єдиний податок </t>
  </si>
  <si>
    <t>Єдиний податок з юридичних осіб</t>
  </si>
  <si>
    <t>Єдиний податок з фізичних осіб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</si>
  <si>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</t>
  </si>
  <si>
    <t>Екологічний податок</t>
  </si>
  <si>
    <t>Неподаткові надходження</t>
  </si>
  <si>
    <t>Доходи від власності та підприємницької діяльності</t>
  </si>
  <si>
    <t>Інші надходження</t>
  </si>
  <si>
    <t>Адміністративні штрафи та інші санкції</t>
  </si>
  <si>
    <t xml:space="preserve">Адміністративні збори та платежі, доходи від некомерційної господарської діяльності </t>
  </si>
  <si>
    <t>Плата за надання адміністративних послуг</t>
  </si>
  <si>
    <t>Адміністративний збір за проведення державної реєстрації юридичних осіб,  фізичних осіб – підприємців та громадських формувань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</si>
  <si>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</si>
  <si>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</t>
  </si>
  <si>
    <t>Плата за скорочення термінів надання послуг у сфері державної реєстрації речових прав на нерухоме майно та їх обтяжень і державної реєстрації юридичних осіб, фізичних осіб - підприємців та громадських формувань, а також плата за надання інших платних послуг, пов'язаних з такою державною реєстрацією</t>
  </si>
  <si>
    <t>Державне мито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</si>
  <si>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</si>
  <si>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Державне мито, пов'язане з видачею та оформленням закордонних паспортів (посвідок) та паспортів громадян України</t>
  </si>
  <si>
    <t>Інші неподаткові надходження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</si>
  <si>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</t>
  </si>
  <si>
    <t xml:space="preserve">Кошти за шкоду, що заподіяна на земельних ділянках державної та комунальної власності, які не надані у користування та не передані у власність, внаслідок їх самовільного зайняття, використання не за цільовим призначенням, зняття ґрунтового покриву (родючого шару ґрунту) без спеціального дозволу; відшкодування збитків за погіршення якості ґрунтового покриву тощо та за неодержання доходів у зв'язку з тимчасовим невикористанням земельних ділянок 
</t>
  </si>
  <si>
    <t>Відсотки за користування  довгостроковим кредитом, що надається з місцевих бюджетів молодим сім'ям та одиноким молодим громадянам на будівництво (реконструкцію) та придбання житла</t>
  </si>
  <si>
    <t>Власні надходження бюджетних установ</t>
  </si>
  <si>
    <t>РАЗОМ ДОХОДІВ</t>
  </si>
  <si>
    <t xml:space="preserve">Офіційні трансферти </t>
  </si>
  <si>
    <t>Субвенції з державного бюджету місцевим бюджетам</t>
  </si>
  <si>
    <t>Освітня субвенція з державного бюджету місцевим бюджетам </t>
  </si>
  <si>
    <t>Субвенції з місцевих бюджетів іншим місцевим бюджетам</t>
  </si>
  <si>
    <t>Субвенція з місцевого бюджету на здійснення переданих видатків у сфері освіти  за рахунок коштів освітньої субвенції</t>
  </si>
  <si>
    <t>41051200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</si>
  <si>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</si>
  <si>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41053900</t>
  </si>
  <si>
    <t>ВСЬОГО ДОХОДІВ</t>
  </si>
  <si>
    <t>1021</t>
  </si>
  <si>
    <t>Усього</t>
  </si>
  <si>
    <t>Зовнішній борг</t>
  </si>
  <si>
    <t>Заборгованість за довгостроковими  зобов"язаннями (позики банків та фінансових установ)</t>
  </si>
  <si>
    <t>Кошти гарантійного та реєстраційного внесків, що визначені Законом України "Про оренду державного та комунального майна", які підлягають перерахуванню оператором електронного майданчика до відповідного бюджету</t>
  </si>
  <si>
    <t>3124</t>
  </si>
  <si>
    <t>Створення та забезпечення діяльності спеціалізованих служб підтримки осіб, які постраждали від домашнього насильства та/або насильства за ознакою статі</t>
  </si>
  <si>
    <t>Кошти, отримані від надання учасниками процедури закупівлі / спрощеної закупівлі як забезпечення їх тендерної пропозиції / пропозиції учасника спрощеної закупівлі, які не підлягають поверненню цим учасникам</t>
  </si>
  <si>
    <t>8240</t>
  </si>
  <si>
    <t>Заходи та роботи з територіальної оборони</t>
  </si>
  <si>
    <t>7000</t>
  </si>
  <si>
    <t xml:space="preserve"> Економічна діяльність</t>
  </si>
  <si>
    <t>Темп зростання/ уповільнення, %</t>
  </si>
  <si>
    <t>Відхилення, тис. грн</t>
  </si>
  <si>
    <t>ВИДАТКОВА ЧАСТИНА ТА КРЕДИТУВАННЯ  БЮДЖЕТУ МИКОЛАЇВСЬКОЇ МІСЬКОЇ ТЕРИТОРІАЛЬНОЇ ГРОМАДИ</t>
  </si>
  <si>
    <t>ДОХІДНА ЧАСТИНА БЮДЖЕТУ МИКОЛАЇВСЬКОЇ МІСЬКОЇ ТЕРИТОРІАЛЬНОЇ ГРОМАДИ</t>
  </si>
  <si>
    <t>ІНФОРМАЦІЯ ПРО СТАН МІСЦЕВОГО БОРГУ БЮДЖЕТУ МИКОЛАЇВСЬКОЇ МІСЬКОЇ ТЕРИТОРІАЛЬНОЇ ГРОМАДИ</t>
  </si>
  <si>
    <t>1102</t>
  </si>
  <si>
    <t>Підготовка кадрів закладами фахової передвищої освіти за рахунок освітньої субвенції</t>
  </si>
  <si>
    <t>Підготовка кадрів закладами фахової передвищої освіти за рахунок коштів місцевого бюджету</t>
  </si>
  <si>
    <t>Адміністративні штрафи за адміністративні правопорушення у сфері забезпечення безпеки дорожнього руху, зафіксовані в автоматичному режимі</t>
  </si>
  <si>
    <t>5049</t>
  </si>
  <si>
    <t>Виконання окремих заходів з реалізації соціального проекту «Активні парки – локації здорової України»</t>
  </si>
  <si>
    <t>Попередження аварій та запобігання техногенним катастрофам у житлово-комунальному господарстві та на інших аварійних об'єктах комунальної власності</t>
  </si>
  <si>
    <t>Податок на доходи фізичних осіб із доходів спеціалістів резидента Дія Сіті</t>
  </si>
  <si>
    <t>Інші дотації з місцевого бюджету</t>
  </si>
  <si>
    <t>Дотації з місцевих бюджетів іншим місцевим бюджетам</t>
  </si>
  <si>
    <t>41057700</t>
  </si>
  <si>
    <t>Надходження коштів пайової участі у розвитку інфраструктури населеного пункту</t>
  </si>
  <si>
    <t>Надання фінансової підтримки громадським об'єднанням ветеранів і осіб з інвалідністю, діяльність яких має соціальну спрямованість</t>
  </si>
  <si>
    <t>Інші видатки на соціальний захист ветеранів війни та праці</t>
  </si>
  <si>
    <t>Надання загальної середньої освіти закладами загальної середньої освіти за рахунок коштів місцевого бюджету</t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</si>
  <si>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розвитку, за рахунок коштів місцевого бюджету</t>
  </si>
  <si>
    <t>Надання загальної середньої освіти закладами загальної середньої освіти за рахунок освітньої субвенції</t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</si>
  <si>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розвитку, за рахунок освітньої субвенції</t>
  </si>
  <si>
    <t>Заходи, пов'язані з поліпшенням питної води</t>
  </si>
  <si>
    <t>у 2,8 р.б.</t>
  </si>
  <si>
    <t>Податок на доходи фізичних осіб у вигляді мінімального податкового зобов’язання, що підлягає сплаті фізичними особами</t>
  </si>
  <si>
    <t>у 2,3 р.б.</t>
  </si>
  <si>
    <t>у 2,4 р.б.</t>
  </si>
  <si>
    <t>у 2,7 р.б.</t>
  </si>
  <si>
    <t>Додаткова дотація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зв’язку з повномасштабною збройною агресією Російської Федерації</t>
  </si>
  <si>
    <t>Субвенція з місцевого бюджету на виконання окремих заходів з реалізації соціального проекту «Активні парки – локації здорової України» за рахунок відповідної субвенції з державного бюджету</t>
  </si>
  <si>
    <t>Додаткова дотація з державного бюджету місцевим бюджетам на компенсацію втрат доходів місцевих бюджетів внаслідок наданих державою податкових пільг зі сплати земельного податку суб'єктам  літакобудування</t>
  </si>
  <si>
    <t>Надходження від орендної плати за користування  майновим комплексом та іншим майном, що перебуває в комунальній власності</t>
  </si>
  <si>
    <t>7330</t>
  </si>
  <si>
    <t>Будівництво  інших об'єктів комунальної власності</t>
  </si>
  <si>
    <t>Інформація про виконання бюджету  Миколаївської міської територіальної громади  за  I півріччя 2024 року (з динамікою змін порівняно за  I півріччя 2023  року)</t>
  </si>
  <si>
    <t>Виконано за I півріччя 2023 року, тис. грн</t>
  </si>
  <si>
    <t>Виконано за I півріччя 2024 року, тис. грн</t>
  </si>
  <si>
    <t>в 3,2 р б.</t>
  </si>
  <si>
    <t>в 7,3 р.б.</t>
  </si>
  <si>
    <t>в 1,5 р.б.</t>
  </si>
  <si>
    <t>0170</t>
  </si>
  <si>
    <t>Підвищення кваліфікації депутатів місцевих рад та посадових осіб місцевоо самоврядування</t>
  </si>
  <si>
    <t>в 9,7 р.б</t>
  </si>
  <si>
    <t>в 2,4 р.б</t>
  </si>
  <si>
    <t>в 1,5  р.б.</t>
  </si>
  <si>
    <t>1200</t>
  </si>
  <si>
    <t>1210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</si>
  <si>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 на кінець бюджетного періоду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</si>
  <si>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</si>
  <si>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в 1,6 рази</t>
  </si>
  <si>
    <t>8600</t>
  </si>
  <si>
    <t>Обслуговування місцевого боргу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</si>
  <si>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</si>
  <si>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</si>
  <si>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Зовнішнє фінансування</t>
  </si>
  <si>
    <t>у 1,7 р.б.</t>
  </si>
  <si>
    <t>у 21 р.б.</t>
  </si>
  <si>
    <t>у 5,4 р.б.</t>
  </si>
  <si>
    <t>у 3 р.б.</t>
  </si>
  <si>
    <t>у 1,9 р.б.</t>
  </si>
  <si>
    <t>у 1,8 р.б.</t>
  </si>
  <si>
    <t>у 8,7 р.б.</t>
  </si>
  <si>
    <t>у 1,6 р.б.</t>
  </si>
  <si>
    <t>у 4,7 р.б.</t>
  </si>
  <si>
    <t>у 9,5 р.б.</t>
  </si>
  <si>
    <t>Податки та збори, не віднесені до інших категорій</t>
  </si>
  <si>
    <t>у 3,8 р.б.</t>
  </si>
  <si>
    <t>у 2,0 р.б</t>
  </si>
  <si>
    <t>Плата за ліцензії на провадження діяльності з організації та проведення азартних ігор у залах гральних автоматів</t>
  </si>
  <si>
    <t>у 4,5 р.б.</t>
  </si>
  <si>
    <t>Державне мито, не віднесене до інших категорій</t>
  </si>
  <si>
    <t>Доходи від операцій з капіталом</t>
  </si>
  <si>
    <t>Надходження коштів від Державного фонду дорогоцінних металів і дорогоцінного каміння</t>
  </si>
  <si>
    <t>Субвенція з державного бюджету місцевим бюджетам на облаштування безпечних умов у закладах, що надають загальну середню освіту</t>
  </si>
  <si>
    <t>Субвенція з державного бюджету місцевим бюджетам на створення навчально-практичних центрів сучасної професійної (професійно-технічної) освіти</t>
  </si>
  <si>
    <t>50000000</t>
  </si>
  <si>
    <t>Цільові фонди</t>
  </si>
  <si>
    <t>3111</t>
  </si>
  <si>
    <t>Утримання закладів, що надають соціальні послуги дітям, які опинились у складних життєвих обставинах, підтримка функціонування дитячих будинків сімейного типу та прийомних сімей</t>
  </si>
  <si>
    <t>3130</t>
  </si>
  <si>
    <t>3133</t>
  </si>
  <si>
    <t>3140</t>
  </si>
  <si>
    <t>Реалізація державної політики у молодіжній сфері та сфері з утвердження української національної та громадянської ідентичності</t>
  </si>
  <si>
    <t>Інші заходи та заклади молодіжної політики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</si>
  <si>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</si>
  <si>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Субвенція з державного бюджету місцевим бюджетам на відновлення об’єктів критичної інфраструктури в рамках спільного з Міжнародним банком реконструкції та розвитку проекту «Проект розвитку міської інфраструктури – 2»</t>
  </si>
  <si>
    <t>у 4,9р.б.</t>
  </si>
  <si>
    <t>в 10,7 р.б.</t>
  </si>
  <si>
    <t>в 7,9 р.б.</t>
  </si>
  <si>
    <t>в 83,9 р.б.</t>
  </si>
  <si>
    <t>у 42,9 р.б.</t>
  </si>
  <si>
    <t>7382</t>
  </si>
  <si>
    <t>Реалізація заходів з відновлення об'єктів критичної інфраструктури в рамках спільного з Міжнародним банком реконструкції та розвитку проекту "Проект розвитку міської інфраструктури - 2"</t>
  </si>
  <si>
    <t>в 2,2 р.б</t>
  </si>
  <si>
    <t>Штрафні санкції, що застосовуються відповідно до Закону України «Про державне регулювання виробництва і обігу спирту етилового, коньячного і плодового, алкогольних напоїв, тютюнових виробів, рідин, що використовуються в електронних сигаретах, та пального»</t>
  </si>
  <si>
    <t>Плата за встановлення земельного сервітуту, за надання права користування земельною ділянкою для сільськогосподарських потреб (емфітевзис), для забудови (суперфіцій)</t>
  </si>
  <si>
    <t>Податок на доходи фізичних осіб з грошового забезпечення, грошових винагород та інших виплат, одержаних військовослужбовцями, поліцейськими та особами рядового і начальницького складу, що сплачується податковими агентами</t>
  </si>
  <si>
    <t>у 2000,3 р.б.</t>
  </si>
  <si>
    <t>в 11,3 р.б</t>
  </si>
  <si>
    <t>в 11,5 р.б.</t>
  </si>
  <si>
    <t>в 1,8 р.б</t>
  </si>
  <si>
    <t>в 2,8 р.б.</t>
  </si>
  <si>
    <t>в 2,6 р.б.</t>
  </si>
  <si>
    <t>в 2,1 р.б.</t>
  </si>
  <si>
    <t>в 4,3 р..б.</t>
  </si>
  <si>
    <t>в 3,8 р.б.</t>
  </si>
  <si>
    <t>в 2,7 р.б.</t>
  </si>
  <si>
    <t>в 2,6 р.б</t>
  </si>
  <si>
    <t>в 23,9 р.б.</t>
  </si>
  <si>
    <t>в 22,0 р.б.</t>
  </si>
  <si>
    <t>в 1,7 р.б.</t>
  </si>
  <si>
    <t>в 1,6 р.б.</t>
  </si>
  <si>
    <t>в 7,2 р.б.</t>
  </si>
  <si>
    <t>в 16,7 р.б.</t>
  </si>
  <si>
    <t>в 81,0 р.б.</t>
  </si>
</sst>
</file>

<file path=xl/styles.xml><?xml version="1.0" encoding="utf-8"?>
<styleSheet xmlns="http://schemas.openxmlformats.org/spreadsheetml/2006/main">
  <numFmts count="7">
    <numFmt numFmtId="164" formatCode="0.000"/>
    <numFmt numFmtId="165" formatCode="0.0"/>
    <numFmt numFmtId="166" formatCode="0.0_)"/>
    <numFmt numFmtId="167" formatCode="#,##0.000"/>
    <numFmt numFmtId="168" formatCode="#,##0.0"/>
    <numFmt numFmtId="169" formatCode="#,##0.000;\-#,##0.000"/>
    <numFmt numFmtId="170" formatCode="#,##0.000_ ;\-#,##0.000\ "/>
  </numFmts>
  <fonts count="24">
    <font>
      <sz val="10"/>
      <name val="Arial Cyr"/>
      <charset val="204"/>
    </font>
    <font>
      <sz val="8"/>
      <name val="Arial Cyr"/>
      <charset val="204"/>
    </font>
    <font>
      <sz val="11"/>
      <name val="Arial Cyr"/>
      <charset val="204"/>
    </font>
    <font>
      <sz val="11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Arial Cyr"/>
      <charset val="204"/>
    </font>
    <font>
      <sz val="14"/>
      <name val="Arial Cyr"/>
      <charset val="204"/>
    </font>
    <font>
      <i/>
      <sz val="14"/>
      <name val="Times New Roman"/>
      <family val="1"/>
      <charset val="204"/>
    </font>
    <font>
      <b/>
      <sz val="22"/>
      <name val="Times New Roman"/>
      <family val="1"/>
      <charset val="204"/>
    </font>
    <font>
      <i/>
      <sz val="11"/>
      <name val="Arial Cyr"/>
      <charset val="204"/>
    </font>
    <font>
      <b/>
      <sz val="14"/>
      <name val="Arial Cyr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4"/>
      <color rgb="FF333333"/>
      <name val="Times New Roman"/>
      <family val="1"/>
      <charset val="204"/>
    </font>
    <font>
      <sz val="14"/>
      <color theme="1"/>
      <name val="Arial Cyr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i/>
      <sz val="14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89">
    <xf numFmtId="0" fontId="0" fillId="0" borderId="0" xfId="0"/>
    <xf numFmtId="0" fontId="3" fillId="2" borderId="0" xfId="0" applyFont="1" applyFill="1" applyAlignment="1">
      <alignment horizontal="right"/>
    </xf>
    <xf numFmtId="0" fontId="3" fillId="2" borderId="0" xfId="0" applyFont="1" applyFill="1" applyAlignment="1">
      <alignment wrapText="1"/>
    </xf>
    <xf numFmtId="167" fontId="3" fillId="2" borderId="0" xfId="0" applyNumberFormat="1" applyFont="1" applyFill="1"/>
    <xf numFmtId="167" fontId="6" fillId="2" borderId="0" xfId="0" applyNumberFormat="1" applyFont="1" applyFill="1"/>
    <xf numFmtId="165" fontId="6" fillId="2" borderId="0" xfId="0" applyNumberFormat="1" applyFont="1" applyFill="1" applyAlignment="1">
      <alignment horizontal="right"/>
    </xf>
    <xf numFmtId="0" fontId="2" fillId="2" borderId="0" xfId="0" applyFont="1" applyFill="1"/>
    <xf numFmtId="0" fontId="12" fillId="2" borderId="0" xfId="0" applyFont="1" applyFill="1"/>
    <xf numFmtId="165" fontId="3" fillId="2" borderId="0" xfId="0" applyNumberFormat="1" applyFont="1" applyFill="1" applyAlignment="1">
      <alignment horizontal="right"/>
    </xf>
    <xf numFmtId="0" fontId="2" fillId="0" borderId="0" xfId="0" applyFont="1" applyFill="1"/>
    <xf numFmtId="0" fontId="3" fillId="0" borderId="0" xfId="0" applyFont="1" applyFill="1" applyAlignment="1">
      <alignment horizontal="right"/>
    </xf>
    <xf numFmtId="0" fontId="3" fillId="0" borderId="0" xfId="0" applyFont="1" applyFill="1" applyAlignment="1">
      <alignment wrapText="1"/>
    </xf>
    <xf numFmtId="167" fontId="3" fillId="0" borderId="0" xfId="0" applyNumberFormat="1" applyFont="1" applyFill="1"/>
    <xf numFmtId="167" fontId="6" fillId="0" borderId="0" xfId="0" applyNumberFormat="1" applyFont="1" applyFill="1"/>
    <xf numFmtId="165" fontId="6" fillId="0" borderId="0" xfId="0" applyNumberFormat="1" applyFont="1" applyFill="1" applyAlignment="1">
      <alignment horizontal="right"/>
    </xf>
    <xf numFmtId="0" fontId="6" fillId="0" borderId="0" xfId="0" applyFont="1" applyFill="1" applyAlignment="1">
      <alignment horizontal="left" wrapText="1"/>
    </xf>
    <xf numFmtId="167" fontId="7" fillId="0" borderId="1" xfId="0" applyNumberFormat="1" applyFont="1" applyFill="1" applyBorder="1" applyAlignment="1">
      <alignment horizontal="center" vertical="center" wrapText="1"/>
    </xf>
    <xf numFmtId="165" fontId="7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/>
    <xf numFmtId="0" fontId="14" fillId="0" borderId="1" xfId="0" applyFont="1" applyFill="1" applyBorder="1" applyAlignment="1">
      <alignment horizontal="center" vertical="center" wrapText="1"/>
    </xf>
    <xf numFmtId="3" fontId="14" fillId="0" borderId="1" xfId="0" applyNumberFormat="1" applyFont="1" applyFill="1" applyBorder="1" applyAlignment="1">
      <alignment horizontal="center" vertical="center" wrapText="1"/>
    </xf>
    <xf numFmtId="3" fontId="15" fillId="0" borderId="1" xfId="0" applyNumberFormat="1" applyFont="1" applyFill="1" applyBorder="1" applyAlignment="1">
      <alignment horizontal="center" vertical="center" wrapText="1"/>
    </xf>
    <xf numFmtId="1" fontId="15" fillId="0" borderId="1" xfId="0" applyNumberFormat="1" applyFont="1" applyFill="1" applyBorder="1" applyAlignment="1">
      <alignment horizontal="center" vertical="center" wrapText="1"/>
    </xf>
    <xf numFmtId="1" fontId="14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/>
    <xf numFmtId="0" fontId="12" fillId="0" borderId="0" xfId="0" applyFont="1" applyFill="1"/>
    <xf numFmtId="165" fontId="3" fillId="0" borderId="0" xfId="0" applyNumberFormat="1" applyFont="1" applyFill="1" applyAlignment="1">
      <alignment horizontal="right"/>
    </xf>
    <xf numFmtId="49" fontId="6" fillId="0" borderId="1" xfId="0" applyNumberFormat="1" applyFont="1" applyFill="1" applyBorder="1" applyAlignment="1" applyProtection="1">
      <alignment horizontal="center" vertical="top"/>
    </xf>
    <xf numFmtId="0" fontId="6" fillId="0" borderId="1" xfId="0" applyFont="1" applyFill="1" applyBorder="1" applyAlignment="1">
      <alignment wrapText="1"/>
    </xf>
    <xf numFmtId="49" fontId="6" fillId="0" borderId="1" xfId="0" applyNumberFormat="1" applyFont="1" applyFill="1" applyBorder="1" applyAlignment="1" applyProtection="1">
      <alignment horizontal="center" vertical="top"/>
      <protection locked="0"/>
    </xf>
    <xf numFmtId="49" fontId="6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>
      <alignment vertical="center" wrapText="1"/>
    </xf>
    <xf numFmtId="49" fontId="5" fillId="0" borderId="1" xfId="0" applyNumberFormat="1" applyFont="1" applyFill="1" applyBorder="1" applyAlignment="1" applyProtection="1">
      <alignment horizontal="center" vertical="top"/>
    </xf>
    <xf numFmtId="166" fontId="5" fillId="0" borderId="1" xfId="0" applyNumberFormat="1" applyFont="1" applyFill="1" applyBorder="1" applyAlignment="1" applyProtection="1">
      <alignment horizontal="left" vertical="top" wrapText="1"/>
      <protection locked="0"/>
    </xf>
    <xf numFmtId="167" fontId="6" fillId="0" borderId="1" xfId="0" applyNumberFormat="1" applyFont="1" applyFill="1" applyBorder="1" applyAlignment="1">
      <alignment vertical="center"/>
    </xf>
    <xf numFmtId="0" fontId="6" fillId="3" borderId="1" xfId="0" applyNumberFormat="1" applyFon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>
      <alignment vertical="center" wrapText="1"/>
    </xf>
    <xf numFmtId="49" fontId="6" fillId="3" borderId="1" xfId="0" applyNumberFormat="1" applyFont="1" applyFill="1" applyBorder="1" applyAlignment="1" applyProtection="1">
      <alignment horizontal="center" vertical="center" wrapText="1"/>
    </xf>
    <xf numFmtId="49" fontId="6" fillId="3" borderId="1" xfId="0" applyNumberFormat="1" applyFont="1" applyFill="1" applyBorder="1" applyAlignment="1" applyProtection="1">
      <alignment horizontal="center" vertical="top"/>
      <protection locked="0"/>
    </xf>
    <xf numFmtId="0" fontId="6" fillId="3" borderId="1" xfId="0" applyFont="1" applyFill="1" applyBorder="1" applyAlignment="1">
      <alignment wrapText="1"/>
    </xf>
    <xf numFmtId="49" fontId="6" fillId="0" borderId="1" xfId="0" applyNumberFormat="1" applyFont="1" applyFill="1" applyBorder="1" applyAlignment="1" applyProtection="1">
      <alignment horizontal="center" vertical="center"/>
    </xf>
    <xf numFmtId="166" fontId="6" fillId="0" borderId="1" xfId="0" applyNumberFormat="1" applyFont="1" applyFill="1" applyBorder="1" applyAlignment="1" applyProtection="1">
      <alignment horizontal="left" vertical="center" wrapText="1"/>
      <protection locked="0"/>
    </xf>
    <xf numFmtId="0" fontId="6" fillId="0" borderId="1" xfId="0" applyNumberFormat="1" applyFont="1" applyFill="1" applyBorder="1" applyAlignment="1" applyProtection="1">
      <alignment horizontal="left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49" fontId="5" fillId="3" borderId="1" xfId="0" applyNumberFormat="1" applyFont="1" applyFill="1" applyBorder="1" applyAlignment="1" applyProtection="1">
      <alignment horizontal="center" wrapText="1"/>
      <protection locked="0"/>
    </xf>
    <xf numFmtId="0" fontId="5" fillId="3" borderId="1" xfId="0" applyFont="1" applyFill="1" applyBorder="1" applyAlignment="1">
      <alignment wrapText="1"/>
    </xf>
    <xf numFmtId="49" fontId="6" fillId="3" borderId="1" xfId="0" applyNumberFormat="1" applyFont="1" applyFill="1" applyBorder="1" applyAlignment="1" applyProtection="1">
      <alignment horizontal="center" wrapText="1"/>
      <protection locked="0"/>
    </xf>
    <xf numFmtId="0" fontId="6" fillId="3" borderId="1" xfId="0" applyFont="1" applyFill="1" applyBorder="1" applyAlignment="1">
      <alignment horizontal="justify" wrapText="1"/>
    </xf>
    <xf numFmtId="49" fontId="7" fillId="3" borderId="1" xfId="0" applyNumberFormat="1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6" fillId="0" borderId="0" xfId="0" applyFont="1" applyFill="1" applyAlignment="1">
      <alignment horizontal="left" vertical="center" wrapText="1"/>
    </xf>
    <xf numFmtId="166" fontId="5" fillId="0" borderId="1" xfId="0" applyNumberFormat="1" applyFont="1" applyFill="1" applyBorder="1" applyAlignment="1" applyProtection="1">
      <alignment horizontal="left" vertical="top" wrapText="1"/>
    </xf>
    <xf numFmtId="49" fontId="5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3" borderId="1" xfId="0" applyNumberFormat="1" applyFont="1" applyFill="1" applyBorder="1" applyAlignment="1" applyProtection="1">
      <alignment vertical="center" wrapText="1"/>
    </xf>
    <xf numFmtId="166" fontId="6" fillId="3" borderId="1" xfId="0" applyNumberFormat="1" applyFont="1" applyFill="1" applyBorder="1" applyAlignment="1" applyProtection="1">
      <alignment horizontal="left" vertical="center" wrapText="1"/>
      <protection locked="0"/>
    </xf>
    <xf numFmtId="0" fontId="6" fillId="3" borderId="1" xfId="0" applyFont="1" applyFill="1" applyBorder="1" applyAlignment="1">
      <alignment horizontal="left" vertical="center" wrapText="1"/>
    </xf>
    <xf numFmtId="49" fontId="5" fillId="3" borderId="1" xfId="0" applyNumberFormat="1" applyFont="1" applyFill="1" applyBorder="1" applyAlignment="1" applyProtection="1">
      <alignment horizontal="center" vertical="top"/>
      <protection locked="0"/>
    </xf>
    <xf numFmtId="0" fontId="5" fillId="3" borderId="1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vertical="top" wrapText="1"/>
    </xf>
    <xf numFmtId="49" fontId="5" fillId="0" borderId="1" xfId="0" applyNumberFormat="1" applyFont="1" applyFill="1" applyBorder="1" applyAlignment="1" applyProtection="1">
      <alignment horizontal="center" vertical="top"/>
      <protection locked="0"/>
    </xf>
    <xf numFmtId="166" fontId="6" fillId="0" borderId="1" xfId="0" applyNumberFormat="1" applyFont="1" applyFill="1" applyBorder="1" applyAlignment="1" applyProtection="1">
      <alignment horizontal="left" vertical="top" wrapText="1"/>
      <protection locked="0"/>
    </xf>
    <xf numFmtId="0" fontId="16" fillId="3" borderId="3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center" wrapText="1"/>
    </xf>
    <xf numFmtId="167" fontId="7" fillId="0" borderId="1" xfId="0" applyNumberFormat="1" applyFont="1" applyFill="1" applyBorder="1" applyAlignment="1">
      <alignment horizontal="center" vertical="top" wrapText="1"/>
    </xf>
    <xf numFmtId="165" fontId="7" fillId="0" borderId="1" xfId="0" applyNumberFormat="1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wrapText="1"/>
    </xf>
    <xf numFmtId="167" fontId="7" fillId="0" borderId="1" xfId="0" applyNumberFormat="1" applyFont="1" applyFill="1" applyBorder="1" applyAlignment="1">
      <alignment vertical="center"/>
    </xf>
    <xf numFmtId="167" fontId="7" fillId="0" borderId="1" xfId="0" applyNumberFormat="1" applyFont="1" applyFill="1" applyBorder="1" applyAlignment="1" applyProtection="1">
      <alignment horizontal="right" vertical="center" wrapText="1"/>
    </xf>
    <xf numFmtId="165" fontId="6" fillId="0" borderId="1" xfId="0" applyNumberFormat="1" applyFont="1" applyFill="1" applyBorder="1" applyAlignment="1">
      <alignment horizontal="right" vertical="center"/>
    </xf>
    <xf numFmtId="167" fontId="7" fillId="0" borderId="1" xfId="0" applyNumberFormat="1" applyFont="1" applyFill="1" applyBorder="1" applyAlignment="1"/>
    <xf numFmtId="167" fontId="6" fillId="0" borderId="1" xfId="0" applyNumberFormat="1" applyFont="1" applyFill="1" applyBorder="1" applyAlignment="1" applyProtection="1">
      <alignment horizontal="right" vertical="center" wrapText="1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vertical="top" wrapText="1"/>
    </xf>
    <xf numFmtId="167" fontId="6" fillId="0" borderId="1" xfId="0" applyNumberFormat="1" applyFont="1" applyFill="1" applyBorder="1" applyAlignment="1"/>
    <xf numFmtId="0" fontId="6" fillId="0" borderId="1" xfId="0" applyFont="1" applyFill="1" applyBorder="1" applyAlignment="1">
      <alignment horizontal="center" vertical="center"/>
    </xf>
    <xf numFmtId="170" fontId="18" fillId="0" borderId="2" xfId="0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center"/>
    </xf>
    <xf numFmtId="167" fontId="7" fillId="0" borderId="1" xfId="0" applyNumberFormat="1" applyFont="1" applyFill="1" applyBorder="1"/>
    <xf numFmtId="167" fontId="6" fillId="0" borderId="1" xfId="0" applyNumberFormat="1" applyFont="1" applyFill="1" applyBorder="1"/>
    <xf numFmtId="165" fontId="6" fillId="0" borderId="1" xfId="0" applyNumberFormat="1" applyFont="1" applyFill="1" applyBorder="1" applyAlignment="1">
      <alignment horizontal="right"/>
    </xf>
    <xf numFmtId="166" fontId="6" fillId="0" borderId="1" xfId="0" applyNumberFormat="1" applyFont="1" applyFill="1" applyBorder="1" applyAlignment="1" applyProtection="1">
      <alignment horizontal="left" wrapText="1"/>
      <protection locked="0"/>
    </xf>
    <xf numFmtId="2" fontId="6" fillId="0" borderId="1" xfId="0" applyNumberFormat="1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left" vertical="top" wrapText="1"/>
    </xf>
    <xf numFmtId="0" fontId="16" fillId="0" borderId="0" xfId="0" applyFont="1" applyFill="1"/>
    <xf numFmtId="0" fontId="22" fillId="0" borderId="2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 applyProtection="1">
      <alignment horizontal="center" wrapText="1"/>
      <protection locked="0"/>
    </xf>
    <xf numFmtId="49" fontId="7" fillId="0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 wrapText="1"/>
    </xf>
    <xf numFmtId="167" fontId="7" fillId="3" borderId="1" xfId="0" applyNumberFormat="1" applyFont="1" applyFill="1" applyBorder="1" applyAlignment="1">
      <alignment vertical="center"/>
    </xf>
    <xf numFmtId="167" fontId="7" fillId="3" borderId="1" xfId="0" applyNumberFormat="1" applyFont="1" applyFill="1" applyBorder="1" applyAlignment="1" applyProtection="1">
      <alignment horizontal="right" vertical="center" wrapText="1"/>
    </xf>
    <xf numFmtId="168" fontId="7" fillId="3" borderId="1" xfId="0" applyNumberFormat="1" applyFont="1" applyFill="1" applyBorder="1" applyAlignment="1" applyProtection="1">
      <alignment horizontal="right" vertical="center" wrapText="1"/>
    </xf>
    <xf numFmtId="165" fontId="7" fillId="3" borderId="1" xfId="0" applyNumberFormat="1" applyFont="1" applyFill="1" applyBorder="1" applyAlignment="1" applyProtection="1">
      <alignment horizontal="right" vertical="center" wrapText="1"/>
    </xf>
    <xf numFmtId="0" fontId="13" fillId="3" borderId="0" xfId="0" applyFont="1" applyFill="1"/>
    <xf numFmtId="0" fontId="6" fillId="3" borderId="1" xfId="0" applyFont="1" applyFill="1" applyBorder="1" applyAlignment="1">
      <alignment horizontal="center" vertical="center"/>
    </xf>
    <xf numFmtId="167" fontId="6" fillId="3" borderId="1" xfId="0" applyNumberFormat="1" applyFont="1" applyFill="1" applyBorder="1" applyAlignment="1">
      <alignment horizontal="right" vertical="center"/>
    </xf>
    <xf numFmtId="167" fontId="6" fillId="3" borderId="1" xfId="0" applyNumberFormat="1" applyFont="1" applyFill="1" applyBorder="1" applyAlignment="1" applyProtection="1">
      <alignment horizontal="right" vertical="center" wrapText="1"/>
    </xf>
    <xf numFmtId="168" fontId="6" fillId="3" borderId="1" xfId="0" applyNumberFormat="1" applyFont="1" applyFill="1" applyBorder="1" applyAlignment="1" applyProtection="1">
      <alignment horizontal="right" vertical="center" wrapText="1"/>
    </xf>
    <xf numFmtId="165" fontId="6" fillId="3" borderId="1" xfId="0" applyNumberFormat="1" applyFont="1" applyFill="1" applyBorder="1" applyAlignment="1" applyProtection="1">
      <alignment horizontal="right" vertical="center" wrapText="1"/>
    </xf>
    <xf numFmtId="0" fontId="9" fillId="3" borderId="0" xfId="0" applyFont="1" applyFill="1"/>
    <xf numFmtId="0" fontId="2" fillId="3" borderId="0" xfId="0" applyFont="1" applyFill="1"/>
    <xf numFmtId="167" fontId="6" fillId="3" borderId="1" xfId="0" applyNumberFormat="1" applyFont="1" applyFill="1" applyBorder="1" applyAlignment="1">
      <alignment vertical="center"/>
    </xf>
    <xf numFmtId="1" fontId="6" fillId="3" borderId="1" xfId="0" applyNumberFormat="1" applyFont="1" applyFill="1" applyBorder="1" applyAlignment="1">
      <alignment horizontal="center" vertical="center" wrapText="1"/>
    </xf>
    <xf numFmtId="0" fontId="6" fillId="3" borderId="0" xfId="0" applyFont="1" applyFill="1"/>
    <xf numFmtId="0" fontId="6" fillId="3" borderId="1" xfId="0" applyNumberFormat="1" applyFont="1" applyFill="1" applyBorder="1" applyAlignment="1">
      <alignment horizontal="center" vertical="center"/>
    </xf>
    <xf numFmtId="167" fontId="6" fillId="3" borderId="1" xfId="0" applyNumberFormat="1" applyFont="1" applyFill="1" applyBorder="1" applyAlignment="1" applyProtection="1">
      <alignment vertical="center"/>
    </xf>
    <xf numFmtId="167" fontId="6" fillId="3" borderId="1" xfId="0" applyNumberFormat="1" applyFont="1" applyFill="1" applyBorder="1" applyAlignment="1" applyProtection="1">
      <alignment horizontal="right" vertical="center"/>
    </xf>
    <xf numFmtId="49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3" borderId="1" xfId="0" applyNumberFormat="1" applyFont="1" applyFill="1" applyBorder="1" applyAlignment="1">
      <alignment horizontal="left" vertical="center" wrapText="1"/>
    </xf>
    <xf numFmtId="0" fontId="19" fillId="3" borderId="1" xfId="0" applyFont="1" applyFill="1" applyBorder="1" applyAlignment="1">
      <alignment horizontal="center" vertical="center"/>
    </xf>
    <xf numFmtId="0" fontId="19" fillId="3" borderId="0" xfId="0" applyFont="1" applyFill="1" applyAlignment="1">
      <alignment vertical="top" wrapText="1"/>
    </xf>
    <xf numFmtId="167" fontId="19" fillId="3" borderId="1" xfId="0" applyNumberFormat="1" applyFont="1" applyFill="1" applyBorder="1" applyAlignment="1">
      <alignment vertical="center"/>
    </xf>
    <xf numFmtId="167" fontId="19" fillId="3" borderId="1" xfId="0" applyNumberFormat="1" applyFont="1" applyFill="1" applyBorder="1" applyAlignment="1" applyProtection="1">
      <alignment horizontal="right" vertical="center" wrapText="1"/>
    </xf>
    <xf numFmtId="167" fontId="19" fillId="3" borderId="1" xfId="0" applyNumberFormat="1" applyFont="1" applyFill="1" applyBorder="1" applyAlignment="1">
      <alignment horizontal="right" vertical="center"/>
    </xf>
    <xf numFmtId="0" fontId="17" fillId="3" borderId="0" xfId="0" applyFont="1" applyFill="1"/>
    <xf numFmtId="0" fontId="6" fillId="3" borderId="1" xfId="0" applyNumberFormat="1" applyFont="1" applyFill="1" applyBorder="1" applyAlignment="1">
      <alignment vertical="center" wrapText="1"/>
    </xf>
    <xf numFmtId="0" fontId="6" fillId="3" borderId="1" xfId="0" applyNumberFormat="1" applyFont="1" applyFill="1" applyBorder="1" applyAlignment="1">
      <alignment horizontal="left" vertical="center" wrapText="1"/>
    </xf>
    <xf numFmtId="0" fontId="18" fillId="3" borderId="2" xfId="0" applyFont="1" applyFill="1" applyBorder="1" applyAlignment="1">
      <alignment horizontal="left" vertical="center" wrapText="1"/>
    </xf>
    <xf numFmtId="0" fontId="18" fillId="3" borderId="2" xfId="0" applyNumberFormat="1" applyFont="1" applyFill="1" applyBorder="1" applyAlignment="1">
      <alignment horizontal="left" vertical="center" wrapText="1"/>
    </xf>
    <xf numFmtId="164" fontId="6" fillId="3" borderId="1" xfId="0" applyNumberFormat="1" applyFont="1" applyFill="1" applyBorder="1" applyAlignment="1">
      <alignment horizontal="right" vertical="center"/>
    </xf>
    <xf numFmtId="164" fontId="7" fillId="3" borderId="1" xfId="0" applyNumberFormat="1" applyFont="1" applyFill="1" applyBorder="1" applyAlignment="1">
      <alignment horizontal="right" vertical="center"/>
    </xf>
    <xf numFmtId="164" fontId="20" fillId="3" borderId="2" xfId="0" applyNumberFormat="1" applyFont="1" applyFill="1" applyBorder="1" applyAlignment="1">
      <alignment horizontal="right" vertical="center" wrapText="1"/>
    </xf>
    <xf numFmtId="0" fontId="7" fillId="3" borderId="0" xfId="0" applyFont="1" applyFill="1"/>
    <xf numFmtId="164" fontId="18" fillId="3" borderId="2" xfId="0" applyNumberFormat="1" applyFont="1" applyFill="1" applyBorder="1" applyAlignment="1">
      <alignment horizontal="right" vertical="center" wrapText="1"/>
    </xf>
    <xf numFmtId="0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NumberFormat="1" applyFont="1" applyFill="1" applyBorder="1" applyAlignment="1">
      <alignment vertical="top" wrapText="1"/>
    </xf>
    <xf numFmtId="49" fontId="6" fillId="3" borderId="1" xfId="0" applyNumberFormat="1" applyFont="1" applyFill="1" applyBorder="1" applyAlignment="1">
      <alignment horizontal="left" vertical="top" wrapText="1"/>
    </xf>
    <xf numFmtId="49" fontId="7" fillId="3" borderId="1" xfId="0" applyNumberFormat="1" applyFont="1" applyFill="1" applyBorder="1" applyAlignment="1">
      <alignment horizontal="center" vertical="center" wrapText="1"/>
    </xf>
    <xf numFmtId="0" fontId="23" fillId="3" borderId="0" xfId="0" applyFont="1" applyFill="1" applyBorder="1" applyAlignment="1">
      <alignment horizontal="left" vertical="center" wrapText="1"/>
    </xf>
    <xf numFmtId="164" fontId="23" fillId="3" borderId="0" xfId="0" applyNumberFormat="1" applyFont="1" applyFill="1" applyBorder="1" applyAlignment="1">
      <alignment horizontal="right" vertical="center" wrapText="1"/>
    </xf>
    <xf numFmtId="0" fontId="7" fillId="3" borderId="1" xfId="0" applyNumberFormat="1" applyFont="1" applyFill="1" applyBorder="1" applyAlignment="1">
      <alignment horizontal="right" vertical="center"/>
    </xf>
    <xf numFmtId="0" fontId="6" fillId="0" borderId="1" xfId="0" applyNumberFormat="1" applyFont="1" applyFill="1" applyBorder="1" applyAlignment="1" applyProtection="1">
      <alignment vertical="top" wrapText="1"/>
    </xf>
    <xf numFmtId="166" fontId="6" fillId="0" borderId="1" xfId="0" applyNumberFormat="1" applyFont="1" applyFill="1" applyBorder="1" applyAlignment="1" applyProtection="1">
      <alignment vertical="top" wrapText="1"/>
      <protection locked="0"/>
    </xf>
    <xf numFmtId="0" fontId="6" fillId="0" borderId="1" xfId="0" applyFont="1" applyFill="1" applyBorder="1" applyAlignment="1">
      <alignment horizontal="left" vertical="top" wrapText="1"/>
    </xf>
    <xf numFmtId="0" fontId="18" fillId="4" borderId="2" xfId="0" applyFont="1" applyFill="1" applyBorder="1" applyAlignment="1">
      <alignment horizontal="left" vertical="center" wrapText="1"/>
    </xf>
    <xf numFmtId="0" fontId="18" fillId="4" borderId="4" xfId="0" applyFont="1" applyFill="1" applyBorder="1" applyAlignment="1">
      <alignment horizontal="left" vertical="center" wrapText="1"/>
    </xf>
    <xf numFmtId="165" fontId="21" fillId="3" borderId="1" xfId="0" applyNumberFormat="1" applyFont="1" applyFill="1" applyBorder="1" applyAlignment="1" applyProtection="1">
      <alignment horizontal="right" vertical="center" wrapText="1"/>
    </xf>
    <xf numFmtId="168" fontId="6" fillId="0" borderId="1" xfId="0" applyNumberFormat="1" applyFont="1" applyFill="1" applyBorder="1" applyAlignment="1" applyProtection="1">
      <alignment horizontal="right" vertical="center" wrapText="1"/>
    </xf>
    <xf numFmtId="167" fontId="6" fillId="0" borderId="1" xfId="0" applyNumberFormat="1" applyFont="1" applyFill="1" applyBorder="1" applyAlignment="1">
      <alignment horizontal="right" vertical="center"/>
    </xf>
    <xf numFmtId="165" fontId="21" fillId="0" borderId="1" xfId="0" applyNumberFormat="1" applyFont="1" applyFill="1" applyBorder="1" applyAlignment="1" applyProtection="1">
      <alignment horizontal="right" vertical="center" wrapText="1"/>
    </xf>
    <xf numFmtId="0" fontId="9" fillId="0" borderId="0" xfId="0" applyFont="1" applyFill="1"/>
    <xf numFmtId="0" fontId="6" fillId="0" borderId="1" xfId="0" applyNumberFormat="1" applyFont="1" applyFill="1" applyBorder="1" applyAlignment="1">
      <alignment horizontal="left" vertical="center" wrapText="1"/>
    </xf>
    <xf numFmtId="168" fontId="7" fillId="0" borderId="1" xfId="0" applyNumberFormat="1" applyFont="1" applyFill="1" applyBorder="1" applyAlignment="1" applyProtection="1">
      <alignment horizontal="right" vertical="center" wrapText="1"/>
    </xf>
    <xf numFmtId="167" fontId="6" fillId="0" borderId="1" xfId="0" applyNumberFormat="1" applyFont="1" applyFill="1" applyBorder="1" applyAlignment="1" applyProtection="1">
      <alignment horizontal="right"/>
    </xf>
    <xf numFmtId="165" fontId="6" fillId="0" borderId="1" xfId="0" applyNumberFormat="1" applyFont="1" applyFill="1" applyBorder="1" applyAlignment="1" applyProtection="1">
      <alignment horizontal="right" vertical="center" wrapText="1"/>
    </xf>
    <xf numFmtId="165" fontId="7" fillId="0" borderId="1" xfId="0" applyNumberFormat="1" applyFont="1" applyFill="1" applyBorder="1" applyAlignment="1" applyProtection="1">
      <alignment horizontal="right" vertical="center" wrapText="1"/>
    </xf>
    <xf numFmtId="167" fontId="6" fillId="0" borderId="1" xfId="0" applyNumberFormat="1" applyFont="1" applyFill="1" applyBorder="1" applyAlignment="1">
      <alignment horizontal="right" vertical="top"/>
    </xf>
    <xf numFmtId="167" fontId="6" fillId="0" borderId="1" xfId="0" applyNumberFormat="1" applyFont="1" applyFill="1" applyBorder="1" applyAlignment="1">
      <alignment horizontal="right" vertical="center" wrapText="1"/>
    </xf>
    <xf numFmtId="167" fontId="10" fillId="0" borderId="1" xfId="0" applyNumberFormat="1" applyFont="1" applyFill="1" applyBorder="1" applyAlignment="1">
      <alignment horizontal="right" vertical="center"/>
    </xf>
    <xf numFmtId="167" fontId="10" fillId="0" borderId="1" xfId="0" applyNumberFormat="1" applyFont="1" applyFill="1" applyBorder="1" applyAlignment="1" applyProtection="1">
      <alignment horizontal="right" vertical="center" wrapText="1"/>
    </xf>
    <xf numFmtId="167" fontId="22" fillId="0" borderId="1" xfId="0" applyNumberFormat="1" applyFont="1" applyFill="1" applyBorder="1" applyAlignment="1">
      <alignment horizontal="right" vertical="top"/>
    </xf>
    <xf numFmtId="165" fontId="6" fillId="0" borderId="1" xfId="0" applyNumberFormat="1" applyFont="1" applyFill="1" applyBorder="1" applyAlignment="1">
      <alignment horizontal="right" vertical="center" wrapText="1"/>
    </xf>
    <xf numFmtId="0" fontId="18" fillId="4" borderId="2" xfId="0" applyFont="1" applyFill="1" applyBorder="1" applyAlignment="1">
      <alignment horizontal="right" vertical="center" wrapText="1"/>
    </xf>
    <xf numFmtId="167" fontId="6" fillId="0" borderId="1" xfId="0" applyNumberFormat="1" applyFont="1" applyFill="1" applyBorder="1" applyAlignment="1" applyProtection="1">
      <alignment horizontal="right" vertical="center"/>
    </xf>
    <xf numFmtId="168" fontId="21" fillId="0" borderId="1" xfId="0" applyNumberFormat="1" applyFont="1" applyFill="1" applyBorder="1" applyAlignment="1" applyProtection="1">
      <alignment horizontal="right" vertical="center" wrapText="1"/>
    </xf>
    <xf numFmtId="169" fontId="18" fillId="0" borderId="2" xfId="0" applyNumberFormat="1" applyFont="1" applyFill="1" applyBorder="1" applyAlignment="1">
      <alignment horizontal="right" vertical="center" wrapText="1"/>
    </xf>
    <xf numFmtId="169" fontId="18" fillId="0" borderId="0" xfId="0" applyNumberFormat="1" applyFont="1" applyFill="1" applyBorder="1" applyAlignment="1">
      <alignment horizontal="right" vertical="center" wrapText="1"/>
    </xf>
    <xf numFmtId="164" fontId="6" fillId="0" borderId="1" xfId="0" applyNumberFormat="1" applyFont="1" applyFill="1" applyBorder="1" applyAlignment="1" applyProtection="1">
      <alignment horizontal="right" vertical="center" wrapText="1"/>
    </xf>
    <xf numFmtId="167" fontId="7" fillId="0" borderId="1" xfId="0" applyNumberFormat="1" applyFont="1" applyFill="1" applyBorder="1" applyAlignment="1">
      <alignment horizontal="right" vertical="center"/>
    </xf>
    <xf numFmtId="164" fontId="6" fillId="3" borderId="1" xfId="0" applyNumberFormat="1" applyFont="1" applyFill="1" applyBorder="1" applyAlignment="1" applyProtection="1">
      <alignment horizontal="right" vertical="center" wrapText="1"/>
    </xf>
    <xf numFmtId="167" fontId="6" fillId="3" borderId="1" xfId="0" applyNumberFormat="1" applyFont="1" applyFill="1" applyBorder="1" applyAlignment="1">
      <alignment horizontal="right" vertical="center" wrapText="1"/>
    </xf>
    <xf numFmtId="167" fontId="10" fillId="3" borderId="1" xfId="0" applyNumberFormat="1" applyFont="1" applyFill="1" applyBorder="1" applyAlignment="1">
      <alignment horizontal="right" vertical="center"/>
    </xf>
    <xf numFmtId="167" fontId="6" fillId="3" borderId="3" xfId="0" applyNumberFormat="1" applyFont="1" applyFill="1" applyBorder="1" applyAlignment="1">
      <alignment horizontal="right"/>
    </xf>
    <xf numFmtId="167" fontId="6" fillId="3" borderId="1" xfId="0" applyNumberFormat="1" applyFont="1" applyFill="1" applyBorder="1" applyAlignment="1">
      <alignment horizontal="right"/>
    </xf>
    <xf numFmtId="167" fontId="7" fillId="3" borderId="1" xfId="0" applyNumberFormat="1" applyFont="1" applyFill="1" applyBorder="1" applyAlignment="1">
      <alignment horizontal="right" vertical="center"/>
    </xf>
    <xf numFmtId="167" fontId="6" fillId="3" borderId="1" xfId="0" applyNumberFormat="1" applyFont="1" applyFill="1" applyBorder="1" applyAlignment="1">
      <alignment horizontal="right" vertical="top"/>
    </xf>
    <xf numFmtId="0" fontId="6" fillId="0" borderId="1" xfId="0" applyNumberFormat="1" applyFont="1" applyFill="1" applyBorder="1" applyAlignment="1">
      <alignment horizontal="right" vertical="top" wrapText="1"/>
    </xf>
    <xf numFmtId="167" fontId="7" fillId="0" borderId="1" xfId="0" applyNumberFormat="1" applyFont="1" applyFill="1" applyBorder="1" applyAlignment="1" applyProtection="1">
      <alignment horizontal="right" vertical="center"/>
    </xf>
    <xf numFmtId="167" fontId="6" fillId="0" borderId="1" xfId="0" applyNumberFormat="1" applyFont="1" applyFill="1" applyBorder="1" applyAlignment="1">
      <alignment horizontal="right"/>
    </xf>
    <xf numFmtId="0" fontId="5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165" fontId="11" fillId="0" borderId="0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18" Type="http://schemas.openxmlformats.org/officeDocument/2006/relationships/printerSettings" Target="../printerSettings/printerSettings18.bin"/><Relationship Id="rId26" Type="http://schemas.openxmlformats.org/officeDocument/2006/relationships/printerSettings" Target="../printerSettings/printerSettings26.bin"/><Relationship Id="rId39" Type="http://schemas.openxmlformats.org/officeDocument/2006/relationships/printerSettings" Target="../printerSettings/printerSettings39.bin"/><Relationship Id="rId3" Type="http://schemas.openxmlformats.org/officeDocument/2006/relationships/printerSettings" Target="../printerSettings/printerSettings3.bin"/><Relationship Id="rId21" Type="http://schemas.openxmlformats.org/officeDocument/2006/relationships/printerSettings" Target="../printerSettings/printerSettings21.bin"/><Relationship Id="rId34" Type="http://schemas.openxmlformats.org/officeDocument/2006/relationships/printerSettings" Target="../printerSettings/printerSettings34.bin"/><Relationship Id="rId42" Type="http://schemas.openxmlformats.org/officeDocument/2006/relationships/printerSettings" Target="../printerSettings/printerSettings42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17" Type="http://schemas.openxmlformats.org/officeDocument/2006/relationships/printerSettings" Target="../printerSettings/printerSettings17.bin"/><Relationship Id="rId25" Type="http://schemas.openxmlformats.org/officeDocument/2006/relationships/printerSettings" Target="../printerSettings/printerSettings25.bin"/><Relationship Id="rId33" Type="http://schemas.openxmlformats.org/officeDocument/2006/relationships/printerSettings" Target="../printerSettings/printerSettings33.bin"/><Relationship Id="rId38" Type="http://schemas.openxmlformats.org/officeDocument/2006/relationships/printerSettings" Target="../printerSettings/printerSettings38.bin"/><Relationship Id="rId46" Type="http://schemas.openxmlformats.org/officeDocument/2006/relationships/printerSettings" Target="../printerSettings/printerSettings46.bin"/><Relationship Id="rId2" Type="http://schemas.openxmlformats.org/officeDocument/2006/relationships/printerSettings" Target="../printerSettings/printerSettings2.bin"/><Relationship Id="rId16" Type="http://schemas.openxmlformats.org/officeDocument/2006/relationships/printerSettings" Target="../printerSettings/printerSettings16.bin"/><Relationship Id="rId20" Type="http://schemas.openxmlformats.org/officeDocument/2006/relationships/printerSettings" Target="../printerSettings/printerSettings20.bin"/><Relationship Id="rId29" Type="http://schemas.openxmlformats.org/officeDocument/2006/relationships/printerSettings" Target="../printerSettings/printerSettings29.bin"/><Relationship Id="rId41" Type="http://schemas.openxmlformats.org/officeDocument/2006/relationships/printerSettings" Target="../printerSettings/printerSettings41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24" Type="http://schemas.openxmlformats.org/officeDocument/2006/relationships/printerSettings" Target="../printerSettings/printerSettings24.bin"/><Relationship Id="rId32" Type="http://schemas.openxmlformats.org/officeDocument/2006/relationships/printerSettings" Target="../printerSettings/printerSettings32.bin"/><Relationship Id="rId37" Type="http://schemas.openxmlformats.org/officeDocument/2006/relationships/printerSettings" Target="../printerSettings/printerSettings37.bin"/><Relationship Id="rId40" Type="http://schemas.openxmlformats.org/officeDocument/2006/relationships/printerSettings" Target="../printerSettings/printerSettings40.bin"/><Relationship Id="rId45" Type="http://schemas.openxmlformats.org/officeDocument/2006/relationships/printerSettings" Target="../printerSettings/printerSettings45.bin"/><Relationship Id="rId5" Type="http://schemas.openxmlformats.org/officeDocument/2006/relationships/printerSettings" Target="../printerSettings/printerSettings5.bin"/><Relationship Id="rId15" Type="http://schemas.openxmlformats.org/officeDocument/2006/relationships/printerSettings" Target="../printerSettings/printerSettings15.bin"/><Relationship Id="rId23" Type="http://schemas.openxmlformats.org/officeDocument/2006/relationships/printerSettings" Target="../printerSettings/printerSettings23.bin"/><Relationship Id="rId28" Type="http://schemas.openxmlformats.org/officeDocument/2006/relationships/printerSettings" Target="../printerSettings/printerSettings28.bin"/><Relationship Id="rId36" Type="http://schemas.openxmlformats.org/officeDocument/2006/relationships/printerSettings" Target="../printerSettings/printerSettings36.bin"/><Relationship Id="rId10" Type="http://schemas.openxmlformats.org/officeDocument/2006/relationships/printerSettings" Target="../printerSettings/printerSettings10.bin"/><Relationship Id="rId19" Type="http://schemas.openxmlformats.org/officeDocument/2006/relationships/printerSettings" Target="../printerSettings/printerSettings19.bin"/><Relationship Id="rId31" Type="http://schemas.openxmlformats.org/officeDocument/2006/relationships/printerSettings" Target="../printerSettings/printerSettings31.bin"/><Relationship Id="rId44" Type="http://schemas.openxmlformats.org/officeDocument/2006/relationships/printerSettings" Target="../printerSettings/printerSettings44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Relationship Id="rId14" Type="http://schemas.openxmlformats.org/officeDocument/2006/relationships/printerSettings" Target="../printerSettings/printerSettings14.bin"/><Relationship Id="rId22" Type="http://schemas.openxmlformats.org/officeDocument/2006/relationships/printerSettings" Target="../printerSettings/printerSettings22.bin"/><Relationship Id="rId27" Type="http://schemas.openxmlformats.org/officeDocument/2006/relationships/printerSettings" Target="../printerSettings/printerSettings27.bin"/><Relationship Id="rId30" Type="http://schemas.openxmlformats.org/officeDocument/2006/relationships/printerSettings" Target="../printerSettings/printerSettings30.bin"/><Relationship Id="rId35" Type="http://schemas.openxmlformats.org/officeDocument/2006/relationships/printerSettings" Target="../printerSettings/printerSettings35.bin"/><Relationship Id="rId43" Type="http://schemas.openxmlformats.org/officeDocument/2006/relationships/printerSettings" Target="../printerSettings/printerSettings4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CL393"/>
  <sheetViews>
    <sheetView tabSelected="1" view="pageBreakPreview" zoomScale="75" zoomScaleNormal="70" zoomScaleSheetLayoutView="75" workbookViewId="0">
      <pane xSplit="2" ySplit="6" topLeftCell="C229" activePane="bottomRight" state="frozen"/>
      <selection pane="topRight" activeCell="C1" sqref="C1"/>
      <selection pane="bottomLeft" activeCell="A7" sqref="A7"/>
      <selection pane="bottomRight" activeCell="D233" sqref="D233"/>
    </sheetView>
  </sheetViews>
  <sheetFormatPr defaultColWidth="9.140625" defaultRowHeight="18.75"/>
  <cols>
    <col min="1" max="1" width="19.28515625" style="1" customWidth="1"/>
    <col min="2" max="2" width="120.28515625" style="2" customWidth="1"/>
    <col min="3" max="3" width="20.7109375" style="3" customWidth="1"/>
    <col min="4" max="4" width="21.28515625" style="3" customWidth="1"/>
    <col min="5" max="5" width="20.140625" style="4" customWidth="1"/>
    <col min="6" max="6" width="19.5703125" style="5" customWidth="1"/>
    <col min="7" max="7" width="20.5703125" style="3" customWidth="1"/>
    <col min="8" max="8" width="19.5703125" style="3" customWidth="1"/>
    <col min="9" max="9" width="22.28515625" style="3" customWidth="1"/>
    <col min="10" max="10" width="18.7109375" style="8" customWidth="1"/>
    <col min="11" max="16384" width="9.140625" style="6"/>
  </cols>
  <sheetData>
    <row r="1" spans="1:38" s="9" customFormat="1" ht="15.75" customHeight="1">
      <c r="A1" s="10"/>
      <c r="B1" s="11"/>
      <c r="C1" s="12"/>
      <c r="D1" s="12"/>
      <c r="E1" s="13"/>
      <c r="F1" s="14"/>
      <c r="G1" s="12"/>
      <c r="H1" s="15"/>
      <c r="I1" s="15"/>
      <c r="J1" s="15"/>
    </row>
    <row r="2" spans="1:38" s="9" customFormat="1" ht="72" customHeight="1">
      <c r="A2" s="185" t="s">
        <v>335</v>
      </c>
      <c r="B2" s="185"/>
      <c r="C2" s="185"/>
      <c r="D2" s="185"/>
      <c r="E2" s="185"/>
      <c r="F2" s="185"/>
      <c r="G2" s="185"/>
      <c r="H2" s="185"/>
      <c r="I2" s="185"/>
      <c r="J2" s="185"/>
    </row>
    <row r="3" spans="1:38" s="9" customFormat="1" ht="21" customHeight="1">
      <c r="A3" s="187" t="s">
        <v>2</v>
      </c>
      <c r="B3" s="187" t="s">
        <v>3</v>
      </c>
      <c r="C3" s="186" t="s">
        <v>0</v>
      </c>
      <c r="D3" s="186"/>
      <c r="E3" s="186"/>
      <c r="F3" s="186"/>
      <c r="G3" s="186" t="s">
        <v>1</v>
      </c>
      <c r="H3" s="186"/>
      <c r="I3" s="186"/>
      <c r="J3" s="186"/>
    </row>
    <row r="4" spans="1:38" s="18" customFormat="1" ht="90" customHeight="1">
      <c r="A4" s="187"/>
      <c r="B4" s="187"/>
      <c r="C4" s="16" t="s">
        <v>336</v>
      </c>
      <c r="D4" s="16" t="s">
        <v>337</v>
      </c>
      <c r="E4" s="16" t="s">
        <v>301</v>
      </c>
      <c r="F4" s="17" t="s">
        <v>300</v>
      </c>
      <c r="G4" s="16" t="s">
        <v>336</v>
      </c>
      <c r="H4" s="16" t="s">
        <v>337</v>
      </c>
      <c r="I4" s="16" t="s">
        <v>301</v>
      </c>
      <c r="J4" s="17" t="s">
        <v>300</v>
      </c>
    </row>
    <row r="5" spans="1:38" s="24" customFormat="1" ht="12.75">
      <c r="A5" s="19">
        <v>1</v>
      </c>
      <c r="B5" s="19">
        <v>2</v>
      </c>
      <c r="C5" s="20">
        <v>3</v>
      </c>
      <c r="D5" s="20">
        <v>4</v>
      </c>
      <c r="E5" s="21">
        <v>5</v>
      </c>
      <c r="F5" s="22">
        <v>6</v>
      </c>
      <c r="G5" s="20">
        <v>7</v>
      </c>
      <c r="H5" s="20">
        <v>8</v>
      </c>
      <c r="I5" s="20">
        <v>9</v>
      </c>
      <c r="J5" s="23">
        <v>10</v>
      </c>
    </row>
    <row r="6" spans="1:38" ht="22.5">
      <c r="A6" s="188" t="s">
        <v>303</v>
      </c>
      <c r="B6" s="188"/>
      <c r="C6" s="188"/>
      <c r="D6" s="188"/>
      <c r="E6" s="188"/>
      <c r="F6" s="188"/>
      <c r="G6" s="188"/>
      <c r="H6" s="188"/>
      <c r="I6" s="188"/>
      <c r="J6" s="188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38" s="106" customFormat="1" ht="21.4" customHeight="1">
      <c r="A7" s="100">
        <v>10000000</v>
      </c>
      <c r="B7" s="101" t="s">
        <v>222</v>
      </c>
      <c r="C7" s="102">
        <f>C8+C18+C19+C25+C44</f>
        <v>2553707.9400000004</v>
      </c>
      <c r="D7" s="102">
        <f>D8+D18+D19+D25+D45</f>
        <v>1765246.25</v>
      </c>
      <c r="E7" s="103">
        <f>D7-C7</f>
        <v>-788461.69000000041</v>
      </c>
      <c r="F7" s="104">
        <f>D7/C7*100</f>
        <v>69.124829129833842</v>
      </c>
      <c r="G7" s="102">
        <f>G44</f>
        <v>318.041</v>
      </c>
      <c r="H7" s="102">
        <f>H44</f>
        <v>449.96899999999999</v>
      </c>
      <c r="I7" s="103">
        <f>SUM(H7-G7)</f>
        <v>131.928</v>
      </c>
      <c r="J7" s="105">
        <f>H7/G7*100</f>
        <v>141.48144421631173</v>
      </c>
    </row>
    <row r="8" spans="1:38" s="112" customFormat="1" ht="31.9" customHeight="1">
      <c r="A8" s="107">
        <v>11000000</v>
      </c>
      <c r="B8" s="56" t="s">
        <v>223</v>
      </c>
      <c r="C8" s="108">
        <f>C9+C16</f>
        <v>2062424.4270000004</v>
      </c>
      <c r="D8" s="108">
        <f>D9+D16</f>
        <v>1051681.6109999998</v>
      </c>
      <c r="E8" s="109">
        <f t="shared" ref="E8:E15" si="0">D8-C8</f>
        <v>-1010742.8160000006</v>
      </c>
      <c r="F8" s="110">
        <f>D8/C8*100</f>
        <v>50.992492002714215</v>
      </c>
      <c r="G8" s="108"/>
      <c r="H8" s="108"/>
      <c r="I8" s="109"/>
      <c r="J8" s="111"/>
      <c r="AL8" s="113"/>
    </row>
    <row r="9" spans="1:38" s="112" customFormat="1" ht="23.45" customHeight="1">
      <c r="A9" s="107">
        <v>11010000</v>
      </c>
      <c r="B9" s="56" t="s">
        <v>224</v>
      </c>
      <c r="C9" s="114">
        <f>SUM(C10:C15)</f>
        <v>2061643.8470000003</v>
      </c>
      <c r="D9" s="114">
        <f>D10+D11+D12+D13+D14+D15</f>
        <v>1049304.7209999999</v>
      </c>
      <c r="E9" s="109">
        <f t="shared" si="0"/>
        <v>-1012339.1260000004</v>
      </c>
      <c r="F9" s="110">
        <f>D9/C9*100</f>
        <v>50.896507780764125</v>
      </c>
      <c r="G9" s="108"/>
      <c r="H9" s="108"/>
      <c r="I9" s="109"/>
      <c r="J9" s="111"/>
    </row>
    <row r="10" spans="1:38" s="112" customFormat="1" ht="45.2" customHeight="1">
      <c r="A10" s="107">
        <v>11010100</v>
      </c>
      <c r="B10" s="56" t="s">
        <v>225</v>
      </c>
      <c r="C10" s="114">
        <v>789663.12</v>
      </c>
      <c r="D10" s="114">
        <v>997879.848</v>
      </c>
      <c r="E10" s="109">
        <f t="shared" si="0"/>
        <v>208216.728</v>
      </c>
      <c r="F10" s="110">
        <f>D10/C10*100</f>
        <v>126.36779187560387</v>
      </c>
      <c r="G10" s="108"/>
      <c r="H10" s="108"/>
      <c r="I10" s="109"/>
      <c r="J10" s="111"/>
    </row>
    <row r="11" spans="1:38" s="112" customFormat="1" ht="59.25" customHeight="1">
      <c r="A11" s="115">
        <v>11010200</v>
      </c>
      <c r="B11" s="56" t="s">
        <v>397</v>
      </c>
      <c r="C11" s="114">
        <v>1240904.3089999999</v>
      </c>
      <c r="D11" s="114"/>
      <c r="E11" s="109">
        <f t="shared" si="0"/>
        <v>-1240904.3089999999</v>
      </c>
      <c r="F11" s="110"/>
      <c r="G11" s="108"/>
      <c r="H11" s="108"/>
      <c r="I11" s="109"/>
      <c r="J11" s="111"/>
    </row>
    <row r="12" spans="1:38" s="112" customFormat="1" ht="41.45" customHeight="1">
      <c r="A12" s="115">
        <v>11010400</v>
      </c>
      <c r="B12" s="56" t="s">
        <v>226</v>
      </c>
      <c r="C12" s="114">
        <v>18577.397000000001</v>
      </c>
      <c r="D12" s="114">
        <v>32152.618999999999</v>
      </c>
      <c r="E12" s="109">
        <f t="shared" si="0"/>
        <v>13575.221999999998</v>
      </c>
      <c r="F12" s="110" t="s">
        <v>356</v>
      </c>
      <c r="G12" s="108"/>
      <c r="H12" s="108"/>
      <c r="I12" s="109"/>
      <c r="J12" s="111"/>
    </row>
    <row r="13" spans="1:38" s="112" customFormat="1" ht="39" customHeight="1">
      <c r="A13" s="115">
        <v>11010500</v>
      </c>
      <c r="B13" s="56" t="s">
        <v>227</v>
      </c>
      <c r="C13" s="114">
        <v>12469.404</v>
      </c>
      <c r="D13" s="114">
        <v>18718.838</v>
      </c>
      <c r="E13" s="109">
        <f t="shared" si="0"/>
        <v>6249.4339999999993</v>
      </c>
      <c r="F13" s="110">
        <f t="shared" ref="F13:F78" si="1">D13/C13*100</f>
        <v>150.11814518159809</v>
      </c>
      <c r="G13" s="108"/>
      <c r="H13" s="108"/>
      <c r="I13" s="109"/>
      <c r="J13" s="111"/>
    </row>
    <row r="14" spans="1:38" s="112" customFormat="1" ht="39" customHeight="1">
      <c r="A14" s="115">
        <v>11011200</v>
      </c>
      <c r="B14" s="56" t="s">
        <v>312</v>
      </c>
      <c r="C14" s="114">
        <v>25.239000000000001</v>
      </c>
      <c r="D14" s="114">
        <v>529.58699999999999</v>
      </c>
      <c r="E14" s="109">
        <f t="shared" si="0"/>
        <v>504.34800000000001</v>
      </c>
      <c r="F14" s="110" t="s">
        <v>357</v>
      </c>
      <c r="G14" s="108"/>
      <c r="H14" s="108"/>
      <c r="I14" s="109"/>
      <c r="J14" s="111"/>
    </row>
    <row r="15" spans="1:38" s="112" customFormat="1" ht="41.45" customHeight="1">
      <c r="A15" s="115">
        <v>11011300</v>
      </c>
      <c r="B15" s="56" t="s">
        <v>325</v>
      </c>
      <c r="C15" s="114">
        <v>4.3780000000000001</v>
      </c>
      <c r="D15" s="114">
        <v>23.829000000000001</v>
      </c>
      <c r="E15" s="109">
        <f t="shared" si="0"/>
        <v>19.451000000000001</v>
      </c>
      <c r="F15" s="110" t="s">
        <v>358</v>
      </c>
      <c r="G15" s="108"/>
      <c r="H15" s="108"/>
      <c r="I15" s="109"/>
      <c r="J15" s="111"/>
    </row>
    <row r="16" spans="1:38" s="112" customFormat="1">
      <c r="A16" s="107">
        <v>11020000</v>
      </c>
      <c r="B16" s="56" t="s">
        <v>228</v>
      </c>
      <c r="C16" s="114">
        <f>C17</f>
        <v>780.58</v>
      </c>
      <c r="D16" s="114">
        <f>D17</f>
        <v>2376.89</v>
      </c>
      <c r="E16" s="109">
        <f>D16-C16</f>
        <v>1596.31</v>
      </c>
      <c r="F16" s="110" t="s">
        <v>359</v>
      </c>
      <c r="G16" s="108"/>
      <c r="H16" s="108"/>
      <c r="I16" s="109"/>
      <c r="J16" s="111"/>
    </row>
    <row r="17" spans="1:10" s="116" customFormat="1" ht="24.6" customHeight="1">
      <c r="A17" s="107">
        <v>11020200</v>
      </c>
      <c r="B17" s="56" t="s">
        <v>229</v>
      </c>
      <c r="C17" s="114">
        <v>780.58</v>
      </c>
      <c r="D17" s="114">
        <v>2376.89</v>
      </c>
      <c r="E17" s="109">
        <f>D17-C17</f>
        <v>1596.31</v>
      </c>
      <c r="F17" s="110" t="s">
        <v>359</v>
      </c>
      <c r="G17" s="108"/>
      <c r="H17" s="108"/>
      <c r="I17" s="109"/>
      <c r="J17" s="111"/>
    </row>
    <row r="18" spans="1:10" s="112" customFormat="1" ht="24.4" customHeight="1">
      <c r="A18" s="117">
        <v>13000000</v>
      </c>
      <c r="B18" s="36" t="s">
        <v>230</v>
      </c>
      <c r="C18" s="118">
        <v>17.283000000000001</v>
      </c>
      <c r="D18" s="114">
        <v>30.093</v>
      </c>
      <c r="E18" s="109">
        <f t="shared" ref="E18" si="2">D18-C18</f>
        <v>12.809999999999999</v>
      </c>
      <c r="F18" s="110" t="s">
        <v>356</v>
      </c>
      <c r="G18" s="108"/>
      <c r="H18" s="108"/>
      <c r="I18" s="109"/>
      <c r="J18" s="111"/>
    </row>
    <row r="19" spans="1:10" s="112" customFormat="1" ht="26.25" customHeight="1">
      <c r="A19" s="117">
        <v>14000000</v>
      </c>
      <c r="B19" s="56" t="s">
        <v>231</v>
      </c>
      <c r="C19" s="119">
        <f>C20+C22+C24</f>
        <v>131106.557</v>
      </c>
      <c r="D19" s="119">
        <f>D20+D22+D24</f>
        <v>169184.40700000001</v>
      </c>
      <c r="E19" s="109">
        <f t="shared" ref="E19:E45" si="3">D19-C19</f>
        <v>38077.850000000006</v>
      </c>
      <c r="F19" s="110">
        <f t="shared" si="1"/>
        <v>129.04343678249441</v>
      </c>
      <c r="G19" s="108"/>
      <c r="H19" s="108"/>
      <c r="I19" s="109"/>
      <c r="J19" s="111"/>
    </row>
    <row r="20" spans="1:10" s="112" customFormat="1" ht="26.25" customHeight="1">
      <c r="A20" s="120" t="s">
        <v>232</v>
      </c>
      <c r="B20" s="56" t="s">
        <v>233</v>
      </c>
      <c r="C20" s="119">
        <f>C21</f>
        <v>4253.7299999999996</v>
      </c>
      <c r="D20" s="119">
        <f>D21</f>
        <v>7898.3980000000001</v>
      </c>
      <c r="E20" s="109">
        <f t="shared" si="3"/>
        <v>3644.6680000000006</v>
      </c>
      <c r="F20" s="110" t="s">
        <v>360</v>
      </c>
      <c r="G20" s="108"/>
      <c r="H20" s="108"/>
      <c r="I20" s="109"/>
      <c r="J20" s="111"/>
    </row>
    <row r="21" spans="1:10" s="112" customFormat="1" ht="22.5" customHeight="1">
      <c r="A21" s="120" t="s">
        <v>234</v>
      </c>
      <c r="B21" s="56" t="s">
        <v>235</v>
      </c>
      <c r="C21" s="118">
        <v>4253.7299999999996</v>
      </c>
      <c r="D21" s="114">
        <v>7898.3980000000001</v>
      </c>
      <c r="E21" s="109">
        <f t="shared" si="3"/>
        <v>3644.6680000000006</v>
      </c>
      <c r="F21" s="110" t="s">
        <v>360</v>
      </c>
      <c r="G21" s="108"/>
      <c r="H21" s="108"/>
      <c r="I21" s="109"/>
      <c r="J21" s="111"/>
    </row>
    <row r="22" spans="1:10" s="112" customFormat="1" ht="27.2" customHeight="1">
      <c r="A22" s="120" t="s">
        <v>236</v>
      </c>
      <c r="B22" s="56" t="s">
        <v>237</v>
      </c>
      <c r="C22" s="119">
        <f>C23</f>
        <v>18026.175999999999</v>
      </c>
      <c r="D22" s="119">
        <f>D23</f>
        <v>43628.122000000003</v>
      </c>
      <c r="E22" s="109">
        <f t="shared" si="3"/>
        <v>25601.946000000004</v>
      </c>
      <c r="F22" s="110" t="s">
        <v>327</v>
      </c>
      <c r="G22" s="108"/>
      <c r="H22" s="108"/>
      <c r="I22" s="109"/>
      <c r="J22" s="111"/>
    </row>
    <row r="23" spans="1:10" s="112" customFormat="1" ht="20.65" customHeight="1">
      <c r="A23" s="120" t="s">
        <v>238</v>
      </c>
      <c r="B23" s="56" t="s">
        <v>235</v>
      </c>
      <c r="C23" s="118">
        <v>18026.175999999999</v>
      </c>
      <c r="D23" s="114">
        <v>43628.122000000003</v>
      </c>
      <c r="E23" s="109">
        <f t="shared" si="3"/>
        <v>25601.946000000004</v>
      </c>
      <c r="F23" s="110" t="s">
        <v>327</v>
      </c>
      <c r="G23" s="108"/>
      <c r="H23" s="108"/>
      <c r="I23" s="109"/>
      <c r="J23" s="111"/>
    </row>
    <row r="24" spans="1:10" s="112" customFormat="1" ht="23.85" customHeight="1">
      <c r="A24" s="107">
        <v>14040000</v>
      </c>
      <c r="B24" s="56" t="s">
        <v>239</v>
      </c>
      <c r="C24" s="114">
        <v>108826.651</v>
      </c>
      <c r="D24" s="114">
        <v>117657.887</v>
      </c>
      <c r="E24" s="109">
        <f t="shared" si="3"/>
        <v>8831.2360000000044</v>
      </c>
      <c r="F24" s="110">
        <f t="shared" si="1"/>
        <v>108.11495706139115</v>
      </c>
      <c r="G24" s="108"/>
      <c r="H24" s="108"/>
      <c r="I24" s="109"/>
      <c r="J24" s="111"/>
    </row>
    <row r="25" spans="1:10" s="112" customFormat="1" ht="40.700000000000003" customHeight="1">
      <c r="A25" s="107">
        <v>18000000</v>
      </c>
      <c r="B25" s="56" t="s">
        <v>240</v>
      </c>
      <c r="C25" s="108">
        <f>C26+C37+C40</f>
        <v>360159.67300000001</v>
      </c>
      <c r="D25" s="108">
        <f>D26+D37+D40</f>
        <v>544350.64100000006</v>
      </c>
      <c r="E25" s="109">
        <f t="shared" si="3"/>
        <v>184190.96800000005</v>
      </c>
      <c r="F25" s="110">
        <f t="shared" si="1"/>
        <v>151.14147468697865</v>
      </c>
      <c r="G25" s="108"/>
      <c r="H25" s="108"/>
      <c r="I25" s="109"/>
      <c r="J25" s="111"/>
    </row>
    <row r="26" spans="1:10" s="112" customFormat="1" ht="23.45" customHeight="1">
      <c r="A26" s="107">
        <v>18010000</v>
      </c>
      <c r="B26" s="56" t="s">
        <v>241</v>
      </c>
      <c r="C26" s="108">
        <f>SUM(C27:C36)</f>
        <v>114600.61900000001</v>
      </c>
      <c r="D26" s="108">
        <f>SUM(D27:D36)</f>
        <v>202103.65599999999</v>
      </c>
      <c r="E26" s="109">
        <f t="shared" si="3"/>
        <v>87503.036999999982</v>
      </c>
      <c r="F26" s="110" t="s">
        <v>361</v>
      </c>
      <c r="G26" s="108"/>
      <c r="H26" s="108"/>
      <c r="I26" s="109"/>
      <c r="J26" s="111"/>
    </row>
    <row r="27" spans="1:10" s="112" customFormat="1" ht="46.35" customHeight="1">
      <c r="A27" s="107">
        <v>18010100</v>
      </c>
      <c r="B27" s="56" t="s">
        <v>242</v>
      </c>
      <c r="C27" s="108">
        <v>95.584999999999994</v>
      </c>
      <c r="D27" s="108">
        <v>218.678</v>
      </c>
      <c r="E27" s="109">
        <f t="shared" si="3"/>
        <v>123.093</v>
      </c>
      <c r="F27" s="110" t="s">
        <v>326</v>
      </c>
      <c r="G27" s="108"/>
      <c r="H27" s="108"/>
      <c r="I27" s="109"/>
      <c r="J27" s="111"/>
    </row>
    <row r="28" spans="1:10" s="112" customFormat="1" ht="42" customHeight="1">
      <c r="A28" s="121">
        <v>18010200</v>
      </c>
      <c r="B28" s="56" t="s">
        <v>243</v>
      </c>
      <c r="C28" s="108">
        <v>265.46600000000001</v>
      </c>
      <c r="D28" s="108">
        <v>1439.2190000000001</v>
      </c>
      <c r="E28" s="109">
        <f t="shared" si="3"/>
        <v>1173.7530000000002</v>
      </c>
      <c r="F28" s="110" t="s">
        <v>358</v>
      </c>
      <c r="G28" s="108"/>
      <c r="H28" s="108"/>
      <c r="I28" s="109"/>
      <c r="J28" s="111"/>
    </row>
    <row r="29" spans="1:10" s="112" customFormat="1" ht="46.35" customHeight="1">
      <c r="A29" s="107">
        <v>18010300</v>
      </c>
      <c r="B29" s="56" t="s">
        <v>244</v>
      </c>
      <c r="C29" s="108">
        <v>575.30399999999997</v>
      </c>
      <c r="D29" s="108">
        <v>5011.7120000000004</v>
      </c>
      <c r="E29" s="109">
        <f t="shared" si="3"/>
        <v>4436.4080000000004</v>
      </c>
      <c r="F29" s="110" t="s">
        <v>362</v>
      </c>
      <c r="G29" s="108"/>
      <c r="H29" s="108"/>
      <c r="I29" s="109"/>
      <c r="J29" s="111"/>
    </row>
    <row r="30" spans="1:10" s="112" customFormat="1" ht="45.75" customHeight="1">
      <c r="A30" s="107">
        <v>18010400</v>
      </c>
      <c r="B30" s="56" t="s">
        <v>245</v>
      </c>
      <c r="C30" s="108">
        <v>16948.564999999999</v>
      </c>
      <c r="D30" s="108">
        <v>27215.646000000001</v>
      </c>
      <c r="E30" s="109">
        <f t="shared" si="3"/>
        <v>10267.081000000002</v>
      </c>
      <c r="F30" s="110" t="s">
        <v>363</v>
      </c>
      <c r="G30" s="108"/>
      <c r="H30" s="108"/>
      <c r="I30" s="109"/>
      <c r="J30" s="111"/>
    </row>
    <row r="31" spans="1:10" s="112" customFormat="1" ht="25.7" customHeight="1">
      <c r="A31" s="107">
        <v>18010500</v>
      </c>
      <c r="B31" s="56" t="s">
        <v>246</v>
      </c>
      <c r="C31" s="108">
        <v>34431.620000000003</v>
      </c>
      <c r="D31" s="108">
        <v>48167.074999999997</v>
      </c>
      <c r="E31" s="109">
        <f t="shared" si="3"/>
        <v>13735.454999999994</v>
      </c>
      <c r="F31" s="110">
        <f t="shared" si="1"/>
        <v>139.89198010433429</v>
      </c>
      <c r="G31" s="108"/>
      <c r="H31" s="108"/>
      <c r="I31" s="109"/>
      <c r="J31" s="111"/>
    </row>
    <row r="32" spans="1:10" s="112" customFormat="1" ht="27.2" customHeight="1">
      <c r="A32" s="107">
        <v>18010600</v>
      </c>
      <c r="B32" s="56" t="s">
        <v>247</v>
      </c>
      <c r="C32" s="108">
        <v>56201.428999999996</v>
      </c>
      <c r="D32" s="108">
        <v>101803.77</v>
      </c>
      <c r="E32" s="109">
        <f t="shared" si="3"/>
        <v>45602.341000000008</v>
      </c>
      <c r="F32" s="110" t="s">
        <v>361</v>
      </c>
      <c r="G32" s="108"/>
      <c r="H32" s="108"/>
      <c r="I32" s="109"/>
      <c r="J32" s="111"/>
    </row>
    <row r="33" spans="1:10" s="112" customFormat="1" ht="27.2" customHeight="1">
      <c r="A33" s="107">
        <v>18010700</v>
      </c>
      <c r="B33" s="56" t="s">
        <v>248</v>
      </c>
      <c r="C33" s="108">
        <v>789.13300000000004</v>
      </c>
      <c r="D33" s="108">
        <v>3891.9409999999998</v>
      </c>
      <c r="E33" s="109">
        <f t="shared" si="3"/>
        <v>3102.808</v>
      </c>
      <c r="F33" s="110" t="s">
        <v>387</v>
      </c>
      <c r="G33" s="108"/>
      <c r="H33" s="108"/>
      <c r="I33" s="109"/>
      <c r="J33" s="111"/>
    </row>
    <row r="34" spans="1:10" s="112" customFormat="1" ht="25.7" customHeight="1">
      <c r="A34" s="107">
        <v>18010900</v>
      </c>
      <c r="B34" s="56" t="s">
        <v>249</v>
      </c>
      <c r="C34" s="108">
        <v>4734.83</v>
      </c>
      <c r="D34" s="108">
        <v>13343.395</v>
      </c>
      <c r="E34" s="109">
        <f t="shared" si="3"/>
        <v>8608.5650000000005</v>
      </c>
      <c r="F34" s="110" t="s">
        <v>324</v>
      </c>
      <c r="G34" s="108"/>
      <c r="H34" s="108"/>
      <c r="I34" s="109"/>
      <c r="J34" s="111"/>
    </row>
    <row r="35" spans="1:10" s="112" customFormat="1" ht="26.25" customHeight="1">
      <c r="A35" s="107">
        <v>18011000</v>
      </c>
      <c r="B35" s="56" t="s">
        <v>250</v>
      </c>
      <c r="C35" s="108">
        <v>287.5</v>
      </c>
      <c r="D35" s="108">
        <v>790.74300000000005</v>
      </c>
      <c r="E35" s="109">
        <f t="shared" si="3"/>
        <v>503.24300000000005</v>
      </c>
      <c r="F35" s="110" t="s">
        <v>324</v>
      </c>
      <c r="G35" s="108"/>
      <c r="H35" s="108"/>
      <c r="I35" s="109"/>
      <c r="J35" s="111"/>
    </row>
    <row r="36" spans="1:10" s="112" customFormat="1" ht="23.85" customHeight="1">
      <c r="A36" s="107">
        <v>18011100</v>
      </c>
      <c r="B36" s="56" t="s">
        <v>251</v>
      </c>
      <c r="C36" s="108">
        <v>271.18700000000001</v>
      </c>
      <c r="D36" s="108">
        <v>221.477</v>
      </c>
      <c r="E36" s="109">
        <f t="shared" si="3"/>
        <v>-49.710000000000008</v>
      </c>
      <c r="F36" s="110">
        <f t="shared" si="1"/>
        <v>81.66947530670717</v>
      </c>
      <c r="G36" s="108"/>
      <c r="H36" s="108"/>
      <c r="I36" s="109"/>
      <c r="J36" s="111"/>
    </row>
    <row r="37" spans="1:10" s="112" customFormat="1" ht="23.45" customHeight="1">
      <c r="A37" s="107">
        <v>18030000</v>
      </c>
      <c r="B37" s="56" t="s">
        <v>252</v>
      </c>
      <c r="C37" s="108">
        <f>C38+C39</f>
        <v>139.82500000000002</v>
      </c>
      <c r="D37" s="108">
        <f>D38+D39</f>
        <v>662.52</v>
      </c>
      <c r="E37" s="109">
        <f t="shared" si="3"/>
        <v>522.69499999999994</v>
      </c>
      <c r="F37" s="110" t="s">
        <v>364</v>
      </c>
      <c r="G37" s="108"/>
      <c r="H37" s="108"/>
      <c r="I37" s="109"/>
      <c r="J37" s="111"/>
    </row>
    <row r="38" spans="1:10" s="112" customFormat="1" ht="23.45" customHeight="1">
      <c r="A38" s="107">
        <v>18030100</v>
      </c>
      <c r="B38" s="56" t="s">
        <v>253</v>
      </c>
      <c r="C38" s="108">
        <v>93.049000000000007</v>
      </c>
      <c r="D38" s="108">
        <v>217.148</v>
      </c>
      <c r="E38" s="109">
        <f t="shared" si="3"/>
        <v>124.09899999999999</v>
      </c>
      <c r="F38" s="110" t="s">
        <v>326</v>
      </c>
      <c r="G38" s="108"/>
      <c r="H38" s="108"/>
      <c r="I38" s="109"/>
      <c r="J38" s="111"/>
    </row>
    <row r="39" spans="1:10" s="112" customFormat="1" ht="24.4" customHeight="1">
      <c r="A39" s="107">
        <v>18030200</v>
      </c>
      <c r="B39" s="56" t="s">
        <v>254</v>
      </c>
      <c r="C39" s="108">
        <v>46.776000000000003</v>
      </c>
      <c r="D39" s="108">
        <v>445.37200000000001</v>
      </c>
      <c r="E39" s="109">
        <f t="shared" si="3"/>
        <v>398.596</v>
      </c>
      <c r="F39" s="110" t="s">
        <v>365</v>
      </c>
      <c r="G39" s="108"/>
      <c r="H39" s="108"/>
      <c r="I39" s="109"/>
      <c r="J39" s="111"/>
    </row>
    <row r="40" spans="1:10" s="112" customFormat="1" ht="27.2" customHeight="1">
      <c r="A40" s="107">
        <v>18050000</v>
      </c>
      <c r="B40" s="56" t="s">
        <v>255</v>
      </c>
      <c r="C40" s="108">
        <f>C41+C42+C43</f>
        <v>245419.22899999999</v>
      </c>
      <c r="D40" s="108">
        <f>D41+D42+D43</f>
        <v>341584.46500000003</v>
      </c>
      <c r="E40" s="109">
        <f t="shared" si="3"/>
        <v>96165.236000000034</v>
      </c>
      <c r="F40" s="110">
        <f t="shared" si="1"/>
        <v>139.18406735765601</v>
      </c>
      <c r="G40" s="108"/>
      <c r="H40" s="108"/>
      <c r="I40" s="109"/>
      <c r="J40" s="111"/>
    </row>
    <row r="41" spans="1:10" s="112" customFormat="1" ht="25.7" customHeight="1">
      <c r="A41" s="107">
        <v>18050300</v>
      </c>
      <c r="B41" s="56" t="s">
        <v>256</v>
      </c>
      <c r="C41" s="108">
        <v>61463.853000000003</v>
      </c>
      <c r="D41" s="108">
        <v>50098.114999999998</v>
      </c>
      <c r="E41" s="109">
        <f t="shared" si="3"/>
        <v>-11365.738000000005</v>
      </c>
      <c r="F41" s="110">
        <f t="shared" si="1"/>
        <v>81.508256568295508</v>
      </c>
      <c r="G41" s="108"/>
      <c r="H41" s="108"/>
      <c r="I41" s="109"/>
      <c r="J41" s="111"/>
    </row>
    <row r="42" spans="1:10" s="112" customFormat="1" ht="29.1" customHeight="1">
      <c r="A42" s="107">
        <v>18050400</v>
      </c>
      <c r="B42" s="56" t="s">
        <v>257</v>
      </c>
      <c r="C42" s="108">
        <v>183955.37599999999</v>
      </c>
      <c r="D42" s="108">
        <v>291481.17800000001</v>
      </c>
      <c r="E42" s="109">
        <f t="shared" si="3"/>
        <v>107525.80200000003</v>
      </c>
      <c r="F42" s="110">
        <f t="shared" si="1"/>
        <v>158.45211177736934</v>
      </c>
      <c r="G42" s="108"/>
      <c r="H42" s="108"/>
      <c r="I42" s="109"/>
      <c r="J42" s="111"/>
    </row>
    <row r="43" spans="1:10" s="112" customFormat="1" ht="45.75" customHeight="1">
      <c r="A43" s="107">
        <v>18050500</v>
      </c>
      <c r="B43" s="56" t="s">
        <v>258</v>
      </c>
      <c r="C43" s="108"/>
      <c r="D43" s="108">
        <v>5.1719999999999997</v>
      </c>
      <c r="E43" s="109">
        <f t="shared" si="3"/>
        <v>5.1719999999999997</v>
      </c>
      <c r="F43" s="110"/>
      <c r="G43" s="108"/>
      <c r="H43" s="108"/>
      <c r="I43" s="109"/>
      <c r="J43" s="111"/>
    </row>
    <row r="44" spans="1:10" s="112" customFormat="1" ht="26.25" customHeight="1">
      <c r="A44" s="107">
        <v>19010000</v>
      </c>
      <c r="B44" s="56" t="s">
        <v>259</v>
      </c>
      <c r="C44" s="114"/>
      <c r="D44" s="114"/>
      <c r="E44" s="109"/>
      <c r="F44" s="110"/>
      <c r="G44" s="108">
        <v>318.041</v>
      </c>
      <c r="H44" s="108">
        <v>449.96899999999999</v>
      </c>
      <c r="I44" s="109">
        <f>SUM(H44-G44)</f>
        <v>131.928</v>
      </c>
      <c r="J44" s="111">
        <f>H44/G44*100</f>
        <v>141.48144421631173</v>
      </c>
    </row>
    <row r="45" spans="1:10" s="112" customFormat="1" ht="26.25" customHeight="1">
      <c r="A45" s="107">
        <v>19090500</v>
      </c>
      <c r="B45" s="56" t="s">
        <v>366</v>
      </c>
      <c r="C45" s="114"/>
      <c r="D45" s="114">
        <v>-0.502</v>
      </c>
      <c r="E45" s="109">
        <f t="shared" si="3"/>
        <v>-0.502</v>
      </c>
      <c r="F45" s="110"/>
      <c r="G45" s="108"/>
      <c r="H45" s="108"/>
      <c r="I45" s="109"/>
      <c r="J45" s="111"/>
    </row>
    <row r="46" spans="1:10" s="106" customFormat="1" ht="22.5" customHeight="1">
      <c r="A46" s="100">
        <v>20000000</v>
      </c>
      <c r="B46" s="122" t="s">
        <v>260</v>
      </c>
      <c r="C46" s="102">
        <f>C47+C55+C67</f>
        <v>24796.447</v>
      </c>
      <c r="D46" s="102">
        <f>D47+D55+D67</f>
        <v>37202.830999999998</v>
      </c>
      <c r="E46" s="103">
        <f>D46-C46</f>
        <v>12406.383999999998</v>
      </c>
      <c r="F46" s="104">
        <f t="shared" si="1"/>
        <v>150.0329099568176</v>
      </c>
      <c r="G46" s="102">
        <f>G67+G75</f>
        <v>103953.99799999999</v>
      </c>
      <c r="H46" s="102">
        <f>H67+H75</f>
        <v>134913.86000000002</v>
      </c>
      <c r="I46" s="103">
        <f>SUM(H46-G46)</f>
        <v>30959.862000000023</v>
      </c>
      <c r="J46" s="105">
        <f t="shared" ref="J46" si="4">H46/G46*100</f>
        <v>129.78227157747219</v>
      </c>
    </row>
    <row r="47" spans="1:10" s="112" customFormat="1" ht="28.15" customHeight="1">
      <c r="A47" s="107">
        <v>21000000</v>
      </c>
      <c r="B47" s="56" t="s">
        <v>261</v>
      </c>
      <c r="C47" s="108">
        <f>C48</f>
        <v>3307.7109999999998</v>
      </c>
      <c r="D47" s="108">
        <f>D48</f>
        <v>5578.2840000000006</v>
      </c>
      <c r="E47" s="109">
        <f>D47-C47</f>
        <v>2270.5730000000008</v>
      </c>
      <c r="F47" s="110" t="s">
        <v>356</v>
      </c>
      <c r="G47" s="108"/>
      <c r="H47" s="108"/>
      <c r="I47" s="109"/>
      <c r="J47" s="150"/>
    </row>
    <row r="48" spans="1:10" s="112" customFormat="1" ht="23.85" customHeight="1">
      <c r="A48" s="107">
        <v>21080000</v>
      </c>
      <c r="B48" s="56" t="s">
        <v>262</v>
      </c>
      <c r="C48" s="114">
        <f>C49+C53+C50+C51+C52+C54</f>
        <v>3307.7109999999998</v>
      </c>
      <c r="D48" s="114">
        <f>D49+D53+D50+D51+D52+D54</f>
        <v>5578.2840000000006</v>
      </c>
      <c r="E48" s="109">
        <f>D48-C48</f>
        <v>2270.5730000000008</v>
      </c>
      <c r="F48" s="110" t="s">
        <v>356</v>
      </c>
      <c r="G48" s="108"/>
      <c r="H48" s="108"/>
      <c r="I48" s="109"/>
      <c r="J48" s="150"/>
    </row>
    <row r="49" spans="1:10" s="154" customFormat="1" ht="23.45" customHeight="1">
      <c r="A49" s="77">
        <v>21080500</v>
      </c>
      <c r="B49" s="50" t="s">
        <v>262</v>
      </c>
      <c r="C49" s="34"/>
      <c r="D49" s="34"/>
      <c r="E49" s="73"/>
      <c r="F49" s="151"/>
      <c r="G49" s="152"/>
      <c r="H49" s="152"/>
      <c r="I49" s="73"/>
      <c r="J49" s="153"/>
    </row>
    <row r="50" spans="1:10" s="112" customFormat="1" ht="29.1" customHeight="1">
      <c r="A50" s="107">
        <v>21081100</v>
      </c>
      <c r="B50" s="56" t="s">
        <v>263</v>
      </c>
      <c r="C50" s="114">
        <v>2458.9560000000001</v>
      </c>
      <c r="D50" s="114">
        <v>2908.0039999999999</v>
      </c>
      <c r="E50" s="109">
        <f>D50-C50</f>
        <v>449.04799999999977</v>
      </c>
      <c r="F50" s="110">
        <f t="shared" si="1"/>
        <v>118.26173384151647</v>
      </c>
      <c r="G50" s="108"/>
      <c r="H50" s="108"/>
      <c r="I50" s="109"/>
      <c r="J50" s="150"/>
    </row>
    <row r="51" spans="1:10" s="112" customFormat="1" ht="75" customHeight="1">
      <c r="A51" s="107">
        <v>21081500</v>
      </c>
      <c r="B51" s="36" t="s">
        <v>395</v>
      </c>
      <c r="C51" s="114">
        <v>711.76099999999997</v>
      </c>
      <c r="D51" s="114">
        <v>1295.4590000000001</v>
      </c>
      <c r="E51" s="109">
        <f>D51-C51</f>
        <v>583.69800000000009</v>
      </c>
      <c r="F51" s="110" t="s">
        <v>361</v>
      </c>
      <c r="G51" s="108"/>
      <c r="H51" s="108"/>
      <c r="I51" s="109"/>
      <c r="J51" s="150"/>
    </row>
    <row r="52" spans="1:10" s="112" customFormat="1" ht="21.95" customHeight="1">
      <c r="A52" s="107">
        <v>21081700</v>
      </c>
      <c r="B52" s="36" t="s">
        <v>396</v>
      </c>
      <c r="C52" s="114">
        <v>80</v>
      </c>
      <c r="D52" s="114">
        <v>300</v>
      </c>
      <c r="E52" s="109">
        <f t="shared" ref="E52" si="5">D52-C52</f>
        <v>220</v>
      </c>
      <c r="F52" s="110" t="s">
        <v>367</v>
      </c>
      <c r="G52" s="108"/>
      <c r="H52" s="108"/>
      <c r="I52" s="109"/>
      <c r="J52" s="150"/>
    </row>
    <row r="53" spans="1:10" s="128" customFormat="1" ht="47.25" customHeight="1">
      <c r="A53" s="123">
        <v>21081800</v>
      </c>
      <c r="B53" s="124" t="s">
        <v>308</v>
      </c>
      <c r="C53" s="125">
        <v>4.8000000000000001E-2</v>
      </c>
      <c r="D53" s="125">
        <v>961.44500000000005</v>
      </c>
      <c r="E53" s="126">
        <f t="shared" ref="E53:E70" si="6">D53-C53</f>
        <v>961.39700000000005</v>
      </c>
      <c r="F53" s="110" t="s">
        <v>398</v>
      </c>
      <c r="G53" s="127"/>
      <c r="H53" s="127"/>
      <c r="I53" s="126"/>
      <c r="J53" s="150"/>
    </row>
    <row r="54" spans="1:10" s="112" customFormat="1" ht="58.5" customHeight="1">
      <c r="A54" s="107">
        <v>21082400</v>
      </c>
      <c r="B54" s="59" t="s">
        <v>292</v>
      </c>
      <c r="C54" s="114">
        <v>56.945999999999998</v>
      </c>
      <c r="D54" s="114">
        <v>113.376</v>
      </c>
      <c r="E54" s="109">
        <f t="shared" si="6"/>
        <v>56.430000000000007</v>
      </c>
      <c r="F54" s="110" t="s">
        <v>368</v>
      </c>
      <c r="G54" s="108"/>
      <c r="H54" s="108"/>
      <c r="I54" s="109"/>
      <c r="J54" s="150"/>
    </row>
    <row r="55" spans="1:10" s="112" customFormat="1" ht="32.25" customHeight="1">
      <c r="A55" s="107">
        <v>22000000</v>
      </c>
      <c r="B55" s="56" t="s">
        <v>264</v>
      </c>
      <c r="C55" s="108">
        <f>C56+C62+C63</f>
        <v>15810.673000000001</v>
      </c>
      <c r="D55" s="108">
        <f>D56+D62+D61+D63</f>
        <v>20205.368999999999</v>
      </c>
      <c r="E55" s="109">
        <f t="shared" si="6"/>
        <v>4394.6959999999981</v>
      </c>
      <c r="F55" s="110">
        <f t="shared" si="1"/>
        <v>127.79575543684952</v>
      </c>
      <c r="G55" s="108"/>
      <c r="H55" s="108"/>
      <c r="I55" s="109"/>
      <c r="J55" s="150"/>
    </row>
    <row r="56" spans="1:10" s="112" customFormat="1" ht="28.5" customHeight="1">
      <c r="A56" s="107">
        <v>22010000</v>
      </c>
      <c r="B56" s="56" t="s">
        <v>265</v>
      </c>
      <c r="C56" s="108">
        <f>C60+C59+C58+C57</f>
        <v>13039.228999999999</v>
      </c>
      <c r="D56" s="108">
        <f>D60+D59+D58+D57</f>
        <v>15940.503000000001</v>
      </c>
      <c r="E56" s="109">
        <f t="shared" si="6"/>
        <v>2901.2740000000013</v>
      </c>
      <c r="F56" s="110">
        <f t="shared" si="1"/>
        <v>122.25034931129748</v>
      </c>
      <c r="G56" s="108"/>
      <c r="H56" s="108"/>
      <c r="I56" s="109"/>
      <c r="J56" s="150"/>
    </row>
    <row r="57" spans="1:10" s="112" customFormat="1" ht="51" customHeight="1">
      <c r="A57" s="107">
        <v>22010300</v>
      </c>
      <c r="B57" s="36" t="s">
        <v>266</v>
      </c>
      <c r="C57" s="108">
        <v>135.35900000000001</v>
      </c>
      <c r="D57" s="108">
        <v>167.976</v>
      </c>
      <c r="E57" s="109">
        <f t="shared" si="6"/>
        <v>32.61699999999999</v>
      </c>
      <c r="F57" s="110">
        <f t="shared" si="1"/>
        <v>124.09666147060778</v>
      </c>
      <c r="G57" s="108"/>
      <c r="H57" s="108"/>
      <c r="I57" s="109"/>
      <c r="J57" s="150"/>
    </row>
    <row r="58" spans="1:10" s="112" customFormat="1" ht="25.15" customHeight="1">
      <c r="A58" s="107">
        <v>22012500</v>
      </c>
      <c r="B58" s="56" t="s">
        <v>267</v>
      </c>
      <c r="C58" s="108">
        <v>12796.191999999999</v>
      </c>
      <c r="D58" s="108">
        <v>15486.605</v>
      </c>
      <c r="E58" s="109">
        <f t="shared" si="6"/>
        <v>2690.4130000000005</v>
      </c>
      <c r="F58" s="110">
        <f t="shared" si="1"/>
        <v>121.02510653169318</v>
      </c>
      <c r="G58" s="108"/>
      <c r="H58" s="108"/>
      <c r="I58" s="109"/>
      <c r="J58" s="150"/>
    </row>
    <row r="59" spans="1:10" s="112" customFormat="1" ht="26.25" customHeight="1">
      <c r="A59" s="107">
        <v>22012600</v>
      </c>
      <c r="B59" s="36" t="s">
        <v>268</v>
      </c>
      <c r="C59" s="108">
        <v>107</v>
      </c>
      <c r="D59" s="108">
        <v>285.68200000000002</v>
      </c>
      <c r="E59" s="109">
        <f t="shared" si="6"/>
        <v>178.68200000000002</v>
      </c>
      <c r="F59" s="110" t="s">
        <v>328</v>
      </c>
      <c r="G59" s="108"/>
      <c r="H59" s="108"/>
      <c r="I59" s="109"/>
      <c r="J59" s="150"/>
    </row>
    <row r="60" spans="1:10" s="112" customFormat="1" ht="76.5" customHeight="1">
      <c r="A60" s="107">
        <v>22012900</v>
      </c>
      <c r="B60" s="129" t="s">
        <v>269</v>
      </c>
      <c r="C60" s="108">
        <v>0.67800000000000005</v>
      </c>
      <c r="D60" s="108">
        <v>0.24</v>
      </c>
      <c r="E60" s="109">
        <f t="shared" si="6"/>
        <v>-0.43800000000000006</v>
      </c>
      <c r="F60" s="110">
        <f t="shared" si="1"/>
        <v>35.398230088495566</v>
      </c>
      <c r="G60" s="108"/>
      <c r="H60" s="108"/>
      <c r="I60" s="109"/>
      <c r="J60" s="150"/>
    </row>
    <row r="61" spans="1:10" s="112" customFormat="1" ht="45.75" customHeight="1">
      <c r="A61" s="107">
        <v>22020400</v>
      </c>
      <c r="B61" s="129" t="s">
        <v>369</v>
      </c>
      <c r="C61" s="108"/>
      <c r="D61" s="108">
        <v>1285.7139999999999</v>
      </c>
      <c r="E61" s="109">
        <f t="shared" si="6"/>
        <v>1285.7139999999999</v>
      </c>
      <c r="F61" s="110"/>
      <c r="G61" s="108"/>
      <c r="H61" s="108"/>
      <c r="I61" s="109"/>
      <c r="J61" s="150"/>
    </row>
    <row r="62" spans="1:10" s="112" customFormat="1" ht="39.75" customHeight="1">
      <c r="A62" s="107">
        <v>22080400</v>
      </c>
      <c r="B62" s="130" t="s">
        <v>332</v>
      </c>
      <c r="C62" s="108">
        <v>2636.201</v>
      </c>
      <c r="D62" s="108">
        <v>2775.694</v>
      </c>
      <c r="E62" s="109">
        <f t="shared" si="6"/>
        <v>139.49299999999994</v>
      </c>
      <c r="F62" s="110">
        <f t="shared" si="1"/>
        <v>105.29144022022601</v>
      </c>
      <c r="G62" s="108"/>
      <c r="H62" s="108"/>
      <c r="I62" s="109"/>
      <c r="J62" s="150"/>
    </row>
    <row r="63" spans="1:10" s="112" customFormat="1" ht="27.6" customHeight="1">
      <c r="A63" s="107">
        <v>22090000</v>
      </c>
      <c r="B63" s="56" t="s">
        <v>270</v>
      </c>
      <c r="C63" s="114">
        <f>C64+C66</f>
        <v>135.24299999999999</v>
      </c>
      <c r="D63" s="114">
        <f>D64+D65+D66</f>
        <v>203.458</v>
      </c>
      <c r="E63" s="109">
        <f t="shared" si="6"/>
        <v>68.215000000000003</v>
      </c>
      <c r="F63" s="110">
        <f t="shared" si="1"/>
        <v>150.43883971813699</v>
      </c>
      <c r="G63" s="108"/>
      <c r="H63" s="108"/>
      <c r="I63" s="109"/>
      <c r="J63" s="150"/>
    </row>
    <row r="64" spans="1:10" s="112" customFormat="1" ht="55.5" customHeight="1">
      <c r="A64" s="107">
        <v>22090100</v>
      </c>
      <c r="B64" s="130" t="s">
        <v>271</v>
      </c>
      <c r="C64" s="108">
        <v>18.074000000000002</v>
      </c>
      <c r="D64" s="108">
        <v>80.971000000000004</v>
      </c>
      <c r="E64" s="109">
        <f t="shared" si="6"/>
        <v>62.897000000000006</v>
      </c>
      <c r="F64" s="110" t="s">
        <v>370</v>
      </c>
      <c r="G64" s="108"/>
      <c r="H64" s="108"/>
      <c r="I64" s="109"/>
      <c r="J64" s="150"/>
    </row>
    <row r="65" spans="1:10" s="154" customFormat="1" ht="55.5" customHeight="1">
      <c r="A65" s="77">
        <v>22090200</v>
      </c>
      <c r="B65" s="155" t="s">
        <v>371</v>
      </c>
      <c r="C65" s="152"/>
      <c r="D65" s="152">
        <v>3.0000000000000001E-3</v>
      </c>
      <c r="E65" s="73"/>
      <c r="F65" s="151"/>
      <c r="G65" s="152"/>
      <c r="H65" s="152"/>
      <c r="I65" s="73"/>
      <c r="J65" s="153"/>
    </row>
    <row r="66" spans="1:10" s="112" customFormat="1" ht="40.9" customHeight="1">
      <c r="A66" s="107">
        <v>22090400</v>
      </c>
      <c r="B66" s="56" t="s">
        <v>272</v>
      </c>
      <c r="C66" s="108">
        <v>117.169</v>
      </c>
      <c r="D66" s="108">
        <v>122.48399999999999</v>
      </c>
      <c r="E66" s="109">
        <f t="shared" si="6"/>
        <v>5.3149999999999977</v>
      </c>
      <c r="F66" s="110">
        <f t="shared" si="1"/>
        <v>104.53618277872134</v>
      </c>
      <c r="G66" s="108"/>
      <c r="H66" s="108"/>
      <c r="I66" s="109"/>
      <c r="J66" s="150"/>
    </row>
    <row r="67" spans="1:10" s="112" customFormat="1" ht="25.7" customHeight="1">
      <c r="A67" s="107">
        <v>24000000</v>
      </c>
      <c r="B67" s="56" t="s">
        <v>273</v>
      </c>
      <c r="C67" s="108">
        <f>C68+C73</f>
        <v>5678.0630000000001</v>
      </c>
      <c r="D67" s="108">
        <f>D68+D73</f>
        <v>11419.178</v>
      </c>
      <c r="E67" s="109">
        <f t="shared" si="6"/>
        <v>5741.1149999999998</v>
      </c>
      <c r="F67" s="110" t="s">
        <v>368</v>
      </c>
      <c r="G67" s="108">
        <f>G68+G73+G74</f>
        <v>193.90100000000001</v>
      </c>
      <c r="H67" s="108">
        <f>H68+H73+H74</f>
        <v>2066.8330000000001</v>
      </c>
      <c r="I67" s="109">
        <f>SUM(H67-G67)</f>
        <v>1872.932</v>
      </c>
      <c r="J67" s="111" t="s">
        <v>388</v>
      </c>
    </row>
    <row r="68" spans="1:10" s="112" customFormat="1" ht="33" customHeight="1">
      <c r="A68" s="107">
        <v>24060000</v>
      </c>
      <c r="B68" s="56" t="s">
        <v>262</v>
      </c>
      <c r="C68" s="108">
        <f>C69+C72+C70</f>
        <v>5678.0630000000001</v>
      </c>
      <c r="D68" s="108">
        <f>D69+D72+D70</f>
        <v>11419.178</v>
      </c>
      <c r="E68" s="109">
        <f t="shared" si="6"/>
        <v>5741.1149999999998</v>
      </c>
      <c r="F68" s="110" t="s">
        <v>368</v>
      </c>
      <c r="G68" s="108">
        <f>G71</f>
        <v>42.381999999999998</v>
      </c>
      <c r="H68" s="108">
        <f>H71</f>
        <v>336.673</v>
      </c>
      <c r="I68" s="109">
        <f>SUM(H68-G68)</f>
        <v>294.291</v>
      </c>
      <c r="J68" s="111" t="s">
        <v>389</v>
      </c>
    </row>
    <row r="69" spans="1:10" s="112" customFormat="1" ht="42" customHeight="1">
      <c r="A69" s="107">
        <v>24060300</v>
      </c>
      <c r="B69" s="56" t="s">
        <v>262</v>
      </c>
      <c r="C69" s="114">
        <v>4729.2030000000004</v>
      </c>
      <c r="D69" s="114">
        <v>5763.3680000000004</v>
      </c>
      <c r="E69" s="109">
        <f t="shared" si="6"/>
        <v>1034.165</v>
      </c>
      <c r="F69" s="110">
        <f t="shared" si="1"/>
        <v>121.86763816228654</v>
      </c>
      <c r="G69" s="108"/>
      <c r="H69" s="108"/>
      <c r="I69" s="109"/>
      <c r="J69" s="111"/>
    </row>
    <row r="70" spans="1:10" s="112" customFormat="1" ht="56.25" customHeight="1">
      <c r="A70" s="107">
        <v>24061900</v>
      </c>
      <c r="B70" s="56" t="s">
        <v>295</v>
      </c>
      <c r="C70" s="114">
        <v>74.831000000000003</v>
      </c>
      <c r="D70" s="114">
        <v>3213.24</v>
      </c>
      <c r="E70" s="109">
        <f t="shared" si="6"/>
        <v>3138.4089999999997</v>
      </c>
      <c r="F70" s="110" t="s">
        <v>391</v>
      </c>
      <c r="G70" s="108"/>
      <c r="H70" s="108"/>
      <c r="I70" s="109"/>
      <c r="J70" s="111"/>
    </row>
    <row r="71" spans="1:10" s="112" customFormat="1" ht="57" customHeight="1">
      <c r="A71" s="107">
        <v>24062100</v>
      </c>
      <c r="B71" s="56" t="s">
        <v>274</v>
      </c>
      <c r="C71" s="114"/>
      <c r="D71" s="114"/>
      <c r="E71" s="109"/>
      <c r="F71" s="110"/>
      <c r="G71" s="108">
        <v>42.381999999999998</v>
      </c>
      <c r="H71" s="108">
        <v>336.673</v>
      </c>
      <c r="I71" s="109">
        <f>SUM(H71-G71)</f>
        <v>294.291</v>
      </c>
      <c r="J71" s="111" t="s">
        <v>389</v>
      </c>
    </row>
    <row r="72" spans="1:10" s="112" customFormat="1" ht="95.25" customHeight="1">
      <c r="A72" s="107">
        <v>24062200</v>
      </c>
      <c r="B72" s="129" t="s">
        <v>275</v>
      </c>
      <c r="C72" s="114">
        <v>874.029</v>
      </c>
      <c r="D72" s="114">
        <v>2442.5700000000002</v>
      </c>
      <c r="E72" s="109">
        <f>D72-C72</f>
        <v>1568.5410000000002</v>
      </c>
      <c r="F72" s="110" t="s">
        <v>324</v>
      </c>
      <c r="G72" s="108"/>
      <c r="H72" s="108"/>
      <c r="I72" s="109"/>
      <c r="J72" s="111"/>
    </row>
    <row r="73" spans="1:10" s="112" customFormat="1" ht="54.75" customHeight="1">
      <c r="A73" s="107">
        <v>24110900</v>
      </c>
      <c r="B73" s="56" t="s">
        <v>276</v>
      </c>
      <c r="C73" s="114"/>
      <c r="D73" s="114"/>
      <c r="E73" s="109"/>
      <c r="F73" s="110"/>
      <c r="G73" s="108">
        <v>132.20400000000001</v>
      </c>
      <c r="H73" s="108">
        <v>108.718</v>
      </c>
      <c r="I73" s="109">
        <f>SUM(H73-G73)</f>
        <v>-23.486000000000004</v>
      </c>
      <c r="J73" s="111">
        <f>H73/G73*100</f>
        <v>82.235030710114671</v>
      </c>
    </row>
    <row r="74" spans="1:10" s="112" customFormat="1" ht="22.5" customHeight="1">
      <c r="A74" s="107">
        <v>24170000</v>
      </c>
      <c r="B74" s="131" t="s">
        <v>316</v>
      </c>
      <c r="C74" s="132"/>
      <c r="D74" s="114"/>
      <c r="E74" s="109"/>
      <c r="F74" s="110"/>
      <c r="G74" s="108">
        <v>19.315000000000001</v>
      </c>
      <c r="H74" s="108">
        <v>1621.442</v>
      </c>
      <c r="I74" s="109">
        <f>H74-G74</f>
        <v>1602.127</v>
      </c>
      <c r="J74" s="111" t="s">
        <v>390</v>
      </c>
    </row>
    <row r="75" spans="1:10" s="112" customFormat="1" ht="20.25" customHeight="1">
      <c r="A75" s="107">
        <v>25000000</v>
      </c>
      <c r="B75" s="130" t="s">
        <v>277</v>
      </c>
      <c r="C75" s="114"/>
      <c r="D75" s="114"/>
      <c r="E75" s="109"/>
      <c r="F75" s="110"/>
      <c r="G75" s="133">
        <v>103760.09699999999</v>
      </c>
      <c r="H75" s="133">
        <v>132847.027</v>
      </c>
      <c r="I75" s="109">
        <f>SUM(H75-G75)</f>
        <v>29086.930000000008</v>
      </c>
      <c r="J75" s="111">
        <f>H75/G75*100</f>
        <v>128.03286700859582</v>
      </c>
    </row>
    <row r="76" spans="1:10" s="106" customFormat="1" ht="20.25" customHeight="1">
      <c r="A76" s="100">
        <v>30000000</v>
      </c>
      <c r="B76" s="122" t="s">
        <v>372</v>
      </c>
      <c r="C76" s="102"/>
      <c r="D76" s="102">
        <f>D77</f>
        <v>0.10199999999999999</v>
      </c>
      <c r="E76" s="103">
        <f t="shared" ref="E76:E77" si="7">D76-C76</f>
        <v>0.10199999999999999</v>
      </c>
      <c r="F76" s="104"/>
      <c r="G76" s="134">
        <v>118.92</v>
      </c>
      <c r="H76" s="134"/>
      <c r="I76" s="103">
        <f>H76-G76</f>
        <v>-118.92</v>
      </c>
      <c r="J76" s="111"/>
    </row>
    <row r="77" spans="1:10" s="112" customFormat="1" ht="20.25" customHeight="1">
      <c r="A77" s="107">
        <v>31020000</v>
      </c>
      <c r="B77" s="130" t="s">
        <v>373</v>
      </c>
      <c r="C77" s="114"/>
      <c r="D77" s="114">
        <v>0.10199999999999999</v>
      </c>
      <c r="E77" s="109">
        <f t="shared" si="7"/>
        <v>0.10199999999999999</v>
      </c>
      <c r="F77" s="110"/>
      <c r="G77" s="133"/>
      <c r="H77" s="133"/>
      <c r="I77" s="109"/>
      <c r="J77" s="150"/>
    </row>
    <row r="78" spans="1:10" s="106" customFormat="1" ht="29.25" customHeight="1">
      <c r="A78" s="100"/>
      <c r="B78" s="101" t="s">
        <v>278</v>
      </c>
      <c r="C78" s="102">
        <f>C7+C46+C77</f>
        <v>2578504.3870000006</v>
      </c>
      <c r="D78" s="102">
        <f>D7+D46+D76</f>
        <v>1802449.183</v>
      </c>
      <c r="E78" s="103">
        <f>D78-C78</f>
        <v>-776055.20400000061</v>
      </c>
      <c r="F78" s="104">
        <f t="shared" si="1"/>
        <v>69.90289378941435</v>
      </c>
      <c r="G78" s="102">
        <f>G7+G46+G76</f>
        <v>104390.95899999999</v>
      </c>
      <c r="H78" s="102">
        <f>H7+H46</f>
        <v>135363.82900000003</v>
      </c>
      <c r="I78" s="103">
        <f>SUM(H78-G78)</f>
        <v>30972.870000000039</v>
      </c>
      <c r="J78" s="105">
        <f>H78/G78*100</f>
        <v>129.67006941664368</v>
      </c>
    </row>
    <row r="79" spans="1:10" s="112" customFormat="1" ht="35.25" customHeight="1">
      <c r="A79" s="100">
        <v>40000000</v>
      </c>
      <c r="B79" s="101" t="s">
        <v>279</v>
      </c>
      <c r="C79" s="102">
        <f>C80+C82+C87+C89</f>
        <v>448104.99299999996</v>
      </c>
      <c r="D79" s="102">
        <f>D80+D81+D82+D87+D89</f>
        <v>1025200.7710000001</v>
      </c>
      <c r="E79" s="103">
        <f>D79-C79</f>
        <v>577095.77800000017</v>
      </c>
      <c r="F79" s="110" t="s">
        <v>326</v>
      </c>
      <c r="G79" s="102"/>
      <c r="H79" s="102">
        <f>H80+H81+H82+H87+H89</f>
        <v>141498.361</v>
      </c>
      <c r="I79" s="103">
        <f>SUM(H79-G79)</f>
        <v>141498.361</v>
      </c>
      <c r="J79" s="150"/>
    </row>
    <row r="80" spans="1:10" s="112" customFormat="1" ht="69.75" customHeight="1">
      <c r="A80" s="115">
        <v>41021000</v>
      </c>
      <c r="B80" s="36" t="s">
        <v>331</v>
      </c>
      <c r="C80" s="114">
        <v>1973.6</v>
      </c>
      <c r="D80" s="114">
        <v>2269.8000000000002</v>
      </c>
      <c r="E80" s="109">
        <f>D80-C80</f>
        <v>296.20000000000027</v>
      </c>
      <c r="F80" s="110">
        <f t="shared" ref="F80:F95" si="8">D80/C80*100</f>
        <v>115.00810701256587</v>
      </c>
      <c r="G80" s="114"/>
      <c r="H80" s="114"/>
      <c r="I80" s="103"/>
      <c r="J80" s="150"/>
    </row>
    <row r="81" spans="1:90" s="112" customFormat="1" ht="69" customHeight="1">
      <c r="A81" s="115">
        <v>41021400</v>
      </c>
      <c r="B81" s="131" t="s">
        <v>329</v>
      </c>
      <c r="C81" s="132"/>
      <c r="D81" s="114">
        <v>532716.19999999995</v>
      </c>
      <c r="E81" s="109">
        <f>D81-C81</f>
        <v>532716.19999999995</v>
      </c>
      <c r="F81" s="110"/>
      <c r="G81" s="114"/>
      <c r="H81" s="114"/>
      <c r="I81" s="103"/>
      <c r="J81" s="150"/>
    </row>
    <row r="82" spans="1:90" s="112" customFormat="1" ht="26.25" customHeight="1">
      <c r="A82" s="107">
        <v>41030000</v>
      </c>
      <c r="B82" s="36" t="s">
        <v>280</v>
      </c>
      <c r="C82" s="108">
        <f>C84+C85+C86</f>
        <v>431976.1</v>
      </c>
      <c r="D82" s="108">
        <f>D84+D85+D86</f>
        <v>479648.00299999997</v>
      </c>
      <c r="E82" s="109">
        <f>D82-C82</f>
        <v>47671.902999999991</v>
      </c>
      <c r="F82" s="110">
        <f t="shared" si="8"/>
        <v>111.03577327541963</v>
      </c>
      <c r="G82" s="108"/>
      <c r="H82" s="108">
        <f>H83+H84+H85+H86</f>
        <v>141498.361</v>
      </c>
      <c r="I82" s="108">
        <f>I83+I84+I85+I86</f>
        <v>141498.361</v>
      </c>
      <c r="J82" s="150"/>
    </row>
    <row r="83" spans="1:90" s="112" customFormat="1" ht="57.75" customHeight="1">
      <c r="A83" s="107">
        <v>41031700</v>
      </c>
      <c r="B83" s="36" t="s">
        <v>386</v>
      </c>
      <c r="C83" s="108"/>
      <c r="D83" s="108"/>
      <c r="E83" s="109"/>
      <c r="F83" s="110"/>
      <c r="G83" s="108"/>
      <c r="H83" s="108">
        <v>141498.361</v>
      </c>
      <c r="I83" s="109">
        <f t="shared" ref="I83:I94" si="9">SUM(H83-G83)</f>
        <v>141498.361</v>
      </c>
      <c r="J83" s="150"/>
    </row>
    <row r="84" spans="1:90" s="112" customFormat="1" ht="45" customHeight="1">
      <c r="A84" s="107">
        <v>41032800</v>
      </c>
      <c r="B84" s="36" t="s">
        <v>374</v>
      </c>
      <c r="C84" s="108"/>
      <c r="D84" s="108">
        <v>9598.4030000000002</v>
      </c>
      <c r="E84" s="109">
        <f>D84-C84</f>
        <v>9598.4030000000002</v>
      </c>
      <c r="F84" s="110"/>
      <c r="G84" s="108"/>
      <c r="H84" s="108"/>
      <c r="I84" s="109"/>
      <c r="J84" s="150"/>
    </row>
    <row r="85" spans="1:90" s="112" customFormat="1" ht="40.5" customHeight="1">
      <c r="A85" s="107">
        <v>41033800</v>
      </c>
      <c r="B85" s="36" t="s">
        <v>375</v>
      </c>
      <c r="C85" s="108"/>
      <c r="D85" s="108">
        <v>1342</v>
      </c>
      <c r="E85" s="109">
        <f>D85-C85</f>
        <v>1342</v>
      </c>
      <c r="F85" s="110"/>
      <c r="G85" s="108"/>
      <c r="H85" s="108"/>
      <c r="I85" s="109"/>
      <c r="J85" s="150"/>
    </row>
    <row r="86" spans="1:90" s="112" customFormat="1" ht="33.200000000000003" customHeight="1">
      <c r="A86" s="107">
        <v>41033900</v>
      </c>
      <c r="B86" s="36" t="s">
        <v>281</v>
      </c>
      <c r="C86" s="114">
        <v>431976.1</v>
      </c>
      <c r="D86" s="114">
        <v>468707.6</v>
      </c>
      <c r="E86" s="109">
        <f>D86-C86</f>
        <v>36731.5</v>
      </c>
      <c r="F86" s="110">
        <f t="shared" si="8"/>
        <v>108.50313246496739</v>
      </c>
      <c r="G86" s="114"/>
      <c r="H86" s="114"/>
      <c r="I86" s="109"/>
      <c r="J86" s="150"/>
    </row>
    <row r="87" spans="1:90" s="136" customFormat="1" ht="43.5" customHeight="1">
      <c r="A87" s="107">
        <v>41040000</v>
      </c>
      <c r="B87" s="131" t="s">
        <v>314</v>
      </c>
      <c r="C87" s="135">
        <f>C88</f>
        <v>1058.655</v>
      </c>
      <c r="D87" s="114">
        <f>D88</f>
        <v>149.71100000000001</v>
      </c>
      <c r="E87" s="109">
        <f>D87-C87</f>
        <v>-908.94399999999996</v>
      </c>
      <c r="F87" s="110">
        <f>D87/C87*100</f>
        <v>14.141623097231868</v>
      </c>
      <c r="G87" s="114"/>
      <c r="H87" s="114"/>
      <c r="I87" s="109"/>
      <c r="J87" s="150"/>
    </row>
    <row r="88" spans="1:90" s="106" customFormat="1" ht="44.25" customHeight="1">
      <c r="A88" s="107">
        <v>41040400</v>
      </c>
      <c r="B88" s="131" t="s">
        <v>313</v>
      </c>
      <c r="C88" s="137">
        <v>1058.655</v>
      </c>
      <c r="D88" s="114">
        <v>149.71100000000001</v>
      </c>
      <c r="E88" s="109">
        <f>D88-C88</f>
        <v>-908.94399999999996</v>
      </c>
      <c r="F88" s="110">
        <f t="shared" si="8"/>
        <v>14.141623097231868</v>
      </c>
      <c r="G88" s="114"/>
      <c r="H88" s="114"/>
      <c r="I88" s="109"/>
      <c r="J88" s="150"/>
    </row>
    <row r="89" spans="1:90" s="112" customFormat="1" ht="20.100000000000001" customHeight="1">
      <c r="A89" s="138">
        <v>41050000</v>
      </c>
      <c r="B89" s="129" t="s">
        <v>282</v>
      </c>
      <c r="C89" s="114">
        <f>C90+C91+C92+C93</f>
        <v>13096.638000000001</v>
      </c>
      <c r="D89" s="114">
        <f>SUM(D90:D93)</f>
        <v>10417.057000000001</v>
      </c>
      <c r="E89" s="109">
        <f t="shared" ref="E89:E95" si="10">D89-C89</f>
        <v>-2679.5810000000001</v>
      </c>
      <c r="F89" s="110">
        <f t="shared" si="8"/>
        <v>79.539932309345346</v>
      </c>
      <c r="G89" s="114"/>
      <c r="H89" s="114"/>
      <c r="I89" s="109"/>
      <c r="J89" s="150"/>
    </row>
    <row r="90" spans="1:90" s="112" customFormat="1" ht="41.25" customHeight="1">
      <c r="A90" s="138">
        <v>41051000</v>
      </c>
      <c r="B90" s="139" t="s">
        <v>283</v>
      </c>
      <c r="C90" s="114">
        <v>7682.1949999999997</v>
      </c>
      <c r="D90" s="114">
        <v>7691.3850000000002</v>
      </c>
      <c r="E90" s="109">
        <f t="shared" si="10"/>
        <v>9.1900000000005093</v>
      </c>
      <c r="F90" s="110">
        <f t="shared" si="8"/>
        <v>100.11962726798787</v>
      </c>
      <c r="G90" s="114"/>
      <c r="H90" s="114"/>
      <c r="I90" s="109"/>
      <c r="J90" s="150"/>
    </row>
    <row r="91" spans="1:90" s="112" customFormat="1" ht="49.5" customHeight="1">
      <c r="A91" s="120" t="s">
        <v>284</v>
      </c>
      <c r="B91" s="59" t="s">
        <v>285</v>
      </c>
      <c r="C91" s="114">
        <v>2064.558</v>
      </c>
      <c r="D91" s="114"/>
      <c r="E91" s="109">
        <f t="shared" si="10"/>
        <v>-2064.558</v>
      </c>
      <c r="F91" s="110"/>
      <c r="G91" s="114"/>
      <c r="H91" s="114"/>
      <c r="I91" s="109"/>
      <c r="J91" s="150"/>
    </row>
    <row r="92" spans="1:90" s="112" customFormat="1" ht="36.75" customHeight="1">
      <c r="A92" s="120" t="s">
        <v>286</v>
      </c>
      <c r="B92" s="140" t="s">
        <v>182</v>
      </c>
      <c r="C92" s="114">
        <v>3320.4029999999998</v>
      </c>
      <c r="D92" s="114">
        <v>2680.627</v>
      </c>
      <c r="E92" s="109">
        <f t="shared" si="10"/>
        <v>-639.77599999999984</v>
      </c>
      <c r="F92" s="110">
        <f t="shared" si="8"/>
        <v>80.731977413585042</v>
      </c>
      <c r="G92" s="114"/>
      <c r="H92" s="114"/>
      <c r="I92" s="109"/>
      <c r="J92" s="150"/>
    </row>
    <row r="93" spans="1:90" s="112" customFormat="1" ht="50.25" customHeight="1">
      <c r="A93" s="120" t="s">
        <v>315</v>
      </c>
      <c r="B93" s="131" t="s">
        <v>330</v>
      </c>
      <c r="C93" s="137">
        <v>29.481999999999999</v>
      </c>
      <c r="D93" s="114">
        <v>45.045000000000002</v>
      </c>
      <c r="E93" s="109">
        <f t="shared" si="10"/>
        <v>15.563000000000002</v>
      </c>
      <c r="F93" s="110">
        <f t="shared" si="8"/>
        <v>152.78814191710197</v>
      </c>
      <c r="G93" s="114"/>
      <c r="H93" s="114"/>
      <c r="I93" s="109"/>
      <c r="J93" s="150"/>
    </row>
    <row r="94" spans="1:90" s="106" customFormat="1" ht="50.25" customHeight="1">
      <c r="A94" s="141" t="s">
        <v>376</v>
      </c>
      <c r="B94" s="142" t="s">
        <v>377</v>
      </c>
      <c r="C94" s="143"/>
      <c r="D94" s="102"/>
      <c r="E94" s="103"/>
      <c r="F94" s="104"/>
      <c r="G94" s="102">
        <v>31.92</v>
      </c>
      <c r="H94" s="102"/>
      <c r="I94" s="109">
        <f t="shared" si="9"/>
        <v>-31.92</v>
      </c>
      <c r="J94" s="105"/>
    </row>
    <row r="95" spans="1:90" s="106" customFormat="1" ht="26.25" customHeight="1">
      <c r="A95" s="144"/>
      <c r="B95" s="101" t="s">
        <v>287</v>
      </c>
      <c r="C95" s="102">
        <f>C78+C79</f>
        <v>3026609.3800000004</v>
      </c>
      <c r="D95" s="102">
        <f>D78+D79</f>
        <v>2827649.9539999999</v>
      </c>
      <c r="E95" s="103">
        <f t="shared" si="10"/>
        <v>-198959.42600000044</v>
      </c>
      <c r="F95" s="104">
        <f t="shared" si="8"/>
        <v>93.426326260840426</v>
      </c>
      <c r="G95" s="102">
        <f>G78+G79+G94</f>
        <v>104422.87899999999</v>
      </c>
      <c r="H95" s="102">
        <f>H7+H46+H76+H79</f>
        <v>276862.19000000006</v>
      </c>
      <c r="I95" s="103">
        <f>H95-G95</f>
        <v>172439.31100000007</v>
      </c>
      <c r="J95" s="105">
        <f>H95/G95*100</f>
        <v>265.13556478365257</v>
      </c>
    </row>
    <row r="96" spans="1:90" ht="22.5">
      <c r="A96" s="184" t="s">
        <v>302</v>
      </c>
      <c r="B96" s="184"/>
      <c r="C96" s="184"/>
      <c r="D96" s="184"/>
      <c r="E96" s="184"/>
      <c r="F96" s="184"/>
      <c r="G96" s="184"/>
      <c r="H96" s="184"/>
      <c r="I96" s="184"/>
      <c r="J96" s="184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  <c r="AX96" s="9"/>
      <c r="AY96" s="9"/>
      <c r="AZ96" s="9"/>
      <c r="BA96" s="9"/>
      <c r="BB96" s="9"/>
      <c r="BC96" s="9"/>
      <c r="BD96" s="9"/>
      <c r="BE96" s="9"/>
      <c r="BF96" s="9"/>
      <c r="BG96" s="9"/>
      <c r="BH96" s="9"/>
      <c r="BI96" s="9"/>
      <c r="BJ96" s="9"/>
      <c r="BK96" s="9"/>
      <c r="BL96" s="9"/>
      <c r="BM96" s="9"/>
      <c r="BN96" s="9"/>
      <c r="BO96" s="9"/>
      <c r="BP96" s="9"/>
      <c r="BQ96" s="9"/>
      <c r="BR96" s="9"/>
      <c r="BS96" s="9"/>
      <c r="BT96" s="9"/>
      <c r="BU96" s="9"/>
      <c r="BV96" s="9"/>
      <c r="BW96" s="9"/>
      <c r="BX96" s="9"/>
      <c r="BY96" s="9"/>
      <c r="BZ96" s="9"/>
      <c r="CA96" s="9"/>
      <c r="CB96" s="9"/>
      <c r="CC96" s="9"/>
      <c r="CD96" s="9"/>
      <c r="CE96" s="9"/>
      <c r="CF96" s="9"/>
      <c r="CG96" s="9"/>
      <c r="CH96" s="9"/>
      <c r="CI96" s="9"/>
      <c r="CJ96" s="9"/>
      <c r="CK96" s="9"/>
      <c r="CL96" s="9"/>
    </row>
    <row r="97" spans="1:90" ht="20.25">
      <c r="A97" s="60" t="s">
        <v>30</v>
      </c>
      <c r="B97" s="33" t="s">
        <v>4</v>
      </c>
      <c r="C97" s="70">
        <f>SUM(C98:C100)</f>
        <v>166430.01300000001</v>
      </c>
      <c r="D97" s="70">
        <f>SUM(D98:D100)</f>
        <v>201911.647</v>
      </c>
      <c r="E97" s="70">
        <f t="shared" ref="E97:E105" si="11">SUM(D97-C97)</f>
        <v>35481.633999999991</v>
      </c>
      <c r="F97" s="156">
        <f t="shared" ref="F97:F98" si="12">SUM(D97/C97*100)</f>
        <v>121.3192520750449</v>
      </c>
      <c r="G97" s="70">
        <f>SUM(G98:G100)</f>
        <v>10735.897000000001</v>
      </c>
      <c r="H97" s="70">
        <f>SUM(H98:H100)</f>
        <v>7694.2259999999997</v>
      </c>
      <c r="I97" s="70">
        <f>SUM(H97-G97)</f>
        <v>-3041.6710000000012</v>
      </c>
      <c r="J97" s="156">
        <f t="shared" ref="J97:J98" si="13">SUM(H97/G97*100)</f>
        <v>71.668217383233085</v>
      </c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9"/>
      <c r="AZ97" s="9"/>
      <c r="BA97" s="9"/>
      <c r="BB97" s="9"/>
      <c r="BC97" s="9"/>
      <c r="BD97" s="9"/>
      <c r="BE97" s="9"/>
      <c r="BF97" s="9"/>
      <c r="BG97" s="9"/>
      <c r="BH97" s="9"/>
      <c r="BI97" s="9"/>
      <c r="BJ97" s="9"/>
      <c r="BK97" s="9"/>
      <c r="BL97" s="9"/>
      <c r="BM97" s="9"/>
      <c r="BN97" s="9"/>
      <c r="BO97" s="9"/>
      <c r="BP97" s="9"/>
      <c r="BQ97" s="9"/>
      <c r="BR97" s="9"/>
      <c r="BS97" s="9"/>
      <c r="BT97" s="9"/>
      <c r="BU97" s="9"/>
      <c r="BV97" s="9"/>
      <c r="BW97" s="9"/>
      <c r="BX97" s="9"/>
      <c r="BY97" s="9"/>
      <c r="BZ97" s="9"/>
      <c r="CA97" s="9"/>
      <c r="CB97" s="9"/>
      <c r="CC97" s="9"/>
      <c r="CD97" s="9"/>
      <c r="CE97" s="9"/>
      <c r="CF97" s="9"/>
      <c r="CG97" s="9"/>
      <c r="CH97" s="9"/>
      <c r="CI97" s="9"/>
      <c r="CJ97" s="9"/>
      <c r="CK97" s="9"/>
      <c r="CL97" s="9"/>
    </row>
    <row r="98" spans="1:90">
      <c r="A98" s="29" t="s">
        <v>119</v>
      </c>
      <c r="B98" s="61" t="s">
        <v>5</v>
      </c>
      <c r="C98" s="157">
        <f>166430.013-70.046</f>
        <v>166359.967</v>
      </c>
      <c r="D98" s="157">
        <f>201911.647-793.193-25</f>
        <v>201093.454</v>
      </c>
      <c r="E98" s="73">
        <f t="shared" si="11"/>
        <v>34733.486999999994</v>
      </c>
      <c r="F98" s="151">
        <f t="shared" si="12"/>
        <v>120.8785127974929</v>
      </c>
      <c r="G98" s="157">
        <v>10735.897000000001</v>
      </c>
      <c r="H98" s="157">
        <v>7694.2259999999997</v>
      </c>
      <c r="I98" s="73">
        <f>SUM(H98-G98)</f>
        <v>-3041.6710000000012</v>
      </c>
      <c r="J98" s="151">
        <f t="shared" si="13"/>
        <v>71.668217383233085</v>
      </c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9"/>
      <c r="AX98" s="9"/>
      <c r="AY98" s="9"/>
      <c r="AZ98" s="9"/>
      <c r="BA98" s="9"/>
      <c r="BB98" s="9"/>
      <c r="BC98" s="9"/>
      <c r="BD98" s="9"/>
      <c r="BE98" s="9"/>
      <c r="BF98" s="9"/>
      <c r="BG98" s="9"/>
      <c r="BH98" s="9"/>
      <c r="BI98" s="9"/>
      <c r="BJ98" s="9"/>
      <c r="BK98" s="9"/>
      <c r="BL98" s="9"/>
      <c r="BM98" s="9"/>
      <c r="BN98" s="9"/>
      <c r="BO98" s="9"/>
      <c r="BP98" s="9"/>
      <c r="BQ98" s="9"/>
      <c r="BR98" s="9"/>
      <c r="BS98" s="9"/>
      <c r="BT98" s="9"/>
      <c r="BU98" s="9"/>
      <c r="BV98" s="9"/>
      <c r="BW98" s="9"/>
      <c r="BX98" s="9"/>
      <c r="BY98" s="9"/>
      <c r="BZ98" s="9"/>
      <c r="CA98" s="9"/>
      <c r="CB98" s="9"/>
      <c r="CC98" s="9"/>
      <c r="CD98" s="9"/>
      <c r="CE98" s="9"/>
      <c r="CF98" s="9"/>
      <c r="CG98" s="9"/>
      <c r="CH98" s="9"/>
      <c r="CI98" s="9"/>
      <c r="CJ98" s="9"/>
      <c r="CK98" s="9"/>
      <c r="CL98" s="9"/>
    </row>
    <row r="99" spans="1:90">
      <c r="A99" s="29" t="s">
        <v>341</v>
      </c>
      <c r="B99" s="61" t="s">
        <v>342</v>
      </c>
      <c r="C99" s="157"/>
      <c r="D99" s="157">
        <v>25</v>
      </c>
      <c r="E99" s="109">
        <f>D99-C99</f>
        <v>25</v>
      </c>
      <c r="F99" s="151"/>
      <c r="G99" s="157"/>
      <c r="H99" s="157"/>
      <c r="I99" s="73"/>
      <c r="J99" s="151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9"/>
      <c r="AX99" s="9"/>
      <c r="AY99" s="9"/>
      <c r="AZ99" s="9"/>
      <c r="BA99" s="9"/>
      <c r="BB99" s="9"/>
      <c r="BC99" s="9"/>
      <c r="BD99" s="9"/>
      <c r="BE99" s="9"/>
      <c r="BF99" s="9"/>
      <c r="BG99" s="9"/>
      <c r="BH99" s="9"/>
      <c r="BI99" s="9"/>
      <c r="BJ99" s="9"/>
      <c r="BK99" s="9"/>
      <c r="BL99" s="9"/>
      <c r="BM99" s="9"/>
      <c r="BN99" s="9"/>
      <c r="BO99" s="9"/>
      <c r="BP99" s="9"/>
      <c r="BQ99" s="9"/>
      <c r="BR99" s="9"/>
      <c r="BS99" s="9"/>
      <c r="BT99" s="9"/>
      <c r="BU99" s="9"/>
      <c r="BV99" s="9"/>
      <c r="BW99" s="9"/>
      <c r="BX99" s="9"/>
      <c r="BY99" s="9"/>
      <c r="BZ99" s="9"/>
      <c r="CA99" s="9"/>
      <c r="CB99" s="9"/>
      <c r="CC99" s="9"/>
      <c r="CD99" s="9"/>
      <c r="CE99" s="9"/>
      <c r="CF99" s="9"/>
      <c r="CG99" s="9"/>
      <c r="CH99" s="9"/>
      <c r="CI99" s="9"/>
      <c r="CJ99" s="9"/>
      <c r="CK99" s="9"/>
      <c r="CL99" s="9"/>
    </row>
    <row r="100" spans="1:90">
      <c r="A100" s="29" t="s">
        <v>189</v>
      </c>
      <c r="B100" s="61" t="s">
        <v>190</v>
      </c>
      <c r="C100" s="157">
        <v>70.046000000000006</v>
      </c>
      <c r="D100" s="157">
        <v>793.19299999999998</v>
      </c>
      <c r="E100" s="73">
        <f t="shared" si="11"/>
        <v>723.14699999999993</v>
      </c>
      <c r="F100" s="151" t="s">
        <v>399</v>
      </c>
      <c r="G100" s="157"/>
      <c r="H100" s="157"/>
      <c r="I100" s="73"/>
      <c r="J100" s="158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  <c r="AV100" s="9"/>
      <c r="AW100" s="9"/>
      <c r="AX100" s="9"/>
      <c r="AY100" s="9"/>
      <c r="AZ100" s="9"/>
      <c r="BA100" s="9"/>
      <c r="BB100" s="9"/>
      <c r="BC100" s="9"/>
      <c r="BD100" s="9"/>
      <c r="BE100" s="9"/>
      <c r="BF100" s="9"/>
      <c r="BG100" s="9"/>
      <c r="BH100" s="9"/>
      <c r="BI100" s="9"/>
      <c r="BJ100" s="9"/>
      <c r="BK100" s="9"/>
      <c r="BL100" s="9"/>
      <c r="BM100" s="9"/>
      <c r="BN100" s="9"/>
      <c r="BO100" s="9"/>
      <c r="BP100" s="9"/>
      <c r="BQ100" s="9"/>
      <c r="BR100" s="9"/>
      <c r="BS100" s="9"/>
      <c r="BT100" s="9"/>
      <c r="BU100" s="9"/>
      <c r="BV100" s="9"/>
      <c r="BW100" s="9"/>
      <c r="BX100" s="9"/>
      <c r="BY100" s="9"/>
      <c r="BZ100" s="9"/>
      <c r="CA100" s="9"/>
      <c r="CB100" s="9"/>
      <c r="CC100" s="9"/>
      <c r="CD100" s="9"/>
      <c r="CE100" s="9"/>
      <c r="CF100" s="9"/>
      <c r="CG100" s="9"/>
      <c r="CH100" s="9"/>
      <c r="CI100" s="9"/>
      <c r="CJ100" s="9"/>
      <c r="CK100" s="9"/>
      <c r="CL100" s="9"/>
    </row>
    <row r="101" spans="1:90" ht="20.25">
      <c r="A101" s="60" t="s">
        <v>31</v>
      </c>
      <c r="B101" s="52" t="s">
        <v>6</v>
      </c>
      <c r="C101" s="70">
        <f>C102+C103+C106+C109+C110+C111+C114+C116+C119+C122+C115+C123</f>
        <v>902999.36499999999</v>
      </c>
      <c r="D101" s="70">
        <f>D102+D103+D106+D109+D110+D111+D114+D116+D119+D122+D115+D123+D124</f>
        <v>968564.65299999993</v>
      </c>
      <c r="E101" s="70">
        <f>SUM(D101-C101)</f>
        <v>65565.287999999942</v>
      </c>
      <c r="F101" s="156">
        <f>SUM(D101/C101*100)</f>
        <v>107.26083434178273</v>
      </c>
      <c r="G101" s="70">
        <f>G102+G103+G106+G109+G110+G111+G114+G116+G119+G122+G115</f>
        <v>72145.244000000006</v>
      </c>
      <c r="H101" s="70">
        <f>H102+H103+H106+H109+H110+H111+H114+H116+H119+H122+H115</f>
        <v>77596.667999999991</v>
      </c>
      <c r="I101" s="70">
        <f>SUM(H101-G101)</f>
        <v>5451.4239999999845</v>
      </c>
      <c r="J101" s="159">
        <f>SUM(H101/G101*100)</f>
        <v>107.55617930961601</v>
      </c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9"/>
      <c r="AW101" s="9"/>
      <c r="AX101" s="9"/>
      <c r="AY101" s="9"/>
      <c r="AZ101" s="9"/>
      <c r="BA101" s="9"/>
      <c r="BB101" s="9"/>
      <c r="BC101" s="9"/>
      <c r="BD101" s="9"/>
      <c r="BE101" s="9"/>
      <c r="BF101" s="9"/>
      <c r="BG101" s="9"/>
      <c r="BH101" s="9"/>
      <c r="BI101" s="9"/>
      <c r="BJ101" s="9"/>
      <c r="BK101" s="9"/>
      <c r="BL101" s="9"/>
      <c r="BM101" s="9"/>
      <c r="BN101" s="9"/>
      <c r="BO101" s="9"/>
      <c r="BP101" s="9"/>
      <c r="BQ101" s="9"/>
      <c r="BR101" s="9"/>
      <c r="BS101" s="9"/>
      <c r="BT101" s="9"/>
      <c r="BU101" s="9"/>
      <c r="BV101" s="9"/>
      <c r="BW101" s="9"/>
      <c r="BX101" s="9"/>
      <c r="BY101" s="9"/>
      <c r="BZ101" s="9"/>
      <c r="CA101" s="9"/>
      <c r="CB101" s="9"/>
      <c r="CC101" s="9"/>
      <c r="CD101" s="9"/>
      <c r="CE101" s="9"/>
      <c r="CF101" s="9"/>
      <c r="CG101" s="9"/>
      <c r="CH101" s="9"/>
      <c r="CI101" s="9"/>
      <c r="CJ101" s="9"/>
      <c r="CK101" s="9"/>
      <c r="CL101" s="9"/>
    </row>
    <row r="102" spans="1:90">
      <c r="A102" s="29" t="s">
        <v>32</v>
      </c>
      <c r="B102" s="61" t="s">
        <v>194</v>
      </c>
      <c r="C102" s="160">
        <v>206632.79699999999</v>
      </c>
      <c r="D102" s="160">
        <v>240208.70800000001</v>
      </c>
      <c r="E102" s="73">
        <f t="shared" si="11"/>
        <v>33575.911000000022</v>
      </c>
      <c r="F102" s="151">
        <f>SUM(D102/C102*100)</f>
        <v>116.24907153533812</v>
      </c>
      <c r="G102" s="152">
        <v>5519.165</v>
      </c>
      <c r="H102" s="161">
        <f>20348.951+561.296</f>
        <v>20910.246999999999</v>
      </c>
      <c r="I102" s="73">
        <f>SUM(H102-G102)</f>
        <v>15391.081999999999</v>
      </c>
      <c r="J102" s="151" t="s">
        <v>406</v>
      </c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  <c r="AV102" s="9"/>
      <c r="AW102" s="9"/>
      <c r="AX102" s="9"/>
      <c r="AY102" s="9"/>
      <c r="AZ102" s="9"/>
      <c r="BA102" s="9"/>
      <c r="BB102" s="9"/>
      <c r="BC102" s="9"/>
      <c r="BD102" s="9"/>
      <c r="BE102" s="9"/>
      <c r="BF102" s="9"/>
      <c r="BG102" s="9"/>
      <c r="BH102" s="9"/>
      <c r="BI102" s="9"/>
      <c r="BJ102" s="9"/>
      <c r="BK102" s="9"/>
      <c r="BL102" s="9"/>
      <c r="BM102" s="9"/>
      <c r="BN102" s="9"/>
      <c r="BO102" s="9"/>
      <c r="BP102" s="9"/>
      <c r="BQ102" s="9"/>
      <c r="BR102" s="9"/>
      <c r="BS102" s="9"/>
      <c r="BT102" s="9"/>
      <c r="BU102" s="9"/>
      <c r="BV102" s="9"/>
      <c r="BW102" s="9"/>
      <c r="BX102" s="9"/>
      <c r="BY102" s="9"/>
      <c r="BZ102" s="9"/>
      <c r="CA102" s="9"/>
      <c r="CB102" s="9"/>
      <c r="CC102" s="9"/>
      <c r="CD102" s="9"/>
      <c r="CE102" s="9"/>
      <c r="CF102" s="9"/>
      <c r="CG102" s="9"/>
      <c r="CH102" s="9"/>
      <c r="CI102" s="9"/>
      <c r="CJ102" s="9"/>
      <c r="CK102" s="9"/>
      <c r="CL102" s="9"/>
    </row>
    <row r="103" spans="1:90" s="7" customFormat="1">
      <c r="A103" s="29" t="s">
        <v>33</v>
      </c>
      <c r="B103" s="61" t="s">
        <v>202</v>
      </c>
      <c r="C103" s="152">
        <f>SUM(C104:C105)</f>
        <v>123989.28099999999</v>
      </c>
      <c r="D103" s="152">
        <f>SUM(D104:D105)</f>
        <v>118232.81200000001</v>
      </c>
      <c r="E103" s="73">
        <f t="shared" si="11"/>
        <v>-5756.4689999999828</v>
      </c>
      <c r="F103" s="151">
        <f t="shared" ref="F103:F121" si="14">SUM(D103/C103*100)</f>
        <v>95.357284957560168</v>
      </c>
      <c r="G103" s="152">
        <f>SUM(G104:G105)</f>
        <v>41520.617000000006</v>
      </c>
      <c r="H103" s="152">
        <f>SUM(H104:H105)</f>
        <v>48618.996999999996</v>
      </c>
      <c r="I103" s="73">
        <f>SUM(H103-G103)</f>
        <v>7098.3799999999901</v>
      </c>
      <c r="J103" s="158">
        <f>SUM(H103/G103*100)</f>
        <v>117.09603689174462</v>
      </c>
      <c r="K103" s="25"/>
      <c r="L103" s="25"/>
      <c r="M103" s="25"/>
      <c r="N103" s="25"/>
      <c r="O103" s="25"/>
      <c r="P103" s="25"/>
      <c r="Q103" s="25"/>
      <c r="R103" s="25"/>
      <c r="S103" s="25"/>
      <c r="T103" s="25"/>
      <c r="U103" s="25"/>
      <c r="V103" s="25"/>
      <c r="W103" s="25"/>
      <c r="X103" s="25"/>
      <c r="Y103" s="25"/>
      <c r="Z103" s="25"/>
      <c r="AA103" s="25"/>
      <c r="AB103" s="25"/>
      <c r="AC103" s="25"/>
      <c r="AD103" s="25"/>
      <c r="AE103" s="25"/>
      <c r="AF103" s="25"/>
      <c r="AG103" s="25"/>
      <c r="AH103" s="25"/>
      <c r="AI103" s="25"/>
      <c r="AJ103" s="25"/>
      <c r="AK103" s="25"/>
      <c r="AL103" s="25"/>
      <c r="AM103" s="25"/>
      <c r="AN103" s="25"/>
      <c r="AO103" s="25"/>
      <c r="AP103" s="25"/>
      <c r="AQ103" s="25"/>
      <c r="AR103" s="25"/>
      <c r="AS103" s="25"/>
      <c r="AT103" s="25"/>
      <c r="AU103" s="25"/>
      <c r="AV103" s="25"/>
      <c r="AW103" s="25"/>
      <c r="AX103" s="25"/>
      <c r="AY103" s="25"/>
      <c r="AZ103" s="25"/>
      <c r="BA103" s="25"/>
      <c r="BB103" s="25"/>
      <c r="BC103" s="25"/>
      <c r="BD103" s="25"/>
      <c r="BE103" s="25"/>
      <c r="BF103" s="25"/>
      <c r="BG103" s="25"/>
      <c r="BH103" s="25"/>
      <c r="BI103" s="25"/>
      <c r="BJ103" s="25"/>
      <c r="BK103" s="25"/>
      <c r="BL103" s="25"/>
      <c r="BM103" s="25"/>
      <c r="BN103" s="25"/>
      <c r="BO103" s="25"/>
      <c r="BP103" s="25"/>
      <c r="BQ103" s="25"/>
      <c r="BR103" s="25"/>
      <c r="BS103" s="25"/>
      <c r="BT103" s="25"/>
      <c r="BU103" s="25"/>
      <c r="BV103" s="25"/>
      <c r="BW103" s="25"/>
      <c r="BX103" s="25"/>
      <c r="BY103" s="25"/>
      <c r="BZ103" s="25"/>
      <c r="CA103" s="25"/>
      <c r="CB103" s="25"/>
      <c r="CC103" s="25"/>
      <c r="CD103" s="25"/>
      <c r="CE103" s="25"/>
      <c r="CF103" s="25"/>
      <c r="CG103" s="25"/>
      <c r="CH103" s="25"/>
      <c r="CI103" s="25"/>
      <c r="CJ103" s="25"/>
      <c r="CK103" s="25"/>
      <c r="CL103" s="25"/>
    </row>
    <row r="104" spans="1:90" ht="37.5">
      <c r="A104" s="29" t="s">
        <v>288</v>
      </c>
      <c r="B104" s="61" t="s">
        <v>319</v>
      </c>
      <c r="C104" s="160">
        <f>115805.908+2190.193</f>
        <v>117996.101</v>
      </c>
      <c r="D104" s="160">
        <f>114104.232+0.9</f>
        <v>114105.132</v>
      </c>
      <c r="E104" s="73">
        <f t="shared" si="11"/>
        <v>-3890.9689999999973</v>
      </c>
      <c r="F104" s="151">
        <f t="shared" si="14"/>
        <v>96.70245968551113</v>
      </c>
      <c r="G104" s="152">
        <f>40708.858+417.762</f>
        <v>41126.620000000003</v>
      </c>
      <c r="H104" s="152">
        <f>47929.115+502.204</f>
        <v>48431.318999999996</v>
      </c>
      <c r="I104" s="73">
        <f>SUM(H104-G104)</f>
        <v>7304.6989999999932</v>
      </c>
      <c r="J104" s="158">
        <f>SUM(H104/G104*100)</f>
        <v>117.76148635603896</v>
      </c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9"/>
      <c r="AR104" s="9"/>
      <c r="AS104" s="9"/>
      <c r="AT104" s="9"/>
      <c r="AU104" s="9"/>
      <c r="AV104" s="9"/>
      <c r="AW104" s="9"/>
      <c r="AX104" s="9"/>
      <c r="AY104" s="9"/>
      <c r="AZ104" s="9"/>
      <c r="BA104" s="9"/>
      <c r="BB104" s="9"/>
      <c r="BC104" s="9"/>
      <c r="BD104" s="9"/>
      <c r="BE104" s="9"/>
      <c r="BF104" s="9"/>
      <c r="BG104" s="9"/>
      <c r="BH104" s="9"/>
      <c r="BI104" s="9"/>
      <c r="BJ104" s="9"/>
      <c r="BK104" s="9"/>
      <c r="BL104" s="9"/>
      <c r="BM104" s="9"/>
      <c r="BN104" s="9"/>
      <c r="BO104" s="9"/>
      <c r="BP104" s="9"/>
      <c r="BQ104" s="9"/>
      <c r="BR104" s="9"/>
      <c r="BS104" s="9"/>
      <c r="BT104" s="9"/>
      <c r="BU104" s="9"/>
      <c r="BV104" s="9"/>
      <c r="BW104" s="9"/>
      <c r="BX104" s="9"/>
      <c r="BY104" s="9"/>
      <c r="BZ104" s="9"/>
      <c r="CA104" s="9"/>
      <c r="CB104" s="9"/>
      <c r="CC104" s="9"/>
      <c r="CD104" s="9"/>
      <c r="CE104" s="9"/>
      <c r="CF104" s="9"/>
      <c r="CG104" s="9"/>
      <c r="CH104" s="9"/>
      <c r="CI104" s="9"/>
      <c r="CJ104" s="9"/>
      <c r="CK104" s="9"/>
      <c r="CL104" s="9"/>
    </row>
    <row r="105" spans="1:90" ht="47.25" customHeight="1">
      <c r="A105" s="29" t="s">
        <v>203</v>
      </c>
      <c r="B105" s="61" t="s">
        <v>320</v>
      </c>
      <c r="C105" s="160">
        <v>5993.18</v>
      </c>
      <c r="D105" s="160">
        <v>4127.68</v>
      </c>
      <c r="E105" s="73">
        <f t="shared" si="11"/>
        <v>-1865.5</v>
      </c>
      <c r="F105" s="151">
        <f t="shared" si="14"/>
        <v>68.872952255730681</v>
      </c>
      <c r="G105" s="152">
        <v>393.99700000000001</v>
      </c>
      <c r="H105" s="161">
        <v>187.678</v>
      </c>
      <c r="I105" s="73">
        <f>SUM(H105-G105)</f>
        <v>-206.31900000000002</v>
      </c>
      <c r="J105" s="158">
        <f>SUM(H105/G105*100)</f>
        <v>47.634372850554698</v>
      </c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  <c r="AV105" s="9"/>
      <c r="AW105" s="9"/>
      <c r="AX105" s="9"/>
      <c r="AY105" s="9"/>
      <c r="AZ105" s="9"/>
      <c r="BA105" s="9"/>
      <c r="BB105" s="9"/>
      <c r="BC105" s="9"/>
      <c r="BD105" s="9"/>
      <c r="BE105" s="9"/>
      <c r="BF105" s="9"/>
      <c r="BG105" s="9"/>
      <c r="BH105" s="9"/>
      <c r="BI105" s="9"/>
      <c r="BJ105" s="9"/>
      <c r="BK105" s="9"/>
      <c r="BL105" s="9"/>
      <c r="BM105" s="9"/>
      <c r="BN105" s="9"/>
      <c r="BO105" s="9"/>
      <c r="BP105" s="9"/>
      <c r="BQ105" s="9"/>
      <c r="BR105" s="9"/>
      <c r="BS105" s="9"/>
      <c r="BT105" s="9"/>
      <c r="BU105" s="9"/>
      <c r="BV105" s="9"/>
      <c r="BW105" s="9"/>
      <c r="BX105" s="9"/>
      <c r="BY105" s="9"/>
      <c r="BZ105" s="9"/>
      <c r="CA105" s="9"/>
      <c r="CB105" s="9"/>
      <c r="CC105" s="9"/>
      <c r="CD105" s="9"/>
      <c r="CE105" s="9"/>
      <c r="CF105" s="9"/>
      <c r="CG105" s="9"/>
      <c r="CH105" s="9"/>
      <c r="CI105" s="9"/>
      <c r="CJ105" s="9"/>
      <c r="CK105" s="9"/>
      <c r="CL105" s="9"/>
    </row>
    <row r="106" spans="1:90" s="7" customFormat="1">
      <c r="A106" s="29" t="s">
        <v>34</v>
      </c>
      <c r="B106" s="89" t="s">
        <v>204</v>
      </c>
      <c r="C106" s="152">
        <f>SUM(C107:C108)</f>
        <v>401104.53499999997</v>
      </c>
      <c r="D106" s="152">
        <f>SUM(D107:D108)</f>
        <v>415425.48100000003</v>
      </c>
      <c r="E106" s="73">
        <f>SUM(D106-C106)</f>
        <v>14320.946000000054</v>
      </c>
      <c r="F106" s="151">
        <f t="shared" si="14"/>
        <v>103.5703774827677</v>
      </c>
      <c r="G106" s="162"/>
      <c r="H106" s="162"/>
      <c r="I106" s="163"/>
      <c r="J106" s="158"/>
      <c r="K106" s="25"/>
      <c r="L106" s="25"/>
      <c r="M106" s="25"/>
      <c r="N106" s="25"/>
      <c r="O106" s="25"/>
      <c r="P106" s="25"/>
      <c r="Q106" s="25"/>
      <c r="R106" s="25"/>
      <c r="S106" s="25"/>
      <c r="T106" s="25"/>
      <c r="U106" s="25"/>
      <c r="V106" s="25"/>
      <c r="W106" s="25"/>
      <c r="X106" s="25"/>
      <c r="Y106" s="25"/>
      <c r="Z106" s="25"/>
      <c r="AA106" s="25"/>
      <c r="AB106" s="25"/>
      <c r="AC106" s="25"/>
      <c r="AD106" s="25"/>
      <c r="AE106" s="25"/>
      <c r="AF106" s="25"/>
      <c r="AG106" s="25"/>
      <c r="AH106" s="25"/>
      <c r="AI106" s="25"/>
      <c r="AJ106" s="25"/>
      <c r="AK106" s="25"/>
      <c r="AL106" s="25"/>
      <c r="AM106" s="25"/>
      <c r="AN106" s="25"/>
      <c r="AO106" s="25"/>
      <c r="AP106" s="25"/>
      <c r="AQ106" s="25"/>
      <c r="AR106" s="25"/>
      <c r="AS106" s="25"/>
      <c r="AT106" s="25"/>
      <c r="AU106" s="25"/>
      <c r="AV106" s="25"/>
      <c r="AW106" s="25"/>
      <c r="AX106" s="25"/>
      <c r="AY106" s="25"/>
      <c r="AZ106" s="25"/>
      <c r="BA106" s="25"/>
      <c r="BB106" s="25"/>
      <c r="BC106" s="25"/>
      <c r="BD106" s="25"/>
      <c r="BE106" s="25"/>
      <c r="BF106" s="25"/>
      <c r="BG106" s="25"/>
      <c r="BH106" s="25"/>
      <c r="BI106" s="25"/>
      <c r="BJ106" s="25"/>
      <c r="BK106" s="25"/>
      <c r="BL106" s="25"/>
      <c r="BM106" s="25"/>
      <c r="BN106" s="25"/>
      <c r="BO106" s="25"/>
      <c r="BP106" s="25"/>
      <c r="BQ106" s="25"/>
      <c r="BR106" s="25"/>
      <c r="BS106" s="25"/>
      <c r="BT106" s="25"/>
      <c r="BU106" s="25"/>
      <c r="BV106" s="25"/>
      <c r="BW106" s="25"/>
      <c r="BX106" s="25"/>
      <c r="BY106" s="25"/>
      <c r="BZ106" s="25"/>
      <c r="CA106" s="25"/>
      <c r="CB106" s="25"/>
      <c r="CC106" s="25"/>
      <c r="CD106" s="25"/>
      <c r="CE106" s="25"/>
      <c r="CF106" s="25"/>
      <c r="CG106" s="25"/>
      <c r="CH106" s="25"/>
      <c r="CI106" s="25"/>
      <c r="CJ106" s="25"/>
      <c r="CK106" s="25"/>
      <c r="CL106" s="25"/>
    </row>
    <row r="107" spans="1:90" ht="37.5">
      <c r="A107" s="29" t="s">
        <v>205</v>
      </c>
      <c r="B107" s="61" t="s">
        <v>321</v>
      </c>
      <c r="C107" s="160">
        <v>396856.88299999997</v>
      </c>
      <c r="D107" s="160">
        <v>411003.98700000002</v>
      </c>
      <c r="E107" s="73">
        <f>SUM(D107-C107)</f>
        <v>14147.10400000005</v>
      </c>
      <c r="F107" s="151">
        <f t="shared" si="14"/>
        <v>103.56478735937662</v>
      </c>
      <c r="G107" s="152"/>
      <c r="H107" s="152"/>
      <c r="I107" s="163"/>
      <c r="J107" s="158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  <c r="AL107" s="9"/>
      <c r="AM107" s="9"/>
      <c r="AN107" s="9"/>
      <c r="AO107" s="9"/>
      <c r="AP107" s="9"/>
      <c r="AQ107" s="9"/>
      <c r="AR107" s="9"/>
      <c r="AS107" s="9"/>
      <c r="AT107" s="9"/>
      <c r="AU107" s="9"/>
      <c r="AV107" s="9"/>
      <c r="AW107" s="9"/>
      <c r="AX107" s="9"/>
      <c r="AY107" s="9"/>
      <c r="AZ107" s="9"/>
      <c r="BA107" s="9"/>
      <c r="BB107" s="9"/>
      <c r="BC107" s="9"/>
      <c r="BD107" s="9"/>
      <c r="BE107" s="9"/>
      <c r="BF107" s="9"/>
      <c r="BG107" s="9"/>
      <c r="BH107" s="9"/>
      <c r="BI107" s="9"/>
      <c r="BJ107" s="9"/>
      <c r="BK107" s="9"/>
      <c r="BL107" s="9"/>
      <c r="BM107" s="9"/>
      <c r="BN107" s="9"/>
      <c r="BO107" s="9"/>
      <c r="BP107" s="9"/>
      <c r="BQ107" s="9"/>
      <c r="BR107" s="9"/>
      <c r="BS107" s="9"/>
      <c r="BT107" s="9"/>
      <c r="BU107" s="9"/>
      <c r="BV107" s="9"/>
      <c r="BW107" s="9"/>
      <c r="BX107" s="9"/>
      <c r="BY107" s="9"/>
      <c r="BZ107" s="9"/>
      <c r="CA107" s="9"/>
      <c r="CB107" s="9"/>
      <c r="CC107" s="9"/>
      <c r="CD107" s="9"/>
      <c r="CE107" s="9"/>
      <c r="CF107" s="9"/>
      <c r="CG107" s="9"/>
      <c r="CH107" s="9"/>
      <c r="CI107" s="9"/>
      <c r="CJ107" s="9"/>
      <c r="CK107" s="9"/>
      <c r="CL107" s="9"/>
    </row>
    <row r="108" spans="1:90" ht="37.5">
      <c r="A108" s="29" t="s">
        <v>206</v>
      </c>
      <c r="B108" s="61" t="s">
        <v>322</v>
      </c>
      <c r="C108" s="152">
        <v>4247.652</v>
      </c>
      <c r="D108" s="152">
        <v>4421.4939999999997</v>
      </c>
      <c r="E108" s="73">
        <f>SUM(D108-C108)</f>
        <v>173.84199999999964</v>
      </c>
      <c r="F108" s="151">
        <f t="shared" si="14"/>
        <v>104.09266107487147</v>
      </c>
      <c r="G108" s="152"/>
      <c r="H108" s="152"/>
      <c r="I108" s="163"/>
      <c r="J108" s="158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9"/>
      <c r="AO108" s="9"/>
      <c r="AP108" s="9"/>
      <c r="AQ108" s="9"/>
      <c r="AR108" s="9"/>
      <c r="AS108" s="9"/>
      <c r="AT108" s="9"/>
      <c r="AU108" s="9"/>
      <c r="AV108" s="9"/>
      <c r="AW108" s="9"/>
      <c r="AX108" s="9"/>
      <c r="AY108" s="9"/>
      <c r="AZ108" s="9"/>
      <c r="BA108" s="9"/>
      <c r="BB108" s="9"/>
      <c r="BC108" s="9"/>
      <c r="BD108" s="9"/>
      <c r="BE108" s="9"/>
      <c r="BF108" s="9"/>
      <c r="BG108" s="9"/>
      <c r="BH108" s="9"/>
      <c r="BI108" s="9"/>
      <c r="BJ108" s="9"/>
      <c r="BK108" s="9"/>
      <c r="BL108" s="9"/>
      <c r="BM108" s="9"/>
      <c r="BN108" s="9"/>
      <c r="BO108" s="9"/>
      <c r="BP108" s="9"/>
      <c r="BQ108" s="9"/>
      <c r="BR108" s="9"/>
      <c r="BS108" s="9"/>
      <c r="BT108" s="9"/>
      <c r="BU108" s="9"/>
      <c r="BV108" s="9"/>
      <c r="BW108" s="9"/>
      <c r="BX108" s="9"/>
      <c r="BY108" s="9"/>
      <c r="BZ108" s="9"/>
      <c r="CA108" s="9"/>
      <c r="CB108" s="9"/>
      <c r="CC108" s="9"/>
      <c r="CD108" s="9"/>
      <c r="CE108" s="9"/>
      <c r="CF108" s="9"/>
      <c r="CG108" s="9"/>
      <c r="CH108" s="9"/>
      <c r="CI108" s="9"/>
      <c r="CJ108" s="9"/>
      <c r="CK108" s="9"/>
      <c r="CL108" s="9"/>
    </row>
    <row r="109" spans="1:90" ht="20.25" customHeight="1">
      <c r="A109" s="29" t="s">
        <v>207</v>
      </c>
      <c r="B109" s="61" t="s">
        <v>208</v>
      </c>
      <c r="C109" s="160">
        <v>18379.994999999999</v>
      </c>
      <c r="D109" s="160">
        <v>22581.557000000001</v>
      </c>
      <c r="E109" s="73">
        <f>SUM(D109-C109)</f>
        <v>4201.5620000000017</v>
      </c>
      <c r="F109" s="151">
        <f t="shared" si="14"/>
        <v>122.85942950474144</v>
      </c>
      <c r="G109" s="152">
        <v>459.166</v>
      </c>
      <c r="H109" s="152">
        <v>6.2889999999999997</v>
      </c>
      <c r="I109" s="73">
        <f>SUM(H109-G109)</f>
        <v>-452.87700000000001</v>
      </c>
      <c r="J109" s="158">
        <f>SUM(H109/G109*100)</f>
        <v>1.369657161026731</v>
      </c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/>
      <c r="AQ109" s="9"/>
      <c r="AR109" s="9"/>
      <c r="AS109" s="9"/>
      <c r="AT109" s="9"/>
      <c r="AU109" s="9"/>
      <c r="AV109" s="9"/>
      <c r="AW109" s="9"/>
      <c r="AX109" s="9"/>
      <c r="AY109" s="9"/>
      <c r="AZ109" s="9"/>
      <c r="BA109" s="9"/>
      <c r="BB109" s="9"/>
      <c r="BC109" s="9"/>
      <c r="BD109" s="9"/>
      <c r="BE109" s="9"/>
      <c r="BF109" s="9"/>
      <c r="BG109" s="9"/>
      <c r="BH109" s="9"/>
      <c r="BI109" s="9"/>
      <c r="BJ109" s="9"/>
      <c r="BK109" s="9"/>
      <c r="BL109" s="9"/>
      <c r="BM109" s="9"/>
      <c r="BN109" s="9"/>
      <c r="BO109" s="9"/>
      <c r="BP109" s="9"/>
      <c r="BQ109" s="9"/>
      <c r="BR109" s="9"/>
      <c r="BS109" s="9"/>
      <c r="BT109" s="9"/>
      <c r="BU109" s="9"/>
      <c r="BV109" s="9"/>
      <c r="BW109" s="9"/>
      <c r="BX109" s="9"/>
      <c r="BY109" s="9"/>
      <c r="BZ109" s="9"/>
      <c r="CA109" s="9"/>
      <c r="CB109" s="9"/>
      <c r="CC109" s="9"/>
      <c r="CD109" s="9"/>
      <c r="CE109" s="9"/>
      <c r="CF109" s="9"/>
      <c r="CG109" s="9"/>
      <c r="CH109" s="9"/>
      <c r="CI109" s="9"/>
      <c r="CJ109" s="9"/>
      <c r="CK109" s="9"/>
      <c r="CL109" s="9"/>
    </row>
    <row r="110" spans="1:90">
      <c r="A110" s="30" t="s">
        <v>200</v>
      </c>
      <c r="B110" s="41" t="s">
        <v>195</v>
      </c>
      <c r="C110" s="160">
        <v>33497.555</v>
      </c>
      <c r="D110" s="160">
        <v>39947.680999999997</v>
      </c>
      <c r="E110" s="73">
        <f t="shared" ref="E110" si="15">SUM(D110-C110)</f>
        <v>6450.1259999999966</v>
      </c>
      <c r="F110" s="151">
        <f t="shared" si="14"/>
        <v>119.25551282772726</v>
      </c>
      <c r="G110" s="152">
        <v>1296.973</v>
      </c>
      <c r="H110" s="161">
        <v>1930.5060000000001</v>
      </c>
      <c r="I110" s="73">
        <f>SUM(H110-G110)</f>
        <v>633.53300000000013</v>
      </c>
      <c r="J110" s="158">
        <f>SUM(H110/G110*100)</f>
        <v>148.84704616056001</v>
      </c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9"/>
      <c r="AO110" s="9"/>
      <c r="AP110" s="9"/>
      <c r="AQ110" s="9"/>
      <c r="AR110" s="9"/>
      <c r="AS110" s="9"/>
      <c r="AT110" s="9"/>
      <c r="AU110" s="9"/>
      <c r="AV110" s="9"/>
      <c r="AW110" s="9"/>
      <c r="AX110" s="9"/>
      <c r="AY110" s="9"/>
      <c r="AZ110" s="9"/>
      <c r="BA110" s="9"/>
      <c r="BB110" s="9"/>
      <c r="BC110" s="9"/>
      <c r="BD110" s="9"/>
      <c r="BE110" s="9"/>
      <c r="BF110" s="9"/>
      <c r="BG110" s="9"/>
      <c r="BH110" s="9"/>
      <c r="BI110" s="9"/>
      <c r="BJ110" s="9"/>
      <c r="BK110" s="9"/>
      <c r="BL110" s="9"/>
      <c r="BM110" s="9"/>
      <c r="BN110" s="9"/>
      <c r="BO110" s="9"/>
      <c r="BP110" s="9"/>
      <c r="BQ110" s="9"/>
      <c r="BR110" s="9"/>
      <c r="BS110" s="9"/>
      <c r="BT110" s="9"/>
      <c r="BU110" s="9"/>
      <c r="BV110" s="9"/>
      <c r="BW110" s="9"/>
      <c r="BX110" s="9"/>
      <c r="BY110" s="9"/>
      <c r="BZ110" s="9"/>
      <c r="CA110" s="9"/>
      <c r="CB110" s="9"/>
      <c r="CC110" s="9"/>
      <c r="CD110" s="9"/>
      <c r="CE110" s="9"/>
      <c r="CF110" s="9"/>
      <c r="CG110" s="9"/>
      <c r="CH110" s="9"/>
      <c r="CI110" s="9"/>
      <c r="CJ110" s="9"/>
      <c r="CK110" s="9"/>
      <c r="CL110" s="9"/>
    </row>
    <row r="111" spans="1:90" s="7" customFormat="1" ht="37.5">
      <c r="A111" s="30" t="s">
        <v>35</v>
      </c>
      <c r="B111" s="50" t="s">
        <v>196</v>
      </c>
      <c r="C111" s="152">
        <f>SUM(C112:C113)</f>
        <v>94280.430999999997</v>
      </c>
      <c r="D111" s="152">
        <f>SUM(D112:D113)</f>
        <v>101575.914</v>
      </c>
      <c r="E111" s="73">
        <f t="shared" ref="E111:E122" si="16">SUM(D111-C111)</f>
        <v>7295.4830000000075</v>
      </c>
      <c r="F111" s="151">
        <f t="shared" si="14"/>
        <v>107.73806708626523</v>
      </c>
      <c r="G111" s="152">
        <f>G112</f>
        <v>15020.028</v>
      </c>
      <c r="H111" s="152">
        <f>H112</f>
        <v>5693.36</v>
      </c>
      <c r="I111" s="73">
        <f>SUM(H111-G111)</f>
        <v>-9326.6680000000015</v>
      </c>
      <c r="J111" s="158">
        <f>SUM(H111/G111*100)</f>
        <v>37.905122413886311</v>
      </c>
      <c r="K111" s="25"/>
      <c r="L111" s="25"/>
      <c r="M111" s="25"/>
      <c r="N111" s="25"/>
      <c r="O111" s="25"/>
      <c r="P111" s="25"/>
      <c r="Q111" s="25"/>
      <c r="R111" s="25"/>
      <c r="S111" s="25"/>
      <c r="T111" s="25"/>
      <c r="U111" s="25"/>
      <c r="V111" s="25"/>
      <c r="W111" s="25"/>
      <c r="X111" s="25"/>
      <c r="Y111" s="25"/>
      <c r="Z111" s="25"/>
      <c r="AA111" s="25"/>
      <c r="AB111" s="25"/>
      <c r="AC111" s="25"/>
      <c r="AD111" s="25"/>
      <c r="AE111" s="25"/>
      <c r="AF111" s="25"/>
      <c r="AG111" s="25"/>
      <c r="AH111" s="25"/>
      <c r="AI111" s="25"/>
      <c r="AJ111" s="25"/>
      <c r="AK111" s="25"/>
      <c r="AL111" s="25"/>
      <c r="AM111" s="25"/>
      <c r="AN111" s="25"/>
      <c r="AO111" s="25"/>
      <c r="AP111" s="25"/>
      <c r="AQ111" s="25"/>
      <c r="AR111" s="25"/>
      <c r="AS111" s="25"/>
      <c r="AT111" s="25"/>
      <c r="AU111" s="25"/>
      <c r="AV111" s="25"/>
      <c r="AW111" s="25"/>
      <c r="AX111" s="25"/>
      <c r="AY111" s="25"/>
      <c r="AZ111" s="25"/>
      <c r="BA111" s="25"/>
      <c r="BB111" s="25"/>
      <c r="BC111" s="25"/>
      <c r="BD111" s="25"/>
      <c r="BE111" s="25"/>
      <c r="BF111" s="25"/>
      <c r="BG111" s="25"/>
      <c r="BH111" s="25"/>
      <c r="BI111" s="25"/>
      <c r="BJ111" s="25"/>
      <c r="BK111" s="25"/>
      <c r="BL111" s="25"/>
      <c r="BM111" s="25"/>
      <c r="BN111" s="25"/>
      <c r="BO111" s="25"/>
      <c r="BP111" s="25"/>
      <c r="BQ111" s="25"/>
      <c r="BR111" s="25"/>
      <c r="BS111" s="25"/>
      <c r="BT111" s="25"/>
      <c r="BU111" s="25"/>
      <c r="BV111" s="25"/>
      <c r="BW111" s="25"/>
      <c r="BX111" s="25"/>
      <c r="BY111" s="25"/>
      <c r="BZ111" s="25"/>
      <c r="CA111" s="25"/>
      <c r="CB111" s="25"/>
      <c r="CC111" s="25"/>
      <c r="CD111" s="25"/>
      <c r="CE111" s="25"/>
      <c r="CF111" s="25"/>
      <c r="CG111" s="25"/>
      <c r="CH111" s="25"/>
      <c r="CI111" s="25"/>
      <c r="CJ111" s="25"/>
      <c r="CK111" s="25"/>
      <c r="CL111" s="25"/>
    </row>
    <row r="112" spans="1:90" ht="37.5">
      <c r="A112" s="30" t="s">
        <v>209</v>
      </c>
      <c r="B112" s="50" t="s">
        <v>210</v>
      </c>
      <c r="C112" s="152">
        <v>84924.187999999995</v>
      </c>
      <c r="D112" s="152">
        <v>90997.304000000004</v>
      </c>
      <c r="E112" s="73">
        <f t="shared" si="16"/>
        <v>6073.1160000000091</v>
      </c>
      <c r="F112" s="151">
        <f t="shared" si="14"/>
        <v>107.15122056863235</v>
      </c>
      <c r="G112" s="152">
        <v>15020.028</v>
      </c>
      <c r="H112" s="161">
        <v>5693.36</v>
      </c>
      <c r="I112" s="73">
        <f>SUM(H112-G112)</f>
        <v>-9326.6680000000015</v>
      </c>
      <c r="J112" s="158">
        <f>SUM(H112/G112*100)</f>
        <v>37.905122413886311</v>
      </c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  <c r="AM112" s="9"/>
      <c r="AN112" s="9"/>
      <c r="AO112" s="9"/>
      <c r="AP112" s="9"/>
      <c r="AQ112" s="9"/>
      <c r="AR112" s="9"/>
      <c r="AS112" s="9"/>
      <c r="AT112" s="9"/>
      <c r="AU112" s="9"/>
      <c r="AV112" s="9"/>
      <c r="AW112" s="9"/>
      <c r="AX112" s="9"/>
      <c r="AY112" s="9"/>
      <c r="AZ112" s="9"/>
      <c r="BA112" s="9"/>
      <c r="BB112" s="9"/>
      <c r="BC112" s="9"/>
      <c r="BD112" s="9"/>
      <c r="BE112" s="9"/>
      <c r="BF112" s="9"/>
      <c r="BG112" s="9"/>
      <c r="BH112" s="9"/>
      <c r="BI112" s="9"/>
      <c r="BJ112" s="9"/>
      <c r="BK112" s="9"/>
      <c r="BL112" s="9"/>
      <c r="BM112" s="9"/>
      <c r="BN112" s="9"/>
      <c r="BO112" s="9"/>
      <c r="BP112" s="9"/>
      <c r="BQ112" s="9"/>
      <c r="BR112" s="9"/>
      <c r="BS112" s="9"/>
      <c r="BT112" s="9"/>
      <c r="BU112" s="9"/>
      <c r="BV112" s="9"/>
      <c r="BW112" s="9"/>
      <c r="BX112" s="9"/>
      <c r="BY112" s="9"/>
      <c r="BZ112" s="9"/>
      <c r="CA112" s="9"/>
      <c r="CB112" s="9"/>
      <c r="CC112" s="9"/>
      <c r="CD112" s="9"/>
      <c r="CE112" s="9"/>
      <c r="CF112" s="9"/>
      <c r="CG112" s="9"/>
      <c r="CH112" s="9"/>
      <c r="CI112" s="9"/>
      <c r="CJ112" s="9"/>
      <c r="CK112" s="9"/>
      <c r="CL112" s="9"/>
    </row>
    <row r="113" spans="1:90" ht="37.5">
      <c r="A113" s="30" t="s">
        <v>211</v>
      </c>
      <c r="B113" s="50" t="s">
        <v>221</v>
      </c>
      <c r="C113" s="152">
        <v>9356.2430000000004</v>
      </c>
      <c r="D113" s="152">
        <v>10578.61</v>
      </c>
      <c r="E113" s="73">
        <f t="shared" si="16"/>
        <v>1222.3670000000002</v>
      </c>
      <c r="F113" s="151">
        <f t="shared" si="14"/>
        <v>113.06472052938344</v>
      </c>
      <c r="G113" s="152"/>
      <c r="H113" s="152"/>
      <c r="I113" s="73"/>
      <c r="J113" s="158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  <c r="AK113" s="9"/>
      <c r="AL113" s="9"/>
      <c r="AM113" s="9"/>
      <c r="AN113" s="9"/>
      <c r="AO113" s="9"/>
      <c r="AP113" s="9"/>
      <c r="AQ113" s="9"/>
      <c r="AR113" s="9"/>
      <c r="AS113" s="9"/>
      <c r="AT113" s="9"/>
      <c r="AU113" s="9"/>
      <c r="AV113" s="9"/>
      <c r="AW113" s="9"/>
      <c r="AX113" s="9"/>
      <c r="AY113" s="9"/>
      <c r="AZ113" s="9"/>
      <c r="BA113" s="9"/>
      <c r="BB113" s="9"/>
      <c r="BC113" s="9"/>
      <c r="BD113" s="9"/>
      <c r="BE113" s="9"/>
      <c r="BF113" s="9"/>
      <c r="BG113" s="9"/>
      <c r="BH113" s="9"/>
      <c r="BI113" s="9"/>
      <c r="BJ113" s="9"/>
      <c r="BK113" s="9"/>
      <c r="BL113" s="9"/>
      <c r="BM113" s="9"/>
      <c r="BN113" s="9"/>
      <c r="BO113" s="9"/>
      <c r="BP113" s="9"/>
      <c r="BQ113" s="9"/>
      <c r="BR113" s="9"/>
      <c r="BS113" s="9"/>
      <c r="BT113" s="9"/>
      <c r="BU113" s="9"/>
      <c r="BV113" s="9"/>
      <c r="BW113" s="9"/>
      <c r="BX113" s="9"/>
      <c r="BY113" s="9"/>
      <c r="BZ113" s="9"/>
      <c r="CA113" s="9"/>
      <c r="CB113" s="9"/>
      <c r="CC113" s="9"/>
      <c r="CD113" s="9"/>
      <c r="CE113" s="9"/>
      <c r="CF113" s="9"/>
      <c r="CG113" s="9"/>
      <c r="CH113" s="9"/>
      <c r="CI113" s="9"/>
      <c r="CJ113" s="9"/>
      <c r="CK113" s="9"/>
      <c r="CL113" s="9"/>
    </row>
    <row r="114" spans="1:90">
      <c r="A114" s="29" t="s">
        <v>212</v>
      </c>
      <c r="B114" s="75" t="s">
        <v>307</v>
      </c>
      <c r="C114" s="160">
        <v>2999.422</v>
      </c>
      <c r="D114" s="160">
        <v>2500.0059999999999</v>
      </c>
      <c r="E114" s="73">
        <f t="shared" si="16"/>
        <v>-499.41600000000017</v>
      </c>
      <c r="F114" s="151">
        <f t="shared" si="14"/>
        <v>83.34959202139612</v>
      </c>
      <c r="G114" s="152">
        <v>487.637</v>
      </c>
      <c r="H114" s="161">
        <v>381.39400000000001</v>
      </c>
      <c r="I114" s="73">
        <f>SUM(H114-G114)</f>
        <v>-106.24299999999999</v>
      </c>
      <c r="J114" s="158">
        <f>SUM(H114/G114*100)</f>
        <v>78.212686896195322</v>
      </c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/>
      <c r="AO114" s="9"/>
      <c r="AP114" s="9"/>
      <c r="AQ114" s="9"/>
      <c r="AR114" s="9"/>
      <c r="AS114" s="9"/>
      <c r="AT114" s="9"/>
      <c r="AU114" s="9"/>
      <c r="AV114" s="9"/>
      <c r="AW114" s="9"/>
      <c r="AX114" s="9"/>
      <c r="AY114" s="9"/>
      <c r="AZ114" s="9"/>
      <c r="BA114" s="9"/>
      <c r="BB114" s="9"/>
      <c r="BC114" s="9"/>
      <c r="BD114" s="9"/>
      <c r="BE114" s="9"/>
      <c r="BF114" s="9"/>
      <c r="BG114" s="9"/>
      <c r="BH114" s="9"/>
      <c r="BI114" s="9"/>
      <c r="BJ114" s="9"/>
      <c r="BK114" s="9"/>
      <c r="BL114" s="9"/>
      <c r="BM114" s="9"/>
      <c r="BN114" s="9"/>
      <c r="BO114" s="9"/>
      <c r="BP114" s="9"/>
      <c r="BQ114" s="9"/>
      <c r="BR114" s="9"/>
      <c r="BS114" s="9"/>
      <c r="BT114" s="9"/>
      <c r="BU114" s="9"/>
      <c r="BV114" s="9"/>
      <c r="BW114" s="9"/>
      <c r="BX114" s="9"/>
      <c r="BY114" s="9"/>
      <c r="BZ114" s="9"/>
      <c r="CA114" s="9"/>
      <c r="CB114" s="9"/>
      <c r="CC114" s="9"/>
      <c r="CD114" s="9"/>
      <c r="CE114" s="9"/>
      <c r="CF114" s="9"/>
      <c r="CG114" s="9"/>
      <c r="CH114" s="9"/>
      <c r="CI114" s="9"/>
      <c r="CJ114" s="9"/>
      <c r="CK114" s="9"/>
      <c r="CL114" s="9"/>
    </row>
    <row r="115" spans="1:90">
      <c r="A115" s="29" t="s">
        <v>305</v>
      </c>
      <c r="B115" s="90" t="s">
        <v>306</v>
      </c>
      <c r="C115" s="160">
        <v>168.29</v>
      </c>
      <c r="D115" s="160">
        <v>0</v>
      </c>
      <c r="E115" s="73">
        <f t="shared" si="16"/>
        <v>-168.29</v>
      </c>
      <c r="F115" s="151">
        <f>SUM(D115/C115*100)</f>
        <v>0</v>
      </c>
      <c r="G115" s="152"/>
      <c r="H115" s="161"/>
      <c r="I115" s="73"/>
      <c r="J115" s="158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  <c r="AV115" s="9"/>
      <c r="AW115" s="9"/>
      <c r="AX115" s="9"/>
      <c r="AY115" s="9"/>
      <c r="AZ115" s="9"/>
      <c r="BA115" s="9"/>
      <c r="BB115" s="9"/>
      <c r="BC115" s="9"/>
      <c r="BD115" s="9"/>
      <c r="BE115" s="9"/>
      <c r="BF115" s="9"/>
      <c r="BG115" s="9"/>
      <c r="BH115" s="9"/>
      <c r="BI115" s="9"/>
      <c r="BJ115" s="9"/>
      <c r="BK115" s="9"/>
      <c r="BL115" s="9"/>
      <c r="BM115" s="9"/>
      <c r="BN115" s="9"/>
      <c r="BO115" s="9"/>
      <c r="BP115" s="9"/>
      <c r="BQ115" s="9"/>
      <c r="BR115" s="9"/>
      <c r="BS115" s="9"/>
      <c r="BT115" s="9"/>
      <c r="BU115" s="9"/>
      <c r="BV115" s="9"/>
      <c r="BW115" s="9"/>
      <c r="BX115" s="9"/>
      <c r="BY115" s="9"/>
      <c r="BZ115" s="9"/>
      <c r="CA115" s="9"/>
      <c r="CB115" s="9"/>
      <c r="CC115" s="9"/>
      <c r="CD115" s="9"/>
      <c r="CE115" s="9"/>
      <c r="CF115" s="9"/>
      <c r="CG115" s="9"/>
      <c r="CH115" s="9"/>
      <c r="CI115" s="9"/>
      <c r="CJ115" s="9"/>
      <c r="CK115" s="9"/>
      <c r="CL115" s="9"/>
    </row>
    <row r="116" spans="1:90" s="7" customFormat="1">
      <c r="A116" s="30" t="s">
        <v>213</v>
      </c>
      <c r="B116" s="50" t="s">
        <v>179</v>
      </c>
      <c r="C116" s="152">
        <f>C117+C118</f>
        <v>14364.626</v>
      </c>
      <c r="D116" s="152">
        <f>D117+D118</f>
        <v>17655.445</v>
      </c>
      <c r="E116" s="73">
        <f t="shared" si="16"/>
        <v>3290.8189999999995</v>
      </c>
      <c r="F116" s="151">
        <f t="shared" si="14"/>
        <v>122.90918677590352</v>
      </c>
      <c r="G116" s="152">
        <f>G117+G118</f>
        <v>7836.2629999999999</v>
      </c>
      <c r="H116" s="152">
        <f>H117+H118</f>
        <v>55.875</v>
      </c>
      <c r="I116" s="73">
        <f>SUM(H116-G116)</f>
        <v>-7780.3879999999999</v>
      </c>
      <c r="J116" s="158">
        <f>SUM(H116/G116*100)</f>
        <v>0.71303119867212217</v>
      </c>
      <c r="K116" s="25"/>
      <c r="L116" s="25"/>
      <c r="M116" s="25"/>
      <c r="N116" s="25"/>
      <c r="O116" s="25"/>
      <c r="P116" s="25"/>
      <c r="Q116" s="25"/>
      <c r="R116" s="25"/>
      <c r="S116" s="25"/>
      <c r="T116" s="25"/>
      <c r="U116" s="25"/>
      <c r="V116" s="25"/>
      <c r="W116" s="25"/>
      <c r="X116" s="25"/>
      <c r="Y116" s="25"/>
      <c r="Z116" s="25"/>
      <c r="AA116" s="25"/>
      <c r="AB116" s="25"/>
      <c r="AC116" s="25"/>
      <c r="AD116" s="25"/>
      <c r="AE116" s="25"/>
      <c r="AF116" s="25"/>
      <c r="AG116" s="25"/>
      <c r="AH116" s="25"/>
      <c r="AI116" s="25"/>
      <c r="AJ116" s="25"/>
      <c r="AK116" s="25"/>
      <c r="AL116" s="25"/>
      <c r="AM116" s="25"/>
      <c r="AN116" s="25"/>
      <c r="AO116" s="25"/>
      <c r="AP116" s="25"/>
      <c r="AQ116" s="25"/>
      <c r="AR116" s="25"/>
      <c r="AS116" s="25"/>
      <c r="AT116" s="25"/>
      <c r="AU116" s="25"/>
      <c r="AV116" s="25"/>
      <c r="AW116" s="25"/>
      <c r="AX116" s="25"/>
      <c r="AY116" s="25"/>
      <c r="AZ116" s="25"/>
      <c r="BA116" s="25"/>
      <c r="BB116" s="25"/>
      <c r="BC116" s="25"/>
      <c r="BD116" s="25"/>
      <c r="BE116" s="25"/>
      <c r="BF116" s="25"/>
      <c r="BG116" s="25"/>
      <c r="BH116" s="25"/>
      <c r="BI116" s="25"/>
      <c r="BJ116" s="25"/>
      <c r="BK116" s="25"/>
      <c r="BL116" s="25"/>
      <c r="BM116" s="25"/>
      <c r="BN116" s="25"/>
      <c r="BO116" s="25"/>
      <c r="BP116" s="25"/>
      <c r="BQ116" s="25"/>
      <c r="BR116" s="25"/>
      <c r="BS116" s="25"/>
      <c r="BT116" s="25"/>
      <c r="BU116" s="25"/>
      <c r="BV116" s="25"/>
      <c r="BW116" s="25"/>
      <c r="BX116" s="25"/>
      <c r="BY116" s="25"/>
      <c r="BZ116" s="25"/>
      <c r="CA116" s="25"/>
      <c r="CB116" s="25"/>
      <c r="CC116" s="25"/>
      <c r="CD116" s="25"/>
      <c r="CE116" s="25"/>
      <c r="CF116" s="25"/>
      <c r="CG116" s="25"/>
      <c r="CH116" s="25"/>
      <c r="CI116" s="25"/>
      <c r="CJ116" s="25"/>
      <c r="CK116" s="25"/>
      <c r="CL116" s="25"/>
    </row>
    <row r="117" spans="1:90">
      <c r="A117" s="30" t="s">
        <v>214</v>
      </c>
      <c r="B117" s="75" t="s">
        <v>120</v>
      </c>
      <c r="C117" s="160">
        <v>14344.716</v>
      </c>
      <c r="D117" s="160">
        <v>17425.855</v>
      </c>
      <c r="E117" s="73">
        <f t="shared" si="16"/>
        <v>3081.1389999999992</v>
      </c>
      <c r="F117" s="151">
        <f t="shared" si="14"/>
        <v>121.47926107425199</v>
      </c>
      <c r="G117" s="152">
        <v>7836.2629999999999</v>
      </c>
      <c r="H117" s="161">
        <v>55.875</v>
      </c>
      <c r="I117" s="73">
        <f>SUM(H117-G117)</f>
        <v>-7780.3879999999999</v>
      </c>
      <c r="J117" s="158">
        <f>SUM(H117/G117*100)</f>
        <v>0.71303119867212217</v>
      </c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  <c r="AV117" s="9"/>
      <c r="AW117" s="9"/>
      <c r="AX117" s="9"/>
      <c r="AY117" s="9"/>
      <c r="AZ117" s="9"/>
      <c r="BA117" s="9"/>
      <c r="BB117" s="9"/>
      <c r="BC117" s="9"/>
      <c r="BD117" s="9"/>
      <c r="BE117" s="9"/>
      <c r="BF117" s="9"/>
      <c r="BG117" s="9"/>
      <c r="BH117" s="9"/>
      <c r="BI117" s="9"/>
      <c r="BJ117" s="9"/>
      <c r="BK117" s="9"/>
      <c r="BL117" s="9"/>
      <c r="BM117" s="9"/>
      <c r="BN117" s="9"/>
      <c r="BO117" s="9"/>
      <c r="BP117" s="9"/>
      <c r="BQ117" s="9"/>
      <c r="BR117" s="9"/>
      <c r="BS117" s="9"/>
      <c r="BT117" s="9"/>
      <c r="BU117" s="9"/>
      <c r="BV117" s="9"/>
      <c r="BW117" s="9"/>
      <c r="BX117" s="9"/>
      <c r="BY117" s="9"/>
      <c r="BZ117" s="9"/>
      <c r="CA117" s="9"/>
      <c r="CB117" s="9"/>
      <c r="CC117" s="9"/>
      <c r="CD117" s="9"/>
      <c r="CE117" s="9"/>
      <c r="CF117" s="9"/>
      <c r="CG117" s="9"/>
      <c r="CH117" s="9"/>
      <c r="CI117" s="9"/>
      <c r="CJ117" s="9"/>
      <c r="CK117" s="9"/>
      <c r="CL117" s="9"/>
    </row>
    <row r="118" spans="1:90">
      <c r="A118" s="30" t="s">
        <v>215</v>
      </c>
      <c r="B118" s="75" t="s">
        <v>121</v>
      </c>
      <c r="C118" s="160">
        <v>19.91</v>
      </c>
      <c r="D118" s="160">
        <v>229.59</v>
      </c>
      <c r="E118" s="73">
        <f t="shared" si="16"/>
        <v>209.68</v>
      </c>
      <c r="F118" s="151" t="s">
        <v>400</v>
      </c>
      <c r="G118" s="152"/>
      <c r="H118" s="152"/>
      <c r="I118" s="73"/>
      <c r="J118" s="158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  <c r="AQ118" s="9"/>
      <c r="AR118" s="9"/>
      <c r="AS118" s="9"/>
      <c r="AT118" s="9"/>
      <c r="AU118" s="9"/>
      <c r="AV118" s="9"/>
      <c r="AW118" s="9"/>
      <c r="AX118" s="9"/>
      <c r="AY118" s="9"/>
      <c r="AZ118" s="9"/>
      <c r="BA118" s="9"/>
      <c r="BB118" s="9"/>
      <c r="BC118" s="9"/>
      <c r="BD118" s="9"/>
      <c r="BE118" s="9"/>
      <c r="BF118" s="9"/>
      <c r="BG118" s="9"/>
      <c r="BH118" s="9"/>
      <c r="BI118" s="9"/>
      <c r="BJ118" s="9"/>
      <c r="BK118" s="9"/>
      <c r="BL118" s="9"/>
      <c r="BM118" s="9"/>
      <c r="BN118" s="9"/>
      <c r="BO118" s="9"/>
      <c r="BP118" s="9"/>
      <c r="BQ118" s="9"/>
      <c r="BR118" s="9"/>
      <c r="BS118" s="9"/>
      <c r="BT118" s="9"/>
      <c r="BU118" s="9"/>
      <c r="BV118" s="9"/>
      <c r="BW118" s="9"/>
      <c r="BX118" s="9"/>
      <c r="BY118" s="9"/>
      <c r="BZ118" s="9"/>
      <c r="CA118" s="9"/>
      <c r="CB118" s="9"/>
      <c r="CC118" s="9"/>
      <c r="CD118" s="9"/>
      <c r="CE118" s="9"/>
      <c r="CF118" s="9"/>
      <c r="CG118" s="9"/>
      <c r="CH118" s="9"/>
      <c r="CI118" s="9"/>
      <c r="CJ118" s="9"/>
      <c r="CK118" s="9"/>
      <c r="CL118" s="9"/>
    </row>
    <row r="119" spans="1:90" s="7" customFormat="1">
      <c r="A119" s="30" t="s">
        <v>96</v>
      </c>
      <c r="B119" s="50" t="s">
        <v>192</v>
      </c>
      <c r="C119" s="152">
        <f>SUM(C120:C121)</f>
        <v>5909.607</v>
      </c>
      <c r="D119" s="152">
        <f>SUM(D120:D121)</f>
        <v>7039.8689999999997</v>
      </c>
      <c r="E119" s="73">
        <f t="shared" si="16"/>
        <v>1130.2619999999997</v>
      </c>
      <c r="F119" s="151">
        <f t="shared" si="14"/>
        <v>119.12584034775917</v>
      </c>
      <c r="G119" s="152"/>
      <c r="H119" s="152"/>
      <c r="I119" s="73"/>
      <c r="J119" s="158"/>
      <c r="K119" s="25"/>
      <c r="L119" s="25"/>
      <c r="M119" s="25"/>
      <c r="N119" s="25"/>
      <c r="O119" s="25"/>
      <c r="P119" s="25"/>
      <c r="Q119" s="25"/>
      <c r="R119" s="25"/>
      <c r="S119" s="25"/>
      <c r="T119" s="25"/>
      <c r="U119" s="25"/>
      <c r="V119" s="25"/>
      <c r="W119" s="25"/>
      <c r="X119" s="25"/>
      <c r="Y119" s="25"/>
      <c r="Z119" s="25"/>
      <c r="AA119" s="25"/>
      <c r="AB119" s="25"/>
      <c r="AC119" s="25"/>
      <c r="AD119" s="25"/>
      <c r="AE119" s="25"/>
      <c r="AF119" s="25"/>
      <c r="AG119" s="25"/>
      <c r="AH119" s="25"/>
      <c r="AI119" s="25"/>
      <c r="AJ119" s="25"/>
      <c r="AK119" s="25"/>
      <c r="AL119" s="25"/>
      <c r="AM119" s="25"/>
      <c r="AN119" s="25"/>
      <c r="AO119" s="25"/>
      <c r="AP119" s="25"/>
      <c r="AQ119" s="25"/>
      <c r="AR119" s="25"/>
      <c r="AS119" s="25"/>
      <c r="AT119" s="25"/>
      <c r="AU119" s="25"/>
      <c r="AV119" s="25"/>
      <c r="AW119" s="25"/>
      <c r="AX119" s="25"/>
      <c r="AY119" s="25"/>
      <c r="AZ119" s="25"/>
      <c r="BA119" s="25"/>
      <c r="BB119" s="25"/>
      <c r="BC119" s="25"/>
      <c r="BD119" s="25"/>
      <c r="BE119" s="25"/>
      <c r="BF119" s="25"/>
      <c r="BG119" s="25"/>
      <c r="BH119" s="25"/>
      <c r="BI119" s="25"/>
      <c r="BJ119" s="25"/>
      <c r="BK119" s="25"/>
      <c r="BL119" s="25"/>
      <c r="BM119" s="25"/>
      <c r="BN119" s="25"/>
      <c r="BO119" s="25"/>
      <c r="BP119" s="25"/>
      <c r="BQ119" s="25"/>
      <c r="BR119" s="25"/>
      <c r="BS119" s="25"/>
      <c r="BT119" s="25"/>
      <c r="BU119" s="25"/>
      <c r="BV119" s="25"/>
      <c r="BW119" s="25"/>
      <c r="BX119" s="25"/>
      <c r="BY119" s="25"/>
      <c r="BZ119" s="25"/>
      <c r="CA119" s="25"/>
      <c r="CB119" s="25"/>
      <c r="CC119" s="25"/>
      <c r="CD119" s="25"/>
      <c r="CE119" s="25"/>
      <c r="CF119" s="25"/>
      <c r="CG119" s="25"/>
      <c r="CH119" s="25"/>
      <c r="CI119" s="25"/>
      <c r="CJ119" s="25"/>
      <c r="CK119" s="25"/>
      <c r="CL119" s="25"/>
    </row>
    <row r="120" spans="1:90">
      <c r="A120" s="30" t="s">
        <v>216</v>
      </c>
      <c r="B120" s="50" t="s">
        <v>217</v>
      </c>
      <c r="C120" s="160">
        <v>1333.6579999999999</v>
      </c>
      <c r="D120" s="160">
        <v>1357.597</v>
      </c>
      <c r="E120" s="73">
        <f t="shared" si="16"/>
        <v>23.939000000000078</v>
      </c>
      <c r="F120" s="151">
        <f t="shared" si="14"/>
        <v>101.79498792044137</v>
      </c>
      <c r="G120" s="152"/>
      <c r="H120" s="152"/>
      <c r="I120" s="73"/>
      <c r="J120" s="158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  <c r="AP120" s="9"/>
      <c r="AQ120" s="9"/>
      <c r="AR120" s="9"/>
      <c r="AS120" s="9"/>
      <c r="AT120" s="9"/>
      <c r="AU120" s="9"/>
      <c r="AV120" s="9"/>
      <c r="AW120" s="9"/>
      <c r="AX120" s="9"/>
      <c r="AY120" s="9"/>
      <c r="AZ120" s="9"/>
      <c r="BA120" s="9"/>
      <c r="BB120" s="9"/>
      <c r="BC120" s="9"/>
      <c r="BD120" s="9"/>
      <c r="BE120" s="9"/>
      <c r="BF120" s="9"/>
      <c r="BG120" s="9"/>
      <c r="BH120" s="9"/>
      <c r="BI120" s="9"/>
      <c r="BJ120" s="9"/>
      <c r="BK120" s="9"/>
      <c r="BL120" s="9"/>
      <c r="BM120" s="9"/>
      <c r="BN120" s="9"/>
      <c r="BO120" s="9"/>
      <c r="BP120" s="9"/>
      <c r="BQ120" s="9"/>
      <c r="BR120" s="9"/>
      <c r="BS120" s="9"/>
      <c r="BT120" s="9"/>
      <c r="BU120" s="9"/>
      <c r="BV120" s="9"/>
      <c r="BW120" s="9"/>
      <c r="BX120" s="9"/>
      <c r="BY120" s="9"/>
      <c r="BZ120" s="9"/>
      <c r="CA120" s="9"/>
      <c r="CB120" s="9"/>
      <c r="CC120" s="9"/>
      <c r="CD120" s="9"/>
      <c r="CE120" s="9"/>
      <c r="CF120" s="9"/>
      <c r="CG120" s="9"/>
      <c r="CH120" s="9"/>
      <c r="CI120" s="9"/>
      <c r="CJ120" s="9"/>
      <c r="CK120" s="9"/>
      <c r="CL120" s="9"/>
    </row>
    <row r="121" spans="1:90">
      <c r="A121" s="30" t="s">
        <v>218</v>
      </c>
      <c r="B121" s="50" t="s">
        <v>219</v>
      </c>
      <c r="C121" s="160">
        <v>4575.9489999999996</v>
      </c>
      <c r="D121" s="160">
        <v>5682.2719999999999</v>
      </c>
      <c r="E121" s="73">
        <f t="shared" si="16"/>
        <v>1106.3230000000003</v>
      </c>
      <c r="F121" s="151">
        <f t="shared" si="14"/>
        <v>124.17690844019459</v>
      </c>
      <c r="G121" s="152"/>
      <c r="H121" s="152"/>
      <c r="I121" s="73"/>
      <c r="J121" s="158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  <c r="AV121" s="9"/>
      <c r="AW121" s="9"/>
      <c r="AX121" s="9"/>
      <c r="AY121" s="9"/>
      <c r="AZ121" s="9"/>
      <c r="BA121" s="9"/>
      <c r="BB121" s="9"/>
      <c r="BC121" s="9"/>
      <c r="BD121" s="9"/>
      <c r="BE121" s="9"/>
      <c r="BF121" s="9"/>
      <c r="BG121" s="9"/>
      <c r="BH121" s="9"/>
      <c r="BI121" s="9"/>
      <c r="BJ121" s="9"/>
      <c r="BK121" s="9"/>
      <c r="BL121" s="9"/>
      <c r="BM121" s="9"/>
      <c r="BN121" s="9"/>
      <c r="BO121" s="9"/>
      <c r="BP121" s="9"/>
      <c r="BQ121" s="9"/>
      <c r="BR121" s="9"/>
      <c r="BS121" s="9"/>
      <c r="BT121" s="9"/>
      <c r="BU121" s="9"/>
      <c r="BV121" s="9"/>
      <c r="BW121" s="9"/>
      <c r="BX121" s="9"/>
      <c r="BY121" s="9"/>
      <c r="BZ121" s="9"/>
      <c r="CA121" s="9"/>
      <c r="CB121" s="9"/>
      <c r="CC121" s="9"/>
      <c r="CD121" s="9"/>
      <c r="CE121" s="9"/>
      <c r="CF121" s="9"/>
      <c r="CG121" s="9"/>
      <c r="CH121" s="9"/>
      <c r="CI121" s="9"/>
      <c r="CJ121" s="9"/>
      <c r="CK121" s="9"/>
      <c r="CL121" s="9"/>
    </row>
    <row r="122" spans="1:90">
      <c r="A122" s="29" t="s">
        <v>92</v>
      </c>
      <c r="B122" s="75" t="s">
        <v>220</v>
      </c>
      <c r="C122" s="160">
        <v>1380.0809999999999</v>
      </c>
      <c r="D122" s="160">
        <v>2258.1410000000001</v>
      </c>
      <c r="E122" s="73">
        <f t="shared" si="16"/>
        <v>878.06000000000017</v>
      </c>
      <c r="F122" s="151" t="s">
        <v>350</v>
      </c>
      <c r="G122" s="152">
        <v>5.3949999999999996</v>
      </c>
      <c r="H122" s="152">
        <v>0</v>
      </c>
      <c r="I122" s="73">
        <f>SUM(H122-G122)</f>
        <v>-5.3949999999999996</v>
      </c>
      <c r="J122" s="158">
        <f>SUM(H122/G122*100)</f>
        <v>0</v>
      </c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9"/>
      <c r="AM122" s="9"/>
      <c r="AN122" s="9"/>
      <c r="AO122" s="9"/>
      <c r="AP122" s="9"/>
      <c r="AQ122" s="9"/>
      <c r="AR122" s="9"/>
      <c r="AS122" s="9"/>
      <c r="AT122" s="9"/>
      <c r="AU122" s="9"/>
      <c r="AV122" s="9"/>
      <c r="AW122" s="9"/>
      <c r="AX122" s="9"/>
      <c r="AY122" s="9"/>
      <c r="AZ122" s="9"/>
      <c r="BA122" s="9"/>
      <c r="BB122" s="9"/>
      <c r="BC122" s="9"/>
      <c r="BD122" s="9"/>
      <c r="BE122" s="9"/>
      <c r="BF122" s="9"/>
      <c r="BG122" s="9"/>
      <c r="BH122" s="9"/>
      <c r="BI122" s="9"/>
      <c r="BJ122" s="9"/>
      <c r="BK122" s="9"/>
      <c r="BL122" s="9"/>
      <c r="BM122" s="9"/>
      <c r="BN122" s="9"/>
      <c r="BO122" s="9"/>
      <c r="BP122" s="9"/>
      <c r="BQ122" s="9"/>
      <c r="BR122" s="9"/>
      <c r="BS122" s="9"/>
      <c r="BT122" s="9"/>
      <c r="BU122" s="9"/>
      <c r="BV122" s="9"/>
      <c r="BW122" s="9"/>
      <c r="BX122" s="9"/>
      <c r="BY122" s="9"/>
      <c r="BZ122" s="9"/>
      <c r="CA122" s="9"/>
      <c r="CB122" s="9"/>
      <c r="CC122" s="9"/>
      <c r="CD122" s="9"/>
      <c r="CE122" s="9"/>
      <c r="CF122" s="9"/>
      <c r="CG122" s="9"/>
      <c r="CH122" s="9"/>
      <c r="CI122" s="9"/>
      <c r="CJ122" s="9"/>
      <c r="CK122" s="9"/>
      <c r="CL122" s="9"/>
    </row>
    <row r="123" spans="1:90" ht="37.5">
      <c r="A123" s="29" t="s">
        <v>346</v>
      </c>
      <c r="B123" s="91" t="s">
        <v>349</v>
      </c>
      <c r="C123" s="164">
        <v>292.745</v>
      </c>
      <c r="D123" s="160"/>
      <c r="E123" s="73">
        <f>SUM(D123-C123)</f>
        <v>-292.745</v>
      </c>
      <c r="F123" s="151">
        <v>0</v>
      </c>
      <c r="G123" s="152"/>
      <c r="H123" s="152"/>
      <c r="I123" s="73"/>
      <c r="J123" s="158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9"/>
      <c r="AV123" s="9"/>
      <c r="AW123" s="9"/>
      <c r="AX123" s="9"/>
      <c r="AY123" s="9"/>
      <c r="AZ123" s="9"/>
      <c r="BA123" s="9"/>
      <c r="BB123" s="9"/>
      <c r="BC123" s="9"/>
      <c r="BD123" s="9"/>
      <c r="BE123" s="9"/>
      <c r="BF123" s="9"/>
      <c r="BG123" s="9"/>
      <c r="BH123" s="9"/>
      <c r="BI123" s="9"/>
      <c r="BJ123" s="9"/>
      <c r="BK123" s="9"/>
      <c r="BL123" s="9"/>
      <c r="BM123" s="9"/>
      <c r="BN123" s="9"/>
      <c r="BO123" s="9"/>
      <c r="BP123" s="9"/>
      <c r="BQ123" s="9"/>
      <c r="BR123" s="9"/>
      <c r="BS123" s="9"/>
      <c r="BT123" s="9"/>
      <c r="BU123" s="9"/>
      <c r="BV123" s="9"/>
      <c r="BW123" s="9"/>
      <c r="BX123" s="9"/>
      <c r="BY123" s="9"/>
      <c r="BZ123" s="9"/>
      <c r="CA123" s="9"/>
      <c r="CB123" s="9"/>
      <c r="CC123" s="9"/>
      <c r="CD123" s="9"/>
      <c r="CE123" s="9"/>
      <c r="CF123" s="9"/>
      <c r="CG123" s="9"/>
      <c r="CH123" s="9"/>
      <c r="CI123" s="9"/>
      <c r="CJ123" s="9"/>
      <c r="CK123" s="9"/>
      <c r="CL123" s="9"/>
    </row>
    <row r="124" spans="1:90" ht="56.25">
      <c r="A124" s="29" t="s">
        <v>347</v>
      </c>
      <c r="B124" s="91" t="s">
        <v>348</v>
      </c>
      <c r="C124" s="160"/>
      <c r="D124" s="73">
        <v>1139.039</v>
      </c>
      <c r="E124" s="73">
        <f>SUM(D124-C124)</f>
        <v>1139.039</v>
      </c>
      <c r="F124" s="152"/>
      <c r="G124" s="152"/>
      <c r="H124" s="152"/>
      <c r="I124" s="73"/>
      <c r="J124" s="158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  <c r="AP124" s="9"/>
      <c r="AQ124" s="9"/>
      <c r="AR124" s="9"/>
      <c r="AS124" s="9"/>
      <c r="AT124" s="9"/>
      <c r="AU124" s="9"/>
      <c r="AV124" s="9"/>
      <c r="AW124" s="9"/>
      <c r="AX124" s="9"/>
      <c r="AY124" s="9"/>
      <c r="AZ124" s="9"/>
      <c r="BA124" s="9"/>
      <c r="BB124" s="9"/>
      <c r="BC124" s="9"/>
      <c r="BD124" s="9"/>
      <c r="BE124" s="9"/>
      <c r="BF124" s="9"/>
      <c r="BG124" s="9"/>
      <c r="BH124" s="9"/>
      <c r="BI124" s="9"/>
      <c r="BJ124" s="9"/>
      <c r="BK124" s="9"/>
      <c r="BL124" s="9"/>
      <c r="BM124" s="9"/>
      <c r="BN124" s="9"/>
      <c r="BO124" s="9"/>
      <c r="BP124" s="9"/>
      <c r="BQ124" s="9"/>
      <c r="BR124" s="9"/>
      <c r="BS124" s="9"/>
      <c r="BT124" s="9"/>
      <c r="BU124" s="9"/>
      <c r="BV124" s="9"/>
      <c r="BW124" s="9"/>
      <c r="BX124" s="9"/>
      <c r="BY124" s="9"/>
      <c r="BZ124" s="9"/>
      <c r="CA124" s="9"/>
      <c r="CB124" s="9"/>
      <c r="CC124" s="9"/>
      <c r="CD124" s="9"/>
      <c r="CE124" s="9"/>
      <c r="CF124" s="9"/>
      <c r="CG124" s="9"/>
      <c r="CH124" s="9"/>
      <c r="CI124" s="9"/>
      <c r="CJ124" s="9"/>
      <c r="CK124" s="9"/>
      <c r="CL124" s="9"/>
    </row>
    <row r="125" spans="1:90" ht="20.25">
      <c r="A125" s="32" t="s">
        <v>36</v>
      </c>
      <c r="B125" s="52" t="s">
        <v>7</v>
      </c>
      <c r="C125" s="70">
        <f>SUM(C126:C129)+C130+C132</f>
        <v>52936.379000000001</v>
      </c>
      <c r="D125" s="70">
        <f>SUM(D126:D129)+D130+D132</f>
        <v>59165.236000000004</v>
      </c>
      <c r="E125" s="70">
        <f t="shared" ref="E125:E131" si="17">SUM(D125-C125)</f>
        <v>6228.8570000000036</v>
      </c>
      <c r="F125" s="156">
        <f t="shared" ref="F125:F131" si="18">SUM(D125/C125*100)</f>
        <v>111.76668506170398</v>
      </c>
      <c r="G125" s="70">
        <f>SUM(G126:G129)+G130+G132</f>
        <v>7958.0259999999998</v>
      </c>
      <c r="H125" s="70">
        <f>SUM(H126:H129)+H130+H132</f>
        <v>21771.464</v>
      </c>
      <c r="I125" s="70">
        <f t="shared" ref="I125:I127" si="19">SUM(H125-G125)</f>
        <v>13813.438</v>
      </c>
      <c r="J125" s="156" t="s">
        <v>407</v>
      </c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9"/>
      <c r="AM125" s="9"/>
      <c r="AN125" s="9"/>
      <c r="AO125" s="9"/>
      <c r="AP125" s="9"/>
      <c r="AQ125" s="9"/>
      <c r="AR125" s="9"/>
      <c r="AS125" s="9"/>
      <c r="AT125" s="9"/>
      <c r="AU125" s="9"/>
      <c r="AV125" s="9"/>
      <c r="AW125" s="9"/>
      <c r="AX125" s="9"/>
      <c r="AY125" s="9"/>
      <c r="AZ125" s="9"/>
      <c r="BA125" s="9"/>
      <c r="BB125" s="9"/>
      <c r="BC125" s="9"/>
      <c r="BD125" s="9"/>
      <c r="BE125" s="9"/>
      <c r="BF125" s="9"/>
      <c r="BG125" s="9"/>
      <c r="BH125" s="9"/>
      <c r="BI125" s="9"/>
      <c r="BJ125" s="9"/>
      <c r="BK125" s="9"/>
      <c r="BL125" s="9"/>
      <c r="BM125" s="9"/>
      <c r="BN125" s="9"/>
      <c r="BO125" s="9"/>
      <c r="BP125" s="9"/>
      <c r="BQ125" s="9"/>
      <c r="BR125" s="9"/>
      <c r="BS125" s="9"/>
      <c r="BT125" s="9"/>
      <c r="BU125" s="9"/>
      <c r="BV125" s="9"/>
      <c r="BW125" s="9"/>
      <c r="BX125" s="9"/>
      <c r="BY125" s="9"/>
      <c r="BZ125" s="9"/>
      <c r="CA125" s="9"/>
      <c r="CB125" s="9"/>
      <c r="CC125" s="9"/>
      <c r="CD125" s="9"/>
      <c r="CE125" s="9"/>
      <c r="CF125" s="9"/>
      <c r="CG125" s="9"/>
      <c r="CH125" s="9"/>
      <c r="CI125" s="9"/>
      <c r="CJ125" s="9"/>
      <c r="CK125" s="9"/>
      <c r="CL125" s="9"/>
    </row>
    <row r="126" spans="1:90">
      <c r="A126" s="29" t="s">
        <v>37</v>
      </c>
      <c r="B126" s="83" t="s">
        <v>38</v>
      </c>
      <c r="C126" s="152">
        <v>34546.71</v>
      </c>
      <c r="D126" s="160">
        <v>42788.521999999997</v>
      </c>
      <c r="E126" s="73">
        <f t="shared" si="17"/>
        <v>8241.8119999999981</v>
      </c>
      <c r="F126" s="151">
        <f t="shared" si="18"/>
        <v>123.85700982814282</v>
      </c>
      <c r="G126" s="152">
        <f>269.078+7643.948</f>
        <v>7913.0259999999998</v>
      </c>
      <c r="H126" s="152">
        <v>20696.057000000001</v>
      </c>
      <c r="I126" s="73">
        <f t="shared" si="19"/>
        <v>12783.031000000001</v>
      </c>
      <c r="J126" s="151" t="s">
        <v>408</v>
      </c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  <c r="AK126" s="9"/>
      <c r="AL126" s="9"/>
      <c r="AM126" s="9"/>
      <c r="AN126" s="9"/>
      <c r="AO126" s="9"/>
      <c r="AP126" s="9"/>
      <c r="AQ126" s="9"/>
      <c r="AR126" s="9"/>
      <c r="AS126" s="9"/>
      <c r="AT126" s="9"/>
      <c r="AU126" s="9"/>
      <c r="AV126" s="9"/>
      <c r="AW126" s="9"/>
      <c r="AX126" s="9"/>
      <c r="AY126" s="9"/>
      <c r="AZ126" s="9"/>
      <c r="BA126" s="9"/>
      <c r="BB126" s="9"/>
      <c r="BC126" s="9"/>
      <c r="BD126" s="9"/>
      <c r="BE126" s="9"/>
      <c r="BF126" s="9"/>
      <c r="BG126" s="9"/>
      <c r="BH126" s="9"/>
      <c r="BI126" s="9"/>
      <c r="BJ126" s="9"/>
      <c r="BK126" s="9"/>
      <c r="BL126" s="9"/>
      <c r="BM126" s="9"/>
      <c r="BN126" s="9"/>
      <c r="BO126" s="9"/>
      <c r="BP126" s="9"/>
      <c r="BQ126" s="9"/>
      <c r="BR126" s="9"/>
      <c r="BS126" s="9"/>
      <c r="BT126" s="9"/>
      <c r="BU126" s="9"/>
      <c r="BV126" s="9"/>
      <c r="BW126" s="9"/>
      <c r="BX126" s="9"/>
      <c r="BY126" s="9"/>
      <c r="BZ126" s="9"/>
      <c r="CA126" s="9"/>
      <c r="CB126" s="9"/>
      <c r="CC126" s="9"/>
      <c r="CD126" s="9"/>
      <c r="CE126" s="9"/>
      <c r="CF126" s="9"/>
      <c r="CG126" s="9"/>
      <c r="CH126" s="9"/>
      <c r="CI126" s="9"/>
      <c r="CJ126" s="9"/>
      <c r="CK126" s="9"/>
      <c r="CL126" s="9"/>
    </row>
    <row r="127" spans="1:90">
      <c r="A127" s="29" t="s">
        <v>97</v>
      </c>
      <c r="B127" s="28" t="s">
        <v>122</v>
      </c>
      <c r="C127" s="152">
        <v>6686.9639999999999</v>
      </c>
      <c r="D127" s="160">
        <v>3147.9</v>
      </c>
      <c r="E127" s="73">
        <f t="shared" si="17"/>
        <v>-3539.0639999999999</v>
      </c>
      <c r="F127" s="151">
        <f t="shared" si="18"/>
        <v>47.075174922431167</v>
      </c>
      <c r="G127" s="161">
        <v>45</v>
      </c>
      <c r="H127" s="161">
        <f>880.1+195.307</f>
        <v>1075.4069999999999</v>
      </c>
      <c r="I127" s="73">
        <f t="shared" si="19"/>
        <v>1030.4069999999999</v>
      </c>
      <c r="J127" s="158" t="s">
        <v>409</v>
      </c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9"/>
      <c r="AP127" s="9"/>
      <c r="AQ127" s="9"/>
      <c r="AR127" s="9"/>
      <c r="AS127" s="9"/>
      <c r="AT127" s="9"/>
      <c r="AU127" s="9"/>
      <c r="AV127" s="9"/>
      <c r="AW127" s="9"/>
      <c r="AX127" s="9"/>
      <c r="AY127" s="9"/>
      <c r="AZ127" s="9"/>
      <c r="BA127" s="9"/>
      <c r="BB127" s="9"/>
      <c r="BC127" s="9"/>
      <c r="BD127" s="9"/>
      <c r="BE127" s="9"/>
      <c r="BF127" s="9"/>
      <c r="BG127" s="9"/>
      <c r="BH127" s="9"/>
      <c r="BI127" s="9"/>
      <c r="BJ127" s="9"/>
      <c r="BK127" s="9"/>
      <c r="BL127" s="9"/>
      <c r="BM127" s="9"/>
      <c r="BN127" s="9"/>
      <c r="BO127" s="9"/>
      <c r="BP127" s="9"/>
      <c r="BQ127" s="9"/>
      <c r="BR127" s="9"/>
      <c r="BS127" s="9"/>
      <c r="BT127" s="9"/>
      <c r="BU127" s="9"/>
      <c r="BV127" s="9"/>
      <c r="BW127" s="9"/>
      <c r="BX127" s="9"/>
      <c r="BY127" s="9"/>
      <c r="BZ127" s="9"/>
      <c r="CA127" s="9"/>
      <c r="CB127" s="9"/>
      <c r="CC127" s="9"/>
      <c r="CD127" s="9"/>
      <c r="CE127" s="9"/>
      <c r="CF127" s="9"/>
      <c r="CG127" s="9"/>
      <c r="CH127" s="9"/>
      <c r="CI127" s="9"/>
      <c r="CJ127" s="9"/>
      <c r="CK127" s="9"/>
      <c r="CL127" s="9"/>
    </row>
    <row r="128" spans="1:90">
      <c r="A128" s="29" t="s">
        <v>98</v>
      </c>
      <c r="B128" s="84" t="s">
        <v>186</v>
      </c>
      <c r="C128" s="152">
        <v>239.352</v>
      </c>
      <c r="D128" s="160">
        <v>225.785</v>
      </c>
      <c r="E128" s="73">
        <f t="shared" si="17"/>
        <v>-13.567000000000007</v>
      </c>
      <c r="F128" s="151">
        <f t="shared" si="18"/>
        <v>94.331779137003238</v>
      </c>
      <c r="G128" s="152"/>
      <c r="H128" s="161"/>
      <c r="I128" s="73"/>
      <c r="J128" s="151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9"/>
      <c r="AQ128" s="9"/>
      <c r="AR128" s="9"/>
      <c r="AS128" s="9"/>
      <c r="AT128" s="9"/>
      <c r="AU128" s="9"/>
      <c r="AV128" s="9"/>
      <c r="AW128" s="9"/>
      <c r="AX128" s="9"/>
      <c r="AY128" s="9"/>
      <c r="AZ128" s="9"/>
      <c r="BA128" s="9"/>
      <c r="BB128" s="9"/>
      <c r="BC128" s="9"/>
      <c r="BD128" s="9"/>
      <c r="BE128" s="9"/>
      <c r="BF128" s="9"/>
      <c r="BG128" s="9"/>
      <c r="BH128" s="9"/>
      <c r="BI128" s="9"/>
      <c r="BJ128" s="9"/>
      <c r="BK128" s="9"/>
      <c r="BL128" s="9"/>
      <c r="BM128" s="9"/>
      <c r="BN128" s="9"/>
      <c r="BO128" s="9"/>
      <c r="BP128" s="9"/>
      <c r="BQ128" s="9"/>
      <c r="BR128" s="9"/>
      <c r="BS128" s="9"/>
      <c r="BT128" s="9"/>
      <c r="BU128" s="9"/>
      <c r="BV128" s="9"/>
      <c r="BW128" s="9"/>
      <c r="BX128" s="9"/>
      <c r="BY128" s="9"/>
      <c r="BZ128" s="9"/>
      <c r="CA128" s="9"/>
      <c r="CB128" s="9"/>
      <c r="CC128" s="9"/>
      <c r="CD128" s="9"/>
      <c r="CE128" s="9"/>
      <c r="CF128" s="9"/>
      <c r="CG128" s="9"/>
      <c r="CH128" s="9"/>
      <c r="CI128" s="9"/>
      <c r="CJ128" s="9"/>
      <c r="CK128" s="9"/>
      <c r="CL128" s="9"/>
    </row>
    <row r="129" spans="1:90">
      <c r="A129" s="29" t="s">
        <v>99</v>
      </c>
      <c r="B129" s="84" t="s">
        <v>123</v>
      </c>
      <c r="C129" s="152">
        <v>237.173</v>
      </c>
      <c r="D129" s="160">
        <v>0</v>
      </c>
      <c r="E129" s="73">
        <f t="shared" si="17"/>
        <v>-237.173</v>
      </c>
      <c r="F129" s="151">
        <f t="shared" si="18"/>
        <v>0</v>
      </c>
      <c r="G129" s="152"/>
      <c r="H129" s="152"/>
      <c r="I129" s="73"/>
      <c r="J129" s="158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  <c r="AM129" s="9"/>
      <c r="AN129" s="9"/>
      <c r="AO129" s="9"/>
      <c r="AP129" s="9"/>
      <c r="AQ129" s="9"/>
      <c r="AR129" s="9"/>
      <c r="AS129" s="9"/>
      <c r="AT129" s="9"/>
      <c r="AU129" s="9"/>
      <c r="AV129" s="9"/>
      <c r="AW129" s="9"/>
      <c r="AX129" s="9"/>
      <c r="AY129" s="9"/>
      <c r="AZ129" s="9"/>
      <c r="BA129" s="9"/>
      <c r="BB129" s="9"/>
      <c r="BC129" s="9"/>
      <c r="BD129" s="9"/>
      <c r="BE129" s="9"/>
      <c r="BF129" s="9"/>
      <c r="BG129" s="9"/>
      <c r="BH129" s="9"/>
      <c r="BI129" s="9"/>
      <c r="BJ129" s="9"/>
      <c r="BK129" s="9"/>
      <c r="BL129" s="9"/>
      <c r="BM129" s="9"/>
      <c r="BN129" s="9"/>
      <c r="BO129" s="9"/>
      <c r="BP129" s="9"/>
      <c r="BQ129" s="9"/>
      <c r="BR129" s="9"/>
      <c r="BS129" s="9"/>
      <c r="BT129" s="9"/>
      <c r="BU129" s="9"/>
      <c r="BV129" s="9"/>
      <c r="BW129" s="9"/>
      <c r="BX129" s="9"/>
      <c r="BY129" s="9"/>
      <c r="BZ129" s="9"/>
      <c r="CA129" s="9"/>
      <c r="CB129" s="9"/>
      <c r="CC129" s="9"/>
      <c r="CD129" s="9"/>
      <c r="CE129" s="9"/>
      <c r="CF129" s="9"/>
      <c r="CG129" s="9"/>
      <c r="CH129" s="9"/>
      <c r="CI129" s="9"/>
      <c r="CJ129" s="9"/>
      <c r="CK129" s="9"/>
      <c r="CL129" s="9"/>
    </row>
    <row r="130" spans="1:90">
      <c r="A130" s="29" t="s">
        <v>100</v>
      </c>
      <c r="B130" s="84" t="s">
        <v>187</v>
      </c>
      <c r="C130" s="152">
        <f>C131</f>
        <v>10217.808000000001</v>
      </c>
      <c r="D130" s="152">
        <f>D131</f>
        <v>11491.066999999999</v>
      </c>
      <c r="E130" s="73">
        <f t="shared" si="17"/>
        <v>1273.2589999999982</v>
      </c>
      <c r="F130" s="151">
        <f t="shared" si="18"/>
        <v>112.46117562592678</v>
      </c>
      <c r="G130" s="152"/>
      <c r="H130" s="152"/>
      <c r="I130" s="73"/>
      <c r="J130" s="158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9"/>
      <c r="AR130" s="9"/>
      <c r="AS130" s="9"/>
      <c r="AT130" s="9"/>
      <c r="AU130" s="9"/>
      <c r="AV130" s="9"/>
      <c r="AW130" s="9"/>
      <c r="AX130" s="9"/>
      <c r="AY130" s="9"/>
      <c r="AZ130" s="9"/>
      <c r="BA130" s="9"/>
      <c r="BB130" s="9"/>
      <c r="BC130" s="9"/>
      <c r="BD130" s="9"/>
      <c r="BE130" s="9"/>
      <c r="BF130" s="9"/>
      <c r="BG130" s="9"/>
      <c r="BH130" s="9"/>
      <c r="BI130" s="9"/>
      <c r="BJ130" s="9"/>
      <c r="BK130" s="9"/>
      <c r="BL130" s="9"/>
      <c r="BM130" s="9"/>
      <c r="BN130" s="9"/>
      <c r="BO130" s="9"/>
      <c r="BP130" s="9"/>
      <c r="BQ130" s="9"/>
      <c r="BR130" s="9"/>
      <c r="BS130" s="9"/>
      <c r="BT130" s="9"/>
      <c r="BU130" s="9"/>
      <c r="BV130" s="9"/>
      <c r="BW130" s="9"/>
      <c r="BX130" s="9"/>
      <c r="BY130" s="9"/>
      <c r="BZ130" s="9"/>
      <c r="CA130" s="9"/>
      <c r="CB130" s="9"/>
      <c r="CC130" s="9"/>
      <c r="CD130" s="9"/>
      <c r="CE130" s="9"/>
      <c r="CF130" s="9"/>
      <c r="CG130" s="9"/>
      <c r="CH130" s="9"/>
      <c r="CI130" s="9"/>
      <c r="CJ130" s="9"/>
      <c r="CK130" s="9"/>
      <c r="CL130" s="9"/>
    </row>
    <row r="131" spans="1:90" ht="37.5">
      <c r="A131" s="29" t="s">
        <v>101</v>
      </c>
      <c r="B131" s="84" t="s">
        <v>124</v>
      </c>
      <c r="C131" s="152">
        <f>10082.75+135.058</f>
        <v>10217.808000000001</v>
      </c>
      <c r="D131" s="152">
        <v>11491.066999999999</v>
      </c>
      <c r="E131" s="73">
        <f t="shared" si="17"/>
        <v>1273.2589999999982</v>
      </c>
      <c r="F131" s="151">
        <f t="shared" si="18"/>
        <v>112.46117562592678</v>
      </c>
      <c r="G131" s="152"/>
      <c r="H131" s="152"/>
      <c r="I131" s="73"/>
      <c r="J131" s="158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9"/>
      <c r="AO131" s="9"/>
      <c r="AP131" s="9"/>
      <c r="AQ131" s="9"/>
      <c r="AR131" s="9"/>
      <c r="AS131" s="9"/>
      <c r="AT131" s="9"/>
      <c r="AU131" s="9"/>
      <c r="AV131" s="9"/>
      <c r="AW131" s="9"/>
      <c r="AX131" s="9"/>
      <c r="AY131" s="9"/>
      <c r="AZ131" s="9"/>
      <c r="BA131" s="9"/>
      <c r="BB131" s="9"/>
      <c r="BC131" s="9"/>
      <c r="BD131" s="9"/>
      <c r="BE131" s="9"/>
      <c r="BF131" s="9"/>
      <c r="BG131" s="9"/>
      <c r="BH131" s="9"/>
      <c r="BI131" s="9"/>
      <c r="BJ131" s="9"/>
      <c r="BK131" s="9"/>
      <c r="BL131" s="9"/>
      <c r="BM131" s="9"/>
      <c r="BN131" s="9"/>
      <c r="BO131" s="9"/>
      <c r="BP131" s="9"/>
      <c r="BQ131" s="9"/>
      <c r="BR131" s="9"/>
      <c r="BS131" s="9"/>
      <c r="BT131" s="9"/>
      <c r="BU131" s="9"/>
      <c r="BV131" s="9"/>
      <c r="BW131" s="9"/>
      <c r="BX131" s="9"/>
      <c r="BY131" s="9"/>
      <c r="BZ131" s="9"/>
      <c r="CA131" s="9"/>
      <c r="CB131" s="9"/>
      <c r="CC131" s="9"/>
      <c r="CD131" s="9"/>
      <c r="CE131" s="9"/>
      <c r="CF131" s="9"/>
      <c r="CG131" s="9"/>
      <c r="CH131" s="9"/>
      <c r="CI131" s="9"/>
      <c r="CJ131" s="9"/>
      <c r="CK131" s="9"/>
      <c r="CL131" s="9"/>
    </row>
    <row r="132" spans="1:90">
      <c r="A132" s="29" t="s">
        <v>102</v>
      </c>
      <c r="B132" s="84" t="s">
        <v>125</v>
      </c>
      <c r="C132" s="152">
        <f>SUM(C133:C133)</f>
        <v>1008.372</v>
      </c>
      <c r="D132" s="152">
        <f>SUM(D133:D133)</f>
        <v>1511.962</v>
      </c>
      <c r="E132" s="73">
        <f>SUM(D132-C132)</f>
        <v>503.59000000000003</v>
      </c>
      <c r="F132" s="151">
        <f t="shared" ref="F132" si="20">SUM(D132/C132*100)</f>
        <v>149.94089482849583</v>
      </c>
      <c r="G132" s="152"/>
      <c r="H132" s="152"/>
      <c r="I132" s="73"/>
      <c r="J132" s="158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  <c r="AM132" s="9"/>
      <c r="AN132" s="9"/>
      <c r="AO132" s="9"/>
      <c r="AP132" s="9"/>
      <c r="AQ132" s="9"/>
      <c r="AR132" s="9"/>
      <c r="AS132" s="9"/>
      <c r="AT132" s="9"/>
      <c r="AU132" s="9"/>
      <c r="AV132" s="9"/>
      <c r="AW132" s="9"/>
      <c r="AX132" s="9"/>
      <c r="AY132" s="9"/>
      <c r="AZ132" s="9"/>
      <c r="BA132" s="9"/>
      <c r="BB132" s="9"/>
      <c r="BC132" s="9"/>
      <c r="BD132" s="9"/>
      <c r="BE132" s="9"/>
      <c r="BF132" s="9"/>
      <c r="BG132" s="9"/>
      <c r="BH132" s="9"/>
      <c r="BI132" s="9"/>
      <c r="BJ132" s="9"/>
      <c r="BK132" s="9"/>
      <c r="BL132" s="9"/>
      <c r="BM132" s="9"/>
      <c r="BN132" s="9"/>
      <c r="BO132" s="9"/>
      <c r="BP132" s="9"/>
      <c r="BQ132" s="9"/>
      <c r="BR132" s="9"/>
      <c r="BS132" s="9"/>
      <c r="BT132" s="9"/>
      <c r="BU132" s="9"/>
      <c r="BV132" s="9"/>
      <c r="BW132" s="9"/>
      <c r="BX132" s="9"/>
      <c r="BY132" s="9"/>
      <c r="BZ132" s="9"/>
      <c r="CA132" s="9"/>
      <c r="CB132" s="9"/>
      <c r="CC132" s="9"/>
      <c r="CD132" s="9"/>
      <c r="CE132" s="9"/>
      <c r="CF132" s="9"/>
      <c r="CG132" s="9"/>
      <c r="CH132" s="9"/>
      <c r="CI132" s="9"/>
      <c r="CJ132" s="9"/>
      <c r="CK132" s="9"/>
      <c r="CL132" s="9"/>
    </row>
    <row r="133" spans="1:90">
      <c r="A133" s="29" t="s">
        <v>103</v>
      </c>
      <c r="B133" s="84" t="s">
        <v>126</v>
      </c>
      <c r="C133" s="152">
        <v>1008.372</v>
      </c>
      <c r="D133" s="160">
        <v>1511.962</v>
      </c>
      <c r="E133" s="73">
        <f>SUM(D133-C133)</f>
        <v>503.59000000000003</v>
      </c>
      <c r="F133" s="151">
        <f t="shared" ref="F133" si="21">SUM(D133/C133*100)</f>
        <v>149.94089482849583</v>
      </c>
      <c r="G133" s="152"/>
      <c r="H133" s="152"/>
      <c r="I133" s="73"/>
      <c r="J133" s="158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9"/>
      <c r="AV133" s="9"/>
      <c r="AW133" s="9"/>
      <c r="AX133" s="9"/>
      <c r="AY133" s="9"/>
      <c r="AZ133" s="9"/>
      <c r="BA133" s="9"/>
      <c r="BB133" s="9"/>
      <c r="BC133" s="9"/>
      <c r="BD133" s="9"/>
      <c r="BE133" s="9"/>
      <c r="BF133" s="9"/>
      <c r="BG133" s="9"/>
      <c r="BH133" s="9"/>
      <c r="BI133" s="9"/>
      <c r="BJ133" s="9"/>
      <c r="BK133" s="9"/>
      <c r="BL133" s="9"/>
      <c r="BM133" s="9"/>
      <c r="BN133" s="9"/>
      <c r="BO133" s="9"/>
      <c r="BP133" s="9"/>
      <c r="BQ133" s="9"/>
      <c r="BR133" s="9"/>
      <c r="BS133" s="9"/>
      <c r="BT133" s="9"/>
      <c r="BU133" s="9"/>
      <c r="BV133" s="9"/>
      <c r="BW133" s="9"/>
      <c r="BX133" s="9"/>
      <c r="BY133" s="9"/>
      <c r="BZ133" s="9"/>
      <c r="CA133" s="9"/>
      <c r="CB133" s="9"/>
      <c r="CC133" s="9"/>
      <c r="CD133" s="9"/>
      <c r="CE133" s="9"/>
      <c r="CF133" s="9"/>
      <c r="CG133" s="9"/>
      <c r="CH133" s="9"/>
      <c r="CI133" s="9"/>
      <c r="CJ133" s="9"/>
      <c r="CK133" s="9"/>
      <c r="CL133" s="9"/>
    </row>
    <row r="134" spans="1:90" s="9" customFormat="1" ht="20.25">
      <c r="A134" s="60" t="s">
        <v>39</v>
      </c>
      <c r="B134" s="52" t="s">
        <v>8</v>
      </c>
      <c r="C134" s="70">
        <f>C135+C140+C142+C146+C152+C153+C155+C158+C159+C141+C145+C149+C151</f>
        <v>73058.183000000005</v>
      </c>
      <c r="D134" s="70">
        <f>D135+D140+D142+D146+D152+D153+D155+D158+D159+D141+D145+D149+D151</f>
        <v>81753.513999999996</v>
      </c>
      <c r="E134" s="70">
        <f t="shared" ref="E134:E135" si="22">SUM(D134-C134)</f>
        <v>8695.330999999991</v>
      </c>
      <c r="F134" s="156">
        <f>SUM(D134/C134*100)</f>
        <v>111.90192616753143</v>
      </c>
      <c r="G134" s="70">
        <f>G135+G140+G142+G146+G152+G153+G155+G158+G159+G141+G145+G149+G151</f>
        <v>22277.268</v>
      </c>
      <c r="H134" s="70">
        <f>H135+H140+H142+H146+H152+H153+H155+H158+H159+H141+H145+H149+H151</f>
        <v>8077.7709999999988</v>
      </c>
      <c r="I134" s="70">
        <f t="shared" ref="I134" si="23">SUM(H134-G134)</f>
        <v>-14199.497000000001</v>
      </c>
      <c r="J134" s="156">
        <f t="shared" ref="J134" si="24">SUM(H134/G134*100)</f>
        <v>36.260150930536</v>
      </c>
    </row>
    <row r="135" spans="1:90" s="9" customFormat="1" ht="37.5">
      <c r="A135" s="29" t="s">
        <v>40</v>
      </c>
      <c r="B135" s="145" t="s">
        <v>168</v>
      </c>
      <c r="C135" s="152">
        <f>SUM(C136:C139)</f>
        <v>29122.929999999997</v>
      </c>
      <c r="D135" s="152">
        <f>SUM(D136:D139)</f>
        <v>26398.232</v>
      </c>
      <c r="E135" s="73">
        <f t="shared" si="22"/>
        <v>-2724.6979999999967</v>
      </c>
      <c r="F135" s="151">
        <f t="shared" ref="F135:F138" si="25">SUM(D135/C135*100)</f>
        <v>90.644148785853631</v>
      </c>
      <c r="G135" s="152"/>
      <c r="H135" s="152"/>
      <c r="I135" s="73"/>
      <c r="J135" s="165"/>
    </row>
    <row r="136" spans="1:90" s="9" customFormat="1" ht="20.25" customHeight="1">
      <c r="A136" s="29" t="s">
        <v>41</v>
      </c>
      <c r="B136" s="145" t="s">
        <v>191</v>
      </c>
      <c r="C136" s="152">
        <v>76.656999999999996</v>
      </c>
      <c r="D136" s="160">
        <v>30.576000000000001</v>
      </c>
      <c r="E136" s="73">
        <f t="shared" ref="E136:E161" si="26">SUM(D136-C136)</f>
        <v>-46.080999999999996</v>
      </c>
      <c r="F136" s="151">
        <f t="shared" si="25"/>
        <v>39.886768331659212</v>
      </c>
      <c r="G136" s="152"/>
      <c r="H136" s="152"/>
      <c r="I136" s="73"/>
      <c r="J136" s="165"/>
    </row>
    <row r="137" spans="1:90" s="9" customFormat="1" ht="20.25" customHeight="1">
      <c r="A137" s="29" t="s">
        <v>169</v>
      </c>
      <c r="B137" s="61" t="s">
        <v>43</v>
      </c>
      <c r="C137" s="152">
        <v>657.76700000000005</v>
      </c>
      <c r="D137" s="160">
        <v>0</v>
      </c>
      <c r="E137" s="73">
        <f t="shared" si="26"/>
        <v>-657.76700000000005</v>
      </c>
      <c r="F137" s="151">
        <f t="shared" si="25"/>
        <v>0</v>
      </c>
      <c r="G137" s="152"/>
      <c r="H137" s="152"/>
      <c r="I137" s="73"/>
      <c r="J137" s="158"/>
    </row>
    <row r="138" spans="1:90" s="9" customFormat="1" ht="24.75" customHeight="1">
      <c r="A138" s="29" t="s">
        <v>42</v>
      </c>
      <c r="B138" s="146" t="s">
        <v>12</v>
      </c>
      <c r="C138" s="152">
        <v>28239.886999999999</v>
      </c>
      <c r="D138" s="152">
        <v>26367.655999999999</v>
      </c>
      <c r="E138" s="73">
        <f t="shared" si="26"/>
        <v>-1872.2309999999998</v>
      </c>
      <c r="F138" s="151">
        <f t="shared" si="25"/>
        <v>93.370260298846091</v>
      </c>
      <c r="G138" s="152"/>
      <c r="H138" s="152"/>
      <c r="I138" s="73"/>
      <c r="J138" s="158"/>
    </row>
    <row r="139" spans="1:90" s="9" customFormat="1" ht="23.45" customHeight="1">
      <c r="A139" s="29" t="s">
        <v>44</v>
      </c>
      <c r="B139" s="61" t="s">
        <v>13</v>
      </c>
      <c r="C139" s="152">
        <v>148.619</v>
      </c>
      <c r="D139" s="160">
        <v>0</v>
      </c>
      <c r="E139" s="73">
        <f t="shared" si="26"/>
        <v>-148.619</v>
      </c>
      <c r="F139" s="151">
        <f t="shared" ref="F139:F161" si="27">SUM(D139/C139*100)</f>
        <v>0</v>
      </c>
      <c r="G139" s="152"/>
      <c r="H139" s="152"/>
      <c r="I139" s="73"/>
      <c r="J139" s="158"/>
    </row>
    <row r="140" spans="1:90" s="9" customFormat="1" ht="24" customHeight="1">
      <c r="A140" s="27" t="s">
        <v>45</v>
      </c>
      <c r="B140" s="61" t="s">
        <v>52</v>
      </c>
      <c r="C140" s="152">
        <v>256.61700000000002</v>
      </c>
      <c r="D140" s="160">
        <v>328.94400000000002</v>
      </c>
      <c r="E140" s="73">
        <f t="shared" si="26"/>
        <v>72.326999999999998</v>
      </c>
      <c r="F140" s="151">
        <f t="shared" si="27"/>
        <v>128.18480459205742</v>
      </c>
      <c r="G140" s="152"/>
      <c r="H140" s="152"/>
      <c r="I140" s="73"/>
      <c r="J140" s="158"/>
    </row>
    <row r="141" spans="1:90" s="9" customFormat="1" ht="22.5" customHeight="1">
      <c r="A141" s="29" t="s">
        <v>46</v>
      </c>
      <c r="B141" s="147" t="s">
        <v>170</v>
      </c>
      <c r="C141" s="152">
        <v>111.614</v>
      </c>
      <c r="D141" s="160">
        <v>99.734999999999999</v>
      </c>
      <c r="E141" s="73">
        <f t="shared" si="26"/>
        <v>-11.879000000000005</v>
      </c>
      <c r="F141" s="151">
        <f t="shared" si="27"/>
        <v>89.357069901625238</v>
      </c>
      <c r="G141" s="152"/>
      <c r="H141" s="152"/>
      <c r="I141" s="73"/>
      <c r="J141" s="158"/>
    </row>
    <row r="142" spans="1:90" s="9" customFormat="1" ht="37.5">
      <c r="A142" s="29" t="s">
        <v>47</v>
      </c>
      <c r="B142" s="147" t="s">
        <v>171</v>
      </c>
      <c r="C142" s="152">
        <f>C143+C144</f>
        <v>20302.992000000002</v>
      </c>
      <c r="D142" s="152">
        <f>D143+D144</f>
        <v>23334.156000000003</v>
      </c>
      <c r="E142" s="73">
        <f t="shared" si="26"/>
        <v>3031.1640000000007</v>
      </c>
      <c r="F142" s="151">
        <f t="shared" si="27"/>
        <v>114.92964189711546</v>
      </c>
      <c r="G142" s="152">
        <f>G143+G144</f>
        <v>19785.557000000001</v>
      </c>
      <c r="H142" s="152">
        <f>H143+H144</f>
        <v>5692.2889999999998</v>
      </c>
      <c r="I142" s="73">
        <f>SUM(H142-G142)</f>
        <v>-14093.268</v>
      </c>
      <c r="J142" s="151">
        <f t="shared" ref="J142:J144" si="28">SUM(H142/G142*100)</f>
        <v>28.769920402038718</v>
      </c>
    </row>
    <row r="143" spans="1:90" s="9" customFormat="1" ht="37.5">
      <c r="A143" s="29" t="s">
        <v>48</v>
      </c>
      <c r="B143" s="147" t="s">
        <v>53</v>
      </c>
      <c r="C143" s="152">
        <v>17993.116000000002</v>
      </c>
      <c r="D143" s="152">
        <v>19170.061000000002</v>
      </c>
      <c r="E143" s="73">
        <f t="shared" si="26"/>
        <v>1176.9449999999997</v>
      </c>
      <c r="F143" s="151">
        <f t="shared" si="27"/>
        <v>106.54108493492733</v>
      </c>
      <c r="G143" s="152">
        <v>19465.606</v>
      </c>
      <c r="H143" s="161">
        <v>5673.1329999999998</v>
      </c>
      <c r="I143" s="73">
        <f>SUM(H143-G143)</f>
        <v>-13792.473</v>
      </c>
      <c r="J143" s="151">
        <f t="shared" si="28"/>
        <v>29.144394477110037</v>
      </c>
    </row>
    <row r="144" spans="1:90" s="9" customFormat="1">
      <c r="A144" s="29" t="s">
        <v>49</v>
      </c>
      <c r="B144" s="147" t="s">
        <v>172</v>
      </c>
      <c r="C144" s="152">
        <v>2309.8760000000002</v>
      </c>
      <c r="D144" s="160">
        <v>4164.0950000000003</v>
      </c>
      <c r="E144" s="73">
        <f t="shared" si="26"/>
        <v>1854.2190000000001</v>
      </c>
      <c r="F144" s="151" t="s">
        <v>401</v>
      </c>
      <c r="G144" s="152">
        <v>319.95100000000002</v>
      </c>
      <c r="H144" s="161">
        <v>19.155999999999999</v>
      </c>
      <c r="I144" s="73">
        <f>SUM(H144-G144)</f>
        <v>-300.79500000000002</v>
      </c>
      <c r="J144" s="151">
        <f t="shared" si="28"/>
        <v>5.9871667849139394</v>
      </c>
    </row>
    <row r="145" spans="1:10" s="9" customFormat="1" ht="37.5">
      <c r="A145" s="29" t="s">
        <v>378</v>
      </c>
      <c r="B145" s="148" t="s">
        <v>379</v>
      </c>
      <c r="C145" s="166">
        <v>138.67599999999999</v>
      </c>
      <c r="D145" s="160"/>
      <c r="E145" s="109">
        <f>D145-C145</f>
        <v>-138.67599999999999</v>
      </c>
      <c r="F145" s="151"/>
      <c r="G145" s="152"/>
      <c r="H145" s="161"/>
      <c r="I145" s="73"/>
      <c r="J145" s="151"/>
    </row>
    <row r="146" spans="1:10" s="9" customFormat="1" ht="23.45" customHeight="1">
      <c r="A146" s="29" t="s">
        <v>104</v>
      </c>
      <c r="B146" s="147" t="s">
        <v>54</v>
      </c>
      <c r="C146" s="152">
        <f>SUM(C147:C148)</f>
        <v>1491.0509999999999</v>
      </c>
      <c r="D146" s="152">
        <f>SUM(D147:D148)</f>
        <v>2671.203</v>
      </c>
      <c r="E146" s="73">
        <f t="shared" si="26"/>
        <v>1180.152</v>
      </c>
      <c r="F146" s="151" t="s">
        <v>401</v>
      </c>
      <c r="G146" s="152">
        <f>SUM(G147:G148)</f>
        <v>9</v>
      </c>
      <c r="H146" s="152">
        <f>SUM(H147:H148)</f>
        <v>197.565</v>
      </c>
      <c r="I146" s="73">
        <f>SUM(H146-G146)</f>
        <v>188.565</v>
      </c>
      <c r="J146" s="165" t="s">
        <v>410</v>
      </c>
    </row>
    <row r="147" spans="1:10" s="9" customFormat="1">
      <c r="A147" s="29" t="s">
        <v>105</v>
      </c>
      <c r="B147" s="147" t="s">
        <v>201</v>
      </c>
      <c r="C147" s="152">
        <v>1157.57</v>
      </c>
      <c r="D147" s="160">
        <v>1751.713</v>
      </c>
      <c r="E147" s="73">
        <f t="shared" si="26"/>
        <v>594.14300000000003</v>
      </c>
      <c r="F147" s="151">
        <f t="shared" si="27"/>
        <v>151.32674481888785</v>
      </c>
      <c r="G147" s="152">
        <v>9</v>
      </c>
      <c r="H147" s="161">
        <v>0</v>
      </c>
      <c r="I147" s="73">
        <f>SUM(H147-G147)</f>
        <v>-9</v>
      </c>
      <c r="J147" s="151">
        <f t="shared" ref="J147" si="29">SUM(H147/G147*100)</f>
        <v>0</v>
      </c>
    </row>
    <row r="148" spans="1:10" s="9" customFormat="1" ht="45.2" customHeight="1">
      <c r="A148" s="29" t="s">
        <v>293</v>
      </c>
      <c r="B148" s="147" t="s">
        <v>294</v>
      </c>
      <c r="C148" s="152">
        <v>333.48099999999999</v>
      </c>
      <c r="D148" s="152">
        <v>919.49</v>
      </c>
      <c r="E148" s="73">
        <f t="shared" si="26"/>
        <v>586.00900000000001</v>
      </c>
      <c r="F148" s="151" t="s">
        <v>402</v>
      </c>
      <c r="G148" s="152"/>
      <c r="H148" s="161">
        <v>197.565</v>
      </c>
      <c r="I148" s="109">
        <f>H148-G148</f>
        <v>197.565</v>
      </c>
      <c r="J148" s="158"/>
    </row>
    <row r="149" spans="1:10" s="9" customFormat="1" ht="45.2" customHeight="1">
      <c r="A149" s="29" t="s">
        <v>380</v>
      </c>
      <c r="B149" s="149" t="s">
        <v>383</v>
      </c>
      <c r="C149" s="152"/>
      <c r="D149" s="152">
        <v>12.772</v>
      </c>
      <c r="E149" s="73">
        <f t="shared" ref="E149:E151" si="30">SUM(D149-C149)</f>
        <v>12.772</v>
      </c>
      <c r="F149" s="151"/>
      <c r="G149" s="152"/>
      <c r="H149" s="161"/>
      <c r="I149" s="73"/>
      <c r="J149" s="158"/>
    </row>
    <row r="150" spans="1:10" s="9" customFormat="1" ht="45.2" customHeight="1">
      <c r="A150" s="29" t="s">
        <v>381</v>
      </c>
      <c r="B150" s="149" t="s">
        <v>384</v>
      </c>
      <c r="C150" s="152"/>
      <c r="D150" s="152">
        <v>12.772</v>
      </c>
      <c r="E150" s="73">
        <f t="shared" si="30"/>
        <v>12.772</v>
      </c>
      <c r="F150" s="151"/>
      <c r="G150" s="152"/>
      <c r="H150" s="161"/>
      <c r="I150" s="73"/>
      <c r="J150" s="158"/>
    </row>
    <row r="151" spans="1:10" s="9" customFormat="1" ht="56.25" customHeight="1">
      <c r="A151" s="29" t="s">
        <v>382</v>
      </c>
      <c r="B151" s="148" t="s">
        <v>385</v>
      </c>
      <c r="C151" s="152"/>
      <c r="D151" s="152">
        <v>790.65</v>
      </c>
      <c r="E151" s="73">
        <f t="shared" si="30"/>
        <v>790.65</v>
      </c>
      <c r="F151" s="151"/>
      <c r="G151" s="152"/>
      <c r="H151" s="161"/>
      <c r="I151" s="73"/>
      <c r="J151" s="158"/>
    </row>
    <row r="152" spans="1:10" s="9" customFormat="1" ht="56.25">
      <c r="A152" s="27" t="s">
        <v>91</v>
      </c>
      <c r="B152" s="75" t="s">
        <v>173</v>
      </c>
      <c r="C152" s="152">
        <v>4025.0549999999998</v>
      </c>
      <c r="D152" s="152">
        <v>6268.2650000000003</v>
      </c>
      <c r="E152" s="73">
        <f t="shared" si="26"/>
        <v>2243.2100000000005</v>
      </c>
      <c r="F152" s="151">
        <f t="shared" si="27"/>
        <v>155.73116392198369</v>
      </c>
      <c r="G152" s="152"/>
      <c r="H152" s="152"/>
      <c r="I152" s="73"/>
      <c r="J152" s="158"/>
    </row>
    <row r="153" spans="1:10" s="9" customFormat="1">
      <c r="A153" s="40" t="s">
        <v>106</v>
      </c>
      <c r="B153" s="147" t="s">
        <v>174</v>
      </c>
      <c r="C153" s="152">
        <f>C154</f>
        <v>123.04600000000001</v>
      </c>
      <c r="D153" s="152">
        <f>D154</f>
        <v>127.361</v>
      </c>
      <c r="E153" s="73">
        <f t="shared" si="26"/>
        <v>4.3149999999999977</v>
      </c>
      <c r="F153" s="151">
        <f t="shared" si="27"/>
        <v>103.50681858817028</v>
      </c>
      <c r="G153" s="152"/>
      <c r="H153" s="152"/>
      <c r="I153" s="73"/>
      <c r="J153" s="158"/>
    </row>
    <row r="154" spans="1:10" s="9" customFormat="1" ht="37.5">
      <c r="A154" s="40" t="s">
        <v>107</v>
      </c>
      <c r="B154" s="147" t="s">
        <v>184</v>
      </c>
      <c r="C154" s="152">
        <v>123.04600000000001</v>
      </c>
      <c r="D154" s="152">
        <v>127.361</v>
      </c>
      <c r="E154" s="73">
        <f t="shared" si="26"/>
        <v>4.3149999999999977</v>
      </c>
      <c r="F154" s="151">
        <f t="shared" si="27"/>
        <v>103.50681858817028</v>
      </c>
      <c r="G154" s="152"/>
      <c r="H154" s="152"/>
      <c r="I154" s="73"/>
      <c r="J154" s="158"/>
    </row>
    <row r="155" spans="1:10" s="9" customFormat="1" ht="26.25" customHeight="1">
      <c r="A155" s="40" t="s">
        <v>50</v>
      </c>
      <c r="B155" s="147" t="s">
        <v>55</v>
      </c>
      <c r="C155" s="152">
        <f>C156+C157</f>
        <v>6883.56</v>
      </c>
      <c r="D155" s="152">
        <f>D156+D157</f>
        <v>9514.6309999999994</v>
      </c>
      <c r="E155" s="73">
        <f t="shared" si="26"/>
        <v>2631.070999999999</v>
      </c>
      <c r="F155" s="151">
        <f t="shared" si="27"/>
        <v>138.22253310786857</v>
      </c>
      <c r="G155" s="152"/>
      <c r="H155" s="152"/>
      <c r="I155" s="167"/>
      <c r="J155" s="158"/>
    </row>
    <row r="156" spans="1:10" s="9" customFormat="1" ht="30" customHeight="1">
      <c r="A156" s="27" t="s">
        <v>108</v>
      </c>
      <c r="B156" s="147" t="s">
        <v>318</v>
      </c>
      <c r="C156" s="152">
        <v>6279.0370000000003</v>
      </c>
      <c r="D156" s="152">
        <f>667.413+8118.231</f>
        <v>8785.6440000000002</v>
      </c>
      <c r="E156" s="73">
        <f t="shared" si="26"/>
        <v>2506.607</v>
      </c>
      <c r="F156" s="151">
        <f t="shared" si="27"/>
        <v>139.92024573194902</v>
      </c>
      <c r="G156" s="152"/>
      <c r="H156" s="152"/>
      <c r="I156" s="73"/>
      <c r="J156" s="158"/>
    </row>
    <row r="157" spans="1:10" s="9" customFormat="1" ht="37.5">
      <c r="A157" s="27" t="s">
        <v>109</v>
      </c>
      <c r="B157" s="75" t="s">
        <v>317</v>
      </c>
      <c r="C157" s="152">
        <v>604.52300000000002</v>
      </c>
      <c r="D157" s="152">
        <v>728.98699999999997</v>
      </c>
      <c r="E157" s="73">
        <f t="shared" si="26"/>
        <v>124.46399999999994</v>
      </c>
      <c r="F157" s="151">
        <f t="shared" si="27"/>
        <v>120.58879480185203</v>
      </c>
      <c r="G157" s="152"/>
      <c r="H157" s="152"/>
      <c r="I157" s="73"/>
      <c r="J157" s="158"/>
    </row>
    <row r="158" spans="1:10" s="9" customFormat="1" ht="27.2" customHeight="1">
      <c r="A158" s="27" t="s">
        <v>110</v>
      </c>
      <c r="B158" s="75" t="s">
        <v>197</v>
      </c>
      <c r="C158" s="152"/>
      <c r="D158" s="152"/>
      <c r="E158" s="73"/>
      <c r="F158" s="151"/>
      <c r="G158" s="152">
        <f>675.707+39.575+99.852+211.597+111.912</f>
        <v>1138.643</v>
      </c>
      <c r="H158" s="152">
        <f>218.181+194.57+390.541+241.375</f>
        <v>1044.6669999999999</v>
      </c>
      <c r="I158" s="73">
        <f t="shared" ref="I158:I160" si="31">SUM(H158-G158)</f>
        <v>-93.976000000000113</v>
      </c>
      <c r="J158" s="151">
        <f t="shared" ref="J158:J160" si="32">SUM(H158/G158*100)</f>
        <v>91.746666865734028</v>
      </c>
    </row>
    <row r="159" spans="1:10" s="9" customFormat="1" ht="22.5" customHeight="1">
      <c r="A159" s="27" t="s">
        <v>51</v>
      </c>
      <c r="B159" s="61" t="s">
        <v>176</v>
      </c>
      <c r="C159" s="152">
        <f>C160+C161</f>
        <v>10602.642</v>
      </c>
      <c r="D159" s="152">
        <f>D160+D161</f>
        <v>12207.565000000001</v>
      </c>
      <c r="E159" s="73">
        <f t="shared" si="26"/>
        <v>1604.9230000000007</v>
      </c>
      <c r="F159" s="151">
        <f t="shared" si="27"/>
        <v>115.13701019047895</v>
      </c>
      <c r="G159" s="152">
        <f>G160+G161</f>
        <v>1344.068</v>
      </c>
      <c r="H159" s="152">
        <f>H160+H161</f>
        <v>1143.25</v>
      </c>
      <c r="I159" s="73">
        <f t="shared" si="31"/>
        <v>-200.81799999999998</v>
      </c>
      <c r="J159" s="151">
        <f t="shared" si="32"/>
        <v>85.058940470273825</v>
      </c>
    </row>
    <row r="160" spans="1:10" s="9" customFormat="1" ht="22.5" customHeight="1">
      <c r="A160" s="27" t="s">
        <v>111</v>
      </c>
      <c r="B160" s="61" t="s">
        <v>177</v>
      </c>
      <c r="C160" s="152">
        <f>1535.959+5431.935</f>
        <v>6967.8940000000002</v>
      </c>
      <c r="D160" s="160">
        <f>2128.404+6134.303</f>
        <v>8262.7070000000003</v>
      </c>
      <c r="E160" s="73">
        <f t="shared" si="26"/>
        <v>1294.8130000000001</v>
      </c>
      <c r="F160" s="151">
        <f t="shared" si="27"/>
        <v>118.58255880471202</v>
      </c>
      <c r="G160" s="152">
        <v>1344.068</v>
      </c>
      <c r="H160" s="161">
        <v>1143.25</v>
      </c>
      <c r="I160" s="73">
        <f t="shared" si="31"/>
        <v>-200.81799999999998</v>
      </c>
      <c r="J160" s="151">
        <f t="shared" si="32"/>
        <v>85.058940470273825</v>
      </c>
    </row>
    <row r="161" spans="1:10" s="9" customFormat="1" ht="22.5" customHeight="1">
      <c r="A161" s="27" t="s">
        <v>112</v>
      </c>
      <c r="B161" s="61" t="s">
        <v>178</v>
      </c>
      <c r="C161" s="152">
        <v>3634.748</v>
      </c>
      <c r="D161" s="160">
        <v>3944.8580000000002</v>
      </c>
      <c r="E161" s="73">
        <f t="shared" si="26"/>
        <v>310.11000000000013</v>
      </c>
      <c r="F161" s="151">
        <f t="shared" si="27"/>
        <v>108.53181568570915</v>
      </c>
      <c r="G161" s="152"/>
      <c r="H161" s="152"/>
      <c r="I161" s="73"/>
      <c r="J161" s="165"/>
    </row>
    <row r="162" spans="1:10" s="9" customFormat="1" ht="20.25">
      <c r="A162" s="32" t="s">
        <v>58</v>
      </c>
      <c r="B162" s="52" t="s">
        <v>10</v>
      </c>
      <c r="C162" s="70">
        <f>SUM(C163:C165)</f>
        <v>68591.259000000005</v>
      </c>
      <c r="D162" s="70">
        <f>SUM(D163:D165)</f>
        <v>62301.425000000003</v>
      </c>
      <c r="E162" s="70">
        <f t="shared" ref="E162:E167" si="33">SUM(D162-C162)</f>
        <v>-6289.8340000000026</v>
      </c>
      <c r="F162" s="156">
        <f t="shared" ref="F162:F167" si="34">SUM(D162/C162*100)</f>
        <v>90.829977329910221</v>
      </c>
      <c r="G162" s="70">
        <f>SUM(G163:G165)</f>
        <v>875.57</v>
      </c>
      <c r="H162" s="70">
        <f>SUM(H163:H165)</f>
        <v>1128.5840000000001</v>
      </c>
      <c r="I162" s="70">
        <f t="shared" ref="I162:I164" si="35">SUM(H162-G162)</f>
        <v>253.01400000000001</v>
      </c>
      <c r="J162" s="156">
        <f t="shared" ref="J162:J166" si="36">SUM(H162/G162*100)</f>
        <v>128.89706134289662</v>
      </c>
    </row>
    <row r="163" spans="1:10" s="9" customFormat="1">
      <c r="A163" s="29" t="s">
        <v>113</v>
      </c>
      <c r="B163" s="28" t="s">
        <v>127</v>
      </c>
      <c r="C163" s="152">
        <v>20020.096000000001</v>
      </c>
      <c r="D163" s="160">
        <v>20331.651000000002</v>
      </c>
      <c r="E163" s="73">
        <f t="shared" si="33"/>
        <v>311.55500000000029</v>
      </c>
      <c r="F163" s="151">
        <f t="shared" si="34"/>
        <v>101.5562113188668</v>
      </c>
      <c r="G163" s="73">
        <v>481.096</v>
      </c>
      <c r="H163" s="73">
        <v>824.27099999999996</v>
      </c>
      <c r="I163" s="73">
        <f t="shared" si="35"/>
        <v>343.17499999999995</v>
      </c>
      <c r="J163" s="151" t="s">
        <v>411</v>
      </c>
    </row>
    <row r="164" spans="1:10" s="9" customFormat="1" ht="20.25" customHeight="1">
      <c r="A164" s="29" t="s">
        <v>59</v>
      </c>
      <c r="B164" s="61" t="s">
        <v>181</v>
      </c>
      <c r="C164" s="152">
        <v>14012.852000000001</v>
      </c>
      <c r="D164" s="160">
        <v>15900.276</v>
      </c>
      <c r="E164" s="73">
        <f t="shared" si="33"/>
        <v>1887.4239999999991</v>
      </c>
      <c r="F164" s="151">
        <f t="shared" si="34"/>
        <v>113.4692352420478</v>
      </c>
      <c r="G164" s="161">
        <v>189.90199999999999</v>
      </c>
      <c r="H164" s="161">
        <v>188.40100000000001</v>
      </c>
      <c r="I164" s="73">
        <f t="shared" si="35"/>
        <v>-1.5009999999999764</v>
      </c>
      <c r="J164" s="151">
        <f t="shared" si="36"/>
        <v>99.209592316036705</v>
      </c>
    </row>
    <row r="165" spans="1:10" s="9" customFormat="1" ht="20.25" customHeight="1">
      <c r="A165" s="29" t="s">
        <v>114</v>
      </c>
      <c r="B165" s="28" t="s">
        <v>128</v>
      </c>
      <c r="C165" s="152">
        <f>SUM(C166:C167)</f>
        <v>34558.311000000002</v>
      </c>
      <c r="D165" s="152">
        <f>SUM(D166:D167)</f>
        <v>26069.498</v>
      </c>
      <c r="E165" s="73">
        <f t="shared" si="33"/>
        <v>-8488.8130000000019</v>
      </c>
      <c r="F165" s="151">
        <f t="shared" si="34"/>
        <v>75.436261916851194</v>
      </c>
      <c r="G165" s="152">
        <f>SUM(G166:G167)</f>
        <v>204.572</v>
      </c>
      <c r="H165" s="152">
        <f>SUM(H166:H167)</f>
        <v>115.91200000000001</v>
      </c>
      <c r="I165" s="73">
        <f t="shared" ref="I165:I166" si="37">SUM(H165-G165)</f>
        <v>-88.66</v>
      </c>
      <c r="J165" s="151">
        <f t="shared" si="36"/>
        <v>56.660735584537477</v>
      </c>
    </row>
    <row r="166" spans="1:10" s="9" customFormat="1" ht="20.25" customHeight="1">
      <c r="A166" s="29" t="s">
        <v>115</v>
      </c>
      <c r="B166" s="28" t="s">
        <v>129</v>
      </c>
      <c r="C166" s="152">
        <v>34304.911</v>
      </c>
      <c r="D166" s="160">
        <v>25694.157999999999</v>
      </c>
      <c r="E166" s="73">
        <f t="shared" si="33"/>
        <v>-8610.7530000000006</v>
      </c>
      <c r="F166" s="151">
        <f t="shared" si="34"/>
        <v>74.899357704207432</v>
      </c>
      <c r="G166" s="161">
        <v>204.572</v>
      </c>
      <c r="H166" s="161">
        <v>115.91200000000001</v>
      </c>
      <c r="I166" s="73">
        <f t="shared" si="37"/>
        <v>-88.66</v>
      </c>
      <c r="J166" s="151">
        <f t="shared" si="36"/>
        <v>56.660735584537477</v>
      </c>
    </row>
    <row r="167" spans="1:10" s="9" customFormat="1" ht="20.25" customHeight="1">
      <c r="A167" s="29" t="s">
        <v>116</v>
      </c>
      <c r="B167" s="28" t="s">
        <v>130</v>
      </c>
      <c r="C167" s="152">
        <v>253.4</v>
      </c>
      <c r="D167" s="160">
        <v>375.34</v>
      </c>
      <c r="E167" s="73">
        <f t="shared" si="33"/>
        <v>121.93999999999997</v>
      </c>
      <c r="F167" s="151">
        <f t="shared" si="34"/>
        <v>148.12154696132595</v>
      </c>
      <c r="G167" s="152"/>
      <c r="H167" s="152"/>
      <c r="I167" s="73"/>
      <c r="J167" s="158"/>
    </row>
    <row r="168" spans="1:10" s="9" customFormat="1" ht="20.25">
      <c r="A168" s="32" t="s">
        <v>60</v>
      </c>
      <c r="B168" s="33" t="s">
        <v>11</v>
      </c>
      <c r="C168" s="70">
        <f>SUM(C169+C172+C176+C179)</f>
        <v>65860.407999999996</v>
      </c>
      <c r="D168" s="70">
        <f>SUM(D169+D172+D176+D179)</f>
        <v>82086.494000000006</v>
      </c>
      <c r="E168" s="70">
        <f t="shared" ref="E168:E181" si="38">SUM(D168-C168)</f>
        <v>16226.08600000001</v>
      </c>
      <c r="F168" s="156">
        <f t="shared" ref="F168:F181" si="39">SUM(D168/C168*100)</f>
        <v>124.63708697340594</v>
      </c>
      <c r="G168" s="70">
        <f>SUM(G169+G172+G176+G179)</f>
        <v>5985.5339999999997</v>
      </c>
      <c r="H168" s="70">
        <f>SUM(H169+H172+H176+H179)</f>
        <v>2578.5450000000001</v>
      </c>
      <c r="I168" s="70">
        <f t="shared" ref="I168" si="40">SUM(H168-G168)</f>
        <v>-3406.9889999999996</v>
      </c>
      <c r="J168" s="168">
        <f>SUM(H168/G168*100)</f>
        <v>43.079614951648423</v>
      </c>
    </row>
    <row r="169" spans="1:10" s="9" customFormat="1">
      <c r="A169" s="27" t="s">
        <v>62</v>
      </c>
      <c r="B169" s="28" t="s">
        <v>61</v>
      </c>
      <c r="C169" s="73">
        <f>C170+C171</f>
        <v>757.45800000000008</v>
      </c>
      <c r="D169" s="73">
        <f>D170+D171</f>
        <v>749.86900000000003</v>
      </c>
      <c r="E169" s="73">
        <f t="shared" si="38"/>
        <v>-7.5890000000000555</v>
      </c>
      <c r="F169" s="151">
        <f>SUM(D169/C169*100)</f>
        <v>98.998096264083273</v>
      </c>
      <c r="G169" s="73"/>
      <c r="H169" s="73"/>
      <c r="I169" s="73"/>
      <c r="J169" s="158"/>
    </row>
    <row r="170" spans="1:10" s="9" customFormat="1">
      <c r="A170" s="29" t="s">
        <v>63</v>
      </c>
      <c r="B170" s="28" t="s">
        <v>74</v>
      </c>
      <c r="C170" s="152">
        <v>629.83900000000006</v>
      </c>
      <c r="D170" s="160">
        <v>683.55799999999999</v>
      </c>
      <c r="E170" s="73">
        <f t="shared" si="38"/>
        <v>53.718999999999937</v>
      </c>
      <c r="F170" s="151">
        <f>SUM(D170/C170*100)</f>
        <v>108.52900503144454</v>
      </c>
      <c r="G170" s="152"/>
      <c r="H170" s="152"/>
      <c r="I170" s="73"/>
      <c r="J170" s="158"/>
    </row>
    <row r="171" spans="1:10" s="9" customFormat="1">
      <c r="A171" s="29" t="s">
        <v>64</v>
      </c>
      <c r="B171" s="28" t="s">
        <v>75</v>
      </c>
      <c r="C171" s="152">
        <v>127.619</v>
      </c>
      <c r="D171" s="160">
        <v>66.311000000000007</v>
      </c>
      <c r="E171" s="73">
        <f t="shared" si="38"/>
        <v>-61.307999999999993</v>
      </c>
      <c r="F171" s="151">
        <f>SUM(D171/C171*100)</f>
        <v>51.960131328407222</v>
      </c>
      <c r="G171" s="152"/>
      <c r="H171" s="152"/>
      <c r="I171" s="73"/>
      <c r="J171" s="158"/>
    </row>
    <row r="172" spans="1:10" s="9" customFormat="1">
      <c r="A172" s="30" t="s">
        <v>65</v>
      </c>
      <c r="B172" s="31" t="s">
        <v>76</v>
      </c>
      <c r="C172" s="152">
        <f>C173+C174+C175</f>
        <v>51675.214</v>
      </c>
      <c r="D172" s="152">
        <f>D173+D174+D175</f>
        <v>64450.817000000003</v>
      </c>
      <c r="E172" s="73">
        <f t="shared" si="38"/>
        <v>12775.603000000003</v>
      </c>
      <c r="F172" s="151">
        <f t="shared" si="39"/>
        <v>124.72288358592962</v>
      </c>
      <c r="G172" s="152">
        <f>G173+G174+G175</f>
        <v>728.923</v>
      </c>
      <c r="H172" s="152">
        <f>H173+H174+H175</f>
        <v>1169.1689999999999</v>
      </c>
      <c r="I172" s="73">
        <f t="shared" ref="I172:I175" si="41">SUM(H172-G172)</f>
        <v>440.24599999999987</v>
      </c>
      <c r="J172" s="151" t="s">
        <v>412</v>
      </c>
    </row>
    <row r="173" spans="1:10" s="9" customFormat="1">
      <c r="A173" s="30" t="s">
        <v>66</v>
      </c>
      <c r="B173" s="31" t="s">
        <v>77</v>
      </c>
      <c r="C173" s="152">
        <v>44986.347000000002</v>
      </c>
      <c r="D173" s="160">
        <v>58905.62</v>
      </c>
      <c r="E173" s="73">
        <f t="shared" si="38"/>
        <v>13919.273000000001</v>
      </c>
      <c r="F173" s="151">
        <f t="shared" si="39"/>
        <v>130.94110530912857</v>
      </c>
      <c r="G173" s="152">
        <v>674.05799999999999</v>
      </c>
      <c r="H173" s="161">
        <v>771.53399999999999</v>
      </c>
      <c r="I173" s="73">
        <f t="shared" si="41"/>
        <v>97.475999999999999</v>
      </c>
      <c r="J173" s="151">
        <f t="shared" ref="J173" si="42">SUM(H173/G173*100)</f>
        <v>114.46107011562803</v>
      </c>
    </row>
    <row r="174" spans="1:10" s="9" customFormat="1" ht="17.25" customHeight="1">
      <c r="A174" s="30" t="s">
        <v>67</v>
      </c>
      <c r="B174" s="31" t="s">
        <v>78</v>
      </c>
      <c r="C174" s="152">
        <v>1079.704</v>
      </c>
      <c r="D174" s="160">
        <v>0</v>
      </c>
      <c r="E174" s="73">
        <f t="shared" si="38"/>
        <v>-1079.704</v>
      </c>
      <c r="F174" s="151">
        <f t="shared" si="39"/>
        <v>0</v>
      </c>
      <c r="G174" s="152"/>
      <c r="H174" s="152"/>
      <c r="I174" s="73"/>
      <c r="J174" s="158"/>
    </row>
    <row r="175" spans="1:10" s="9" customFormat="1">
      <c r="A175" s="30" t="s">
        <v>68</v>
      </c>
      <c r="B175" s="31" t="s">
        <v>79</v>
      </c>
      <c r="C175" s="152">
        <v>5609.1629999999996</v>
      </c>
      <c r="D175" s="160">
        <v>5545.1970000000001</v>
      </c>
      <c r="E175" s="73">
        <f t="shared" si="38"/>
        <v>-63.96599999999944</v>
      </c>
      <c r="F175" s="151">
        <f t="shared" si="39"/>
        <v>98.859615953396258</v>
      </c>
      <c r="G175" s="169">
        <v>54.865000000000002</v>
      </c>
      <c r="H175" s="161">
        <v>397.63499999999999</v>
      </c>
      <c r="I175" s="73">
        <f t="shared" si="41"/>
        <v>342.77</v>
      </c>
      <c r="J175" s="151" t="s">
        <v>413</v>
      </c>
    </row>
    <row r="176" spans="1:10" s="9" customFormat="1" ht="17.45" customHeight="1">
      <c r="A176" s="30" t="s">
        <v>69</v>
      </c>
      <c r="B176" s="31" t="s">
        <v>80</v>
      </c>
      <c r="C176" s="161">
        <f>C177+C178</f>
        <v>8177.8770000000004</v>
      </c>
      <c r="D176" s="161">
        <f>D177+D178</f>
        <v>10897.232</v>
      </c>
      <c r="E176" s="73">
        <f t="shared" si="38"/>
        <v>2719.3549999999996</v>
      </c>
      <c r="F176" s="151">
        <f t="shared" si="39"/>
        <v>133.25257887835679</v>
      </c>
      <c r="G176" s="73">
        <f>G177</f>
        <v>5251.65</v>
      </c>
      <c r="H176" s="161">
        <f t="shared" ref="H176" si="43">H177+H178</f>
        <v>1326.384</v>
      </c>
      <c r="I176" s="73">
        <f t="shared" ref="I176" si="44">SUM(H176-G176)</f>
        <v>-3925.2659999999996</v>
      </c>
      <c r="J176" s="151">
        <f>SUM(H176/G176*100)</f>
        <v>25.256519379623548</v>
      </c>
    </row>
    <row r="177" spans="1:10" s="9" customFormat="1">
      <c r="A177" s="30" t="s">
        <v>70</v>
      </c>
      <c r="B177" s="31" t="s">
        <v>81</v>
      </c>
      <c r="C177" s="152">
        <v>8158.259</v>
      </c>
      <c r="D177" s="160">
        <v>10876.442999999999</v>
      </c>
      <c r="E177" s="73">
        <f t="shared" si="38"/>
        <v>2718.1839999999993</v>
      </c>
      <c r="F177" s="151">
        <f t="shared" si="39"/>
        <v>133.31818712791539</v>
      </c>
      <c r="G177" s="169">
        <f>89.276+5162.374</f>
        <v>5251.65</v>
      </c>
      <c r="H177" s="161">
        <f>1307.91+18.474</f>
        <v>1326.384</v>
      </c>
      <c r="I177" s="73">
        <f t="shared" ref="I177" si="45">SUM(H177-G177)</f>
        <v>-3925.2659999999996</v>
      </c>
      <c r="J177" s="151">
        <f>SUM(H177/G177*100)</f>
        <v>25.256519379623548</v>
      </c>
    </row>
    <row r="178" spans="1:10" s="9" customFormat="1" ht="37.5">
      <c r="A178" s="30" t="s">
        <v>309</v>
      </c>
      <c r="B178" s="31" t="s">
        <v>310</v>
      </c>
      <c r="C178" s="152">
        <v>19.617999999999999</v>
      </c>
      <c r="D178" s="160">
        <v>20.789000000000001</v>
      </c>
      <c r="E178" s="73">
        <f t="shared" si="38"/>
        <v>1.1710000000000029</v>
      </c>
      <c r="F178" s="151">
        <f t="shared" si="39"/>
        <v>105.96900805382813</v>
      </c>
      <c r="G178" s="170"/>
      <c r="H178" s="161"/>
      <c r="I178" s="73"/>
      <c r="J178" s="158"/>
    </row>
    <row r="179" spans="1:10" s="9" customFormat="1">
      <c r="A179" s="30" t="s">
        <v>71</v>
      </c>
      <c r="B179" s="31" t="s">
        <v>82</v>
      </c>
      <c r="C179" s="152">
        <f>C180+C181</f>
        <v>5249.8590000000004</v>
      </c>
      <c r="D179" s="152">
        <f>D180+D181</f>
        <v>5988.576</v>
      </c>
      <c r="E179" s="73">
        <f t="shared" si="38"/>
        <v>738.71699999999964</v>
      </c>
      <c r="F179" s="151">
        <f t="shared" si="39"/>
        <v>114.07117791163532</v>
      </c>
      <c r="G179" s="152">
        <f>G180+G181</f>
        <v>4.9610000000000003</v>
      </c>
      <c r="H179" s="152">
        <f>H180+H181</f>
        <v>82.992000000000004</v>
      </c>
      <c r="I179" s="73">
        <f t="shared" ref="I179" si="46">SUM(H179-G179)</f>
        <v>78.031000000000006</v>
      </c>
      <c r="J179" s="151" t="s">
        <v>414</v>
      </c>
    </row>
    <row r="180" spans="1:10" s="9" customFormat="1" ht="37.5">
      <c r="A180" s="30" t="s">
        <v>72</v>
      </c>
      <c r="B180" s="31" t="s">
        <v>83</v>
      </c>
      <c r="C180" s="152">
        <v>3208.4630000000002</v>
      </c>
      <c r="D180" s="152">
        <v>3341.98</v>
      </c>
      <c r="E180" s="73">
        <f t="shared" si="38"/>
        <v>133.51699999999983</v>
      </c>
      <c r="F180" s="151">
        <f t="shared" si="39"/>
        <v>104.16140064572974</v>
      </c>
      <c r="G180" s="167"/>
      <c r="H180" s="167"/>
      <c r="I180" s="73"/>
      <c r="J180" s="158"/>
    </row>
    <row r="181" spans="1:10" s="9" customFormat="1">
      <c r="A181" s="30" t="s">
        <v>73</v>
      </c>
      <c r="B181" s="31" t="s">
        <v>84</v>
      </c>
      <c r="C181" s="152">
        <v>2041.396</v>
      </c>
      <c r="D181" s="160">
        <v>2646.596</v>
      </c>
      <c r="E181" s="73">
        <f t="shared" si="38"/>
        <v>605.20000000000005</v>
      </c>
      <c r="F181" s="151">
        <f t="shared" si="39"/>
        <v>129.64637924243999</v>
      </c>
      <c r="G181" s="167">
        <v>4.9610000000000003</v>
      </c>
      <c r="H181" s="161">
        <v>82.992000000000004</v>
      </c>
      <c r="I181" s="73">
        <f t="shared" ref="I181" si="47">SUM(H181-G181)</f>
        <v>78.031000000000006</v>
      </c>
      <c r="J181" s="151" t="s">
        <v>414</v>
      </c>
    </row>
    <row r="182" spans="1:10" s="9" customFormat="1" ht="20.25">
      <c r="A182" s="32" t="s">
        <v>56</v>
      </c>
      <c r="B182" s="52" t="s">
        <v>9</v>
      </c>
      <c r="C182" s="70">
        <f>C183+C186+C187+C188+C189+C190+C193</f>
        <v>171770.26412000001</v>
      </c>
      <c r="D182" s="70">
        <f>D183+D186+D187+D188+D189+D190+D193</f>
        <v>216738.90774000002</v>
      </c>
      <c r="E182" s="70">
        <f>SUM(D182-C182)</f>
        <v>44968.643620000017</v>
      </c>
      <c r="F182" s="156">
        <f>SUM(D182/C182*100)</f>
        <v>126.17952755116251</v>
      </c>
      <c r="G182" s="70">
        <f>G183+G186+G187+G188+G189+G190+G193</f>
        <v>18363.607620000002</v>
      </c>
      <c r="H182" s="70">
        <f>H183+H186+H187+H188+H189+H190+H193</f>
        <v>17777.88695</v>
      </c>
      <c r="I182" s="70">
        <f t="shared" ref="I182" si="48">SUM(H182-G182)</f>
        <v>-585.72067000000243</v>
      </c>
      <c r="J182" s="156">
        <f t="shared" ref="J182:J184" si="49">SUM(H182/G182*100)</f>
        <v>96.810427002578251</v>
      </c>
    </row>
    <row r="183" spans="1:10" s="9" customFormat="1">
      <c r="A183" s="40" t="s">
        <v>57</v>
      </c>
      <c r="B183" s="41" t="s">
        <v>131</v>
      </c>
      <c r="C183" s="73">
        <f>SUM(C184:C185)</f>
        <v>25291.447810000001</v>
      </c>
      <c r="D183" s="73">
        <f>SUM(D184:D185)</f>
        <v>24048.47724</v>
      </c>
      <c r="E183" s="73">
        <f>SUM(D183-C183)</f>
        <v>-1242.9705700000013</v>
      </c>
      <c r="F183" s="151">
        <f>SUM(D183/C183*100)</f>
        <v>95.085411561498105</v>
      </c>
      <c r="G183" s="73">
        <f>SUM(G184:G185)</f>
        <v>7346.1417199999996</v>
      </c>
      <c r="H183" s="73">
        <f>SUM(H184:H185)</f>
        <v>4629.4821300000003</v>
      </c>
      <c r="I183" s="73">
        <f t="shared" ref="I183" si="50">SUM(H183-G183)</f>
        <v>-2716.6595899999993</v>
      </c>
      <c r="J183" s="151">
        <f t="shared" si="49"/>
        <v>63.019232495830494</v>
      </c>
    </row>
    <row r="184" spans="1:10" s="9" customFormat="1">
      <c r="A184" s="40" t="s">
        <v>117</v>
      </c>
      <c r="B184" s="41" t="s">
        <v>132</v>
      </c>
      <c r="C184" s="73">
        <v>8101.4917599999999</v>
      </c>
      <c r="D184" s="160">
        <v>9920.1584299999995</v>
      </c>
      <c r="E184" s="73">
        <f>SUM(D184-C184)</f>
        <v>1818.6666699999996</v>
      </c>
      <c r="F184" s="151">
        <f>SUM(D184/C184*100)</f>
        <v>122.44854063765658</v>
      </c>
      <c r="G184" s="73">
        <v>7346.1417199999996</v>
      </c>
      <c r="H184" s="161">
        <v>4629.4821300000003</v>
      </c>
      <c r="I184" s="73">
        <f t="shared" ref="I184" si="51">SUM(H184-G184)</f>
        <v>-2716.6595899999993</v>
      </c>
      <c r="J184" s="151">
        <f t="shared" si="49"/>
        <v>63.019232495830494</v>
      </c>
    </row>
    <row r="185" spans="1:10" s="9" customFormat="1" ht="37.5">
      <c r="A185" s="40" t="s">
        <v>118</v>
      </c>
      <c r="B185" s="42" t="s">
        <v>87</v>
      </c>
      <c r="C185" s="73">
        <v>17189.956050000001</v>
      </c>
      <c r="D185" s="152">
        <v>14128.318810000001</v>
      </c>
      <c r="E185" s="73">
        <f t="shared" ref="E185:E188" si="52">SUM(D185-C185)</f>
        <v>-3061.63724</v>
      </c>
      <c r="F185" s="151">
        <f t="shared" ref="F185" si="53">SUM(D185/C185*100)</f>
        <v>82.189382968201357</v>
      </c>
      <c r="G185" s="73"/>
      <c r="H185" s="73"/>
      <c r="I185" s="73"/>
      <c r="J185" s="158"/>
    </row>
    <row r="186" spans="1:10" s="9" customFormat="1" ht="42" customHeight="1">
      <c r="A186" s="43">
        <v>6020</v>
      </c>
      <c r="B186" s="42" t="s">
        <v>133</v>
      </c>
      <c r="C186" s="152">
        <v>31285.21197</v>
      </c>
      <c r="D186" s="152">
        <v>40234.400150000001</v>
      </c>
      <c r="E186" s="73">
        <f t="shared" si="52"/>
        <v>8949.188180000001</v>
      </c>
      <c r="F186" s="151">
        <f>SUM(D186/C186*100)</f>
        <v>128.60517035518745</v>
      </c>
      <c r="G186" s="152"/>
      <c r="H186" s="152"/>
      <c r="I186" s="109"/>
      <c r="J186" s="151"/>
    </row>
    <row r="187" spans="1:10" s="9" customFormat="1" ht="24" customHeight="1">
      <c r="A187" s="43">
        <v>6030</v>
      </c>
      <c r="B187" s="50" t="s">
        <v>134</v>
      </c>
      <c r="C187" s="152">
        <v>108952.49378</v>
      </c>
      <c r="D187" s="152">
        <v>132133.97179000001</v>
      </c>
      <c r="E187" s="73">
        <f t="shared" si="52"/>
        <v>23181.478010000006</v>
      </c>
      <c r="F187" s="151">
        <f>SUM(D187/C187*100)</f>
        <v>121.27668418201488</v>
      </c>
      <c r="G187" s="152">
        <v>2833.91734</v>
      </c>
      <c r="H187" s="161">
        <v>1985.25299</v>
      </c>
      <c r="I187" s="73">
        <f t="shared" ref="I187:I189" si="54">SUM(H187-G187)</f>
        <v>-848.66435000000001</v>
      </c>
      <c r="J187" s="151">
        <f t="shared" ref="J187" si="55">SUM(H187/G187*100)</f>
        <v>70.053313199318652</v>
      </c>
    </row>
    <row r="188" spans="1:10" s="9" customFormat="1" ht="24" customHeight="1">
      <c r="A188" s="43">
        <v>6040</v>
      </c>
      <c r="B188" s="50" t="s">
        <v>323</v>
      </c>
      <c r="C188" s="152"/>
      <c r="D188" s="152">
        <v>12222.49144</v>
      </c>
      <c r="E188" s="73">
        <f t="shared" si="52"/>
        <v>12222.49144</v>
      </c>
      <c r="F188" s="151"/>
      <c r="G188" s="152"/>
      <c r="H188" s="161"/>
      <c r="I188" s="73"/>
      <c r="J188" s="158"/>
    </row>
    <row r="189" spans="1:10" s="9" customFormat="1" ht="48.75" customHeight="1">
      <c r="A189" s="43">
        <v>6050</v>
      </c>
      <c r="B189" s="51" t="s">
        <v>311</v>
      </c>
      <c r="C189" s="152">
        <v>5657.77556</v>
      </c>
      <c r="D189" s="152">
        <v>7205.4074799999999</v>
      </c>
      <c r="E189" s="73">
        <f t="shared" ref="E189" si="56">SUM(D189-C189)</f>
        <v>1547.6319199999998</v>
      </c>
      <c r="F189" s="151">
        <f t="shared" ref="F189:F191" si="57">SUM(D189/C189*100)</f>
        <v>127.35407058105359</v>
      </c>
      <c r="G189" s="152"/>
      <c r="H189" s="152">
        <v>11163.151830000001</v>
      </c>
      <c r="I189" s="73">
        <f t="shared" si="54"/>
        <v>11163.151830000001</v>
      </c>
      <c r="J189" s="151"/>
    </row>
    <row r="190" spans="1:10" s="9" customFormat="1">
      <c r="A190" s="43">
        <v>6080</v>
      </c>
      <c r="B190" s="42" t="s">
        <v>137</v>
      </c>
      <c r="C190" s="152">
        <f>SUM(C191:C192)</f>
        <v>583.33500000000004</v>
      </c>
      <c r="D190" s="152">
        <f>SUM(D191:D192)</f>
        <v>826.2</v>
      </c>
      <c r="E190" s="73">
        <f t="shared" ref="E190" si="58">SUM(D190-C190)</f>
        <v>242.86500000000001</v>
      </c>
      <c r="F190" s="151">
        <f t="shared" si="57"/>
        <v>141.63388104605414</v>
      </c>
      <c r="G190" s="152">
        <f>SUM(G191:G192)</f>
        <v>7960.4</v>
      </c>
      <c r="H190" s="152">
        <f>SUM(H191:H192)</f>
        <v>0</v>
      </c>
      <c r="I190" s="109">
        <f>H190-G190</f>
        <v>-7960.4</v>
      </c>
      <c r="J190" s="151"/>
    </row>
    <row r="191" spans="1:10" s="9" customFormat="1" ht="42" customHeight="1">
      <c r="A191" s="43">
        <v>6084</v>
      </c>
      <c r="B191" s="42" t="s">
        <v>135</v>
      </c>
      <c r="C191" s="152">
        <v>583.33500000000004</v>
      </c>
      <c r="D191" s="152">
        <v>826.2</v>
      </c>
      <c r="E191" s="73">
        <f t="shared" ref="E191:E193" si="59">SUM(D191-C191)</f>
        <v>242.86500000000001</v>
      </c>
      <c r="F191" s="151">
        <f t="shared" si="57"/>
        <v>141.63388104605414</v>
      </c>
      <c r="G191" s="152"/>
      <c r="H191" s="152"/>
      <c r="I191" s="73"/>
      <c r="J191" s="158"/>
    </row>
    <row r="192" spans="1:10" s="9" customFormat="1">
      <c r="A192" s="43">
        <v>6086</v>
      </c>
      <c r="B192" s="42" t="s">
        <v>188</v>
      </c>
      <c r="C192" s="152"/>
      <c r="D192" s="152"/>
      <c r="E192" s="73"/>
      <c r="F192" s="171"/>
      <c r="G192" s="152">
        <v>7960.4</v>
      </c>
      <c r="H192" s="152"/>
      <c r="I192" s="109">
        <f>H192-G192</f>
        <v>-7960.4</v>
      </c>
      <c r="J192" s="158"/>
    </row>
    <row r="193" spans="1:90" s="9" customFormat="1">
      <c r="A193" s="43">
        <v>6090</v>
      </c>
      <c r="B193" s="42" t="s">
        <v>136</v>
      </c>
      <c r="C193" s="152"/>
      <c r="D193" s="152">
        <v>67.959639999999993</v>
      </c>
      <c r="E193" s="73">
        <f t="shared" si="59"/>
        <v>67.959639999999993</v>
      </c>
      <c r="F193" s="151"/>
      <c r="G193" s="152">
        <v>223.14856</v>
      </c>
      <c r="H193" s="161"/>
      <c r="I193" s="73">
        <f>SUM(H193-G193)</f>
        <v>-223.14856</v>
      </c>
      <c r="J193" s="151">
        <f t="shared" ref="J193" si="60">SUM(H193/G193*100)</f>
        <v>0</v>
      </c>
    </row>
    <row r="194" spans="1:90" ht="20.25">
      <c r="A194" s="85" t="s">
        <v>298</v>
      </c>
      <c r="B194" s="86" t="s">
        <v>299</v>
      </c>
      <c r="C194" s="172">
        <f>SUM(C195+C204+C209)</f>
        <v>189386.01200000002</v>
      </c>
      <c r="D194" s="172">
        <f>SUM(D195+D204+D209)</f>
        <v>198094.48713000002</v>
      </c>
      <c r="E194" s="70">
        <f>SUM(D194-C194)</f>
        <v>8708.4751300000062</v>
      </c>
      <c r="F194" s="156">
        <f t="shared" ref="F194" si="61">SUM(D194/C194*100)</f>
        <v>104.59826733666053</v>
      </c>
      <c r="G194" s="172">
        <f>SUM(G195+G204+G209)</f>
        <v>230436.76600000003</v>
      </c>
      <c r="H194" s="172">
        <f>SUM(H195+H204+H209)</f>
        <v>385744.88699999999</v>
      </c>
      <c r="I194" s="70">
        <f>SUM(H194-G194)</f>
        <v>155308.12099999996</v>
      </c>
      <c r="J194" s="156" t="s">
        <v>411</v>
      </c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  <c r="AG194" s="9"/>
      <c r="AH194" s="9"/>
      <c r="AI194" s="9"/>
      <c r="AJ194" s="9"/>
      <c r="AK194" s="9"/>
      <c r="AL194" s="9"/>
      <c r="AM194" s="9"/>
      <c r="AN194" s="9"/>
      <c r="AO194" s="9"/>
      <c r="AP194" s="9"/>
      <c r="AQ194" s="9"/>
      <c r="AR194" s="9"/>
      <c r="AS194" s="9"/>
      <c r="AT194" s="9"/>
      <c r="AU194" s="9"/>
      <c r="AV194" s="9"/>
      <c r="AW194" s="9"/>
      <c r="AX194" s="9"/>
      <c r="AY194" s="9"/>
      <c r="AZ194" s="9"/>
      <c r="BA194" s="9"/>
      <c r="BB194" s="9"/>
      <c r="BC194" s="9"/>
      <c r="BD194" s="9"/>
      <c r="BE194" s="9"/>
      <c r="BF194" s="9"/>
      <c r="BG194" s="9"/>
      <c r="BH194" s="9"/>
      <c r="BI194" s="9"/>
      <c r="BJ194" s="9"/>
      <c r="BK194" s="9"/>
      <c r="BL194" s="9"/>
      <c r="BM194" s="9"/>
      <c r="BN194" s="9"/>
      <c r="BO194" s="9"/>
      <c r="BP194" s="9"/>
      <c r="BQ194" s="9"/>
      <c r="BR194" s="9"/>
      <c r="BS194" s="9"/>
      <c r="BT194" s="9"/>
      <c r="BU194" s="9"/>
      <c r="BV194" s="9"/>
      <c r="BW194" s="9"/>
      <c r="BX194" s="9"/>
      <c r="BY194" s="9"/>
      <c r="BZ194" s="9"/>
      <c r="CA194" s="9"/>
      <c r="CB194" s="9"/>
      <c r="CC194" s="9"/>
      <c r="CD194" s="9"/>
      <c r="CE194" s="9"/>
      <c r="CF194" s="9"/>
      <c r="CG194" s="9"/>
      <c r="CH194" s="9"/>
      <c r="CI194" s="9"/>
      <c r="CJ194" s="9"/>
      <c r="CK194" s="9"/>
      <c r="CL194" s="9"/>
    </row>
    <row r="195" spans="1:90" ht="25.5" customHeight="1">
      <c r="A195" s="53" t="s">
        <v>85</v>
      </c>
      <c r="B195" s="49" t="s">
        <v>138</v>
      </c>
      <c r="C195" s="103"/>
      <c r="D195" s="103">
        <f>D196+D197+SUM(D201:D203)</f>
        <v>3</v>
      </c>
      <c r="E195" s="103">
        <f>E196+E197+SUM(E201:E203)</f>
        <v>3</v>
      </c>
      <c r="F195" s="104"/>
      <c r="G195" s="103">
        <f>G196+G197+SUM(G201:G203)</f>
        <v>2005.183</v>
      </c>
      <c r="H195" s="103">
        <f>H196+H197+SUM(H201:H203)</f>
        <v>162377.89300000001</v>
      </c>
      <c r="I195" s="103">
        <f>H195-G195</f>
        <v>160372.71000000002</v>
      </c>
      <c r="J195" s="156" t="s">
        <v>415</v>
      </c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9"/>
      <c r="AG195" s="9"/>
      <c r="AH195" s="9"/>
      <c r="AI195" s="9"/>
      <c r="AJ195" s="9"/>
      <c r="AK195" s="9"/>
      <c r="AL195" s="9"/>
      <c r="AM195" s="9"/>
      <c r="AN195" s="9"/>
      <c r="AO195" s="9"/>
      <c r="AP195" s="9"/>
      <c r="AQ195" s="9"/>
      <c r="AR195" s="9"/>
      <c r="AS195" s="9"/>
      <c r="AT195" s="9"/>
      <c r="AU195" s="9"/>
      <c r="AV195" s="9"/>
      <c r="AW195" s="9"/>
      <c r="AX195" s="9"/>
      <c r="AY195" s="9"/>
      <c r="AZ195" s="9"/>
      <c r="BA195" s="9"/>
      <c r="BB195" s="9"/>
      <c r="BC195" s="9"/>
      <c r="BD195" s="9"/>
      <c r="BE195" s="9"/>
      <c r="BF195" s="9"/>
      <c r="BG195" s="9"/>
      <c r="BH195" s="9"/>
      <c r="BI195" s="9"/>
      <c r="BJ195" s="9"/>
      <c r="BK195" s="9"/>
      <c r="BL195" s="9"/>
      <c r="BM195" s="9"/>
      <c r="BN195" s="9"/>
      <c r="BO195" s="9"/>
      <c r="BP195" s="9"/>
      <c r="BQ195" s="9"/>
      <c r="BR195" s="9"/>
      <c r="BS195" s="9"/>
      <c r="BT195" s="9"/>
      <c r="BU195" s="9"/>
      <c r="BV195" s="9"/>
      <c r="BW195" s="9"/>
      <c r="BX195" s="9"/>
      <c r="BY195" s="9"/>
      <c r="BZ195" s="9"/>
      <c r="CA195" s="9"/>
      <c r="CB195" s="9"/>
      <c r="CC195" s="9"/>
      <c r="CD195" s="9"/>
      <c r="CE195" s="9"/>
      <c r="CF195" s="9"/>
      <c r="CG195" s="9"/>
      <c r="CH195" s="9"/>
      <c r="CI195" s="9"/>
      <c r="CJ195" s="9"/>
      <c r="CK195" s="9"/>
      <c r="CL195" s="9"/>
    </row>
    <row r="196" spans="1:90" ht="21" customHeight="1">
      <c r="A196" s="35">
        <v>7310</v>
      </c>
      <c r="B196" s="54" t="s">
        <v>139</v>
      </c>
      <c r="C196" s="108"/>
      <c r="D196" s="108"/>
      <c r="E196" s="109"/>
      <c r="F196" s="173"/>
      <c r="G196" s="108">
        <v>289.89600000000002</v>
      </c>
      <c r="H196" s="174">
        <v>2814.482</v>
      </c>
      <c r="I196" s="109">
        <f>SUM(H196-G196)</f>
        <v>2524.5859999999998</v>
      </c>
      <c r="J196" s="110" t="s">
        <v>343</v>
      </c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  <c r="AJ196" s="9"/>
      <c r="AK196" s="9"/>
      <c r="AL196" s="9"/>
      <c r="AM196" s="9"/>
      <c r="AN196" s="9"/>
      <c r="AO196" s="9"/>
      <c r="AP196" s="9"/>
      <c r="AQ196" s="9"/>
      <c r="AR196" s="9"/>
      <c r="AS196" s="9"/>
      <c r="AT196" s="9"/>
      <c r="AU196" s="9"/>
      <c r="AV196" s="9"/>
      <c r="AW196" s="9"/>
      <c r="AX196" s="9"/>
      <c r="AY196" s="9"/>
      <c r="AZ196" s="9"/>
      <c r="BA196" s="9"/>
      <c r="BB196" s="9"/>
      <c r="BC196" s="9"/>
      <c r="BD196" s="9"/>
      <c r="BE196" s="9"/>
      <c r="BF196" s="9"/>
      <c r="BG196" s="9"/>
      <c r="BH196" s="9"/>
      <c r="BI196" s="9"/>
      <c r="BJ196" s="9"/>
      <c r="BK196" s="9"/>
      <c r="BL196" s="9"/>
      <c r="BM196" s="9"/>
      <c r="BN196" s="9"/>
      <c r="BO196" s="9"/>
      <c r="BP196" s="9"/>
      <c r="BQ196" s="9"/>
      <c r="BR196" s="9"/>
      <c r="BS196" s="9"/>
      <c r="BT196" s="9"/>
      <c r="BU196" s="9"/>
      <c r="BV196" s="9"/>
      <c r="BW196" s="9"/>
      <c r="BX196" s="9"/>
      <c r="BY196" s="9"/>
      <c r="BZ196" s="9"/>
      <c r="CA196" s="9"/>
      <c r="CB196" s="9"/>
      <c r="CC196" s="9"/>
      <c r="CD196" s="9"/>
      <c r="CE196" s="9"/>
      <c r="CF196" s="9"/>
      <c r="CG196" s="9"/>
      <c r="CH196" s="9"/>
      <c r="CI196" s="9"/>
      <c r="CJ196" s="9"/>
      <c r="CK196" s="9"/>
      <c r="CL196" s="9"/>
    </row>
    <row r="197" spans="1:90" ht="21" customHeight="1">
      <c r="A197" s="35">
        <v>7320</v>
      </c>
      <c r="B197" s="55" t="s">
        <v>143</v>
      </c>
      <c r="C197" s="109"/>
      <c r="D197" s="109"/>
      <c r="E197" s="109"/>
      <c r="F197" s="173"/>
      <c r="G197" s="108">
        <f>SUM(G198:G200)</f>
        <v>767.31799999999998</v>
      </c>
      <c r="H197" s="108">
        <f>SUM(H198:H200)</f>
        <v>1853.7280000000001</v>
      </c>
      <c r="I197" s="109">
        <f>SUM(H197-G197)</f>
        <v>1086.4100000000001</v>
      </c>
      <c r="J197" s="110" t="s">
        <v>344</v>
      </c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9"/>
      <c r="AG197" s="9"/>
      <c r="AH197" s="9"/>
      <c r="AI197" s="9"/>
      <c r="AJ197" s="9"/>
      <c r="AK197" s="9"/>
      <c r="AL197" s="9"/>
      <c r="AM197" s="9"/>
      <c r="AN197" s="9"/>
      <c r="AO197" s="9"/>
      <c r="AP197" s="9"/>
      <c r="AQ197" s="9"/>
      <c r="AR197" s="9"/>
      <c r="AS197" s="9"/>
      <c r="AT197" s="9"/>
      <c r="AU197" s="9"/>
      <c r="AV197" s="9"/>
      <c r="AW197" s="9"/>
      <c r="AX197" s="9"/>
      <c r="AY197" s="9"/>
      <c r="AZ197" s="9"/>
      <c r="BA197" s="9"/>
      <c r="BB197" s="9"/>
      <c r="BC197" s="9"/>
      <c r="BD197" s="9"/>
      <c r="BE197" s="9"/>
      <c r="BF197" s="9"/>
      <c r="BG197" s="9"/>
      <c r="BH197" s="9"/>
      <c r="BI197" s="9"/>
      <c r="BJ197" s="9"/>
      <c r="BK197" s="9"/>
      <c r="BL197" s="9"/>
      <c r="BM197" s="9"/>
      <c r="BN197" s="9"/>
      <c r="BO197" s="9"/>
      <c r="BP197" s="9"/>
      <c r="BQ197" s="9"/>
      <c r="BR197" s="9"/>
      <c r="BS197" s="9"/>
      <c r="BT197" s="9"/>
      <c r="BU197" s="9"/>
      <c r="BV197" s="9"/>
      <c r="BW197" s="9"/>
      <c r="BX197" s="9"/>
      <c r="BY197" s="9"/>
      <c r="BZ197" s="9"/>
      <c r="CA197" s="9"/>
      <c r="CB197" s="9"/>
      <c r="CC197" s="9"/>
      <c r="CD197" s="9"/>
      <c r="CE197" s="9"/>
      <c r="CF197" s="9"/>
      <c r="CG197" s="9"/>
      <c r="CH197" s="9"/>
      <c r="CI197" s="9"/>
      <c r="CJ197" s="9"/>
      <c r="CK197" s="9"/>
      <c r="CL197" s="9"/>
    </row>
    <row r="198" spans="1:90" ht="21" customHeight="1">
      <c r="A198" s="35">
        <v>7321</v>
      </c>
      <c r="B198" s="54" t="s">
        <v>140</v>
      </c>
      <c r="C198" s="175"/>
      <c r="D198" s="108"/>
      <c r="E198" s="109"/>
      <c r="F198" s="173"/>
      <c r="G198" s="108"/>
      <c r="H198" s="108">
        <v>540.00300000000004</v>
      </c>
      <c r="I198" s="109">
        <f>SUM(H198-G198)</f>
        <v>540.00300000000004</v>
      </c>
      <c r="J198" s="110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  <c r="AF198" s="9"/>
      <c r="AG198" s="9"/>
      <c r="AH198" s="9"/>
      <c r="AI198" s="9"/>
      <c r="AJ198" s="9"/>
      <c r="AK198" s="9"/>
      <c r="AL198" s="9"/>
      <c r="AM198" s="9"/>
      <c r="AN198" s="9"/>
      <c r="AO198" s="9"/>
      <c r="AP198" s="9"/>
      <c r="AQ198" s="9"/>
      <c r="AR198" s="9"/>
      <c r="AS198" s="9"/>
      <c r="AT198" s="9"/>
      <c r="AU198" s="9"/>
      <c r="AV198" s="9"/>
      <c r="AW198" s="9"/>
      <c r="AX198" s="9"/>
      <c r="AY198" s="9"/>
      <c r="AZ198" s="9"/>
      <c r="BA198" s="9"/>
      <c r="BB198" s="9"/>
      <c r="BC198" s="9"/>
      <c r="BD198" s="9"/>
      <c r="BE198" s="9"/>
      <c r="BF198" s="9"/>
      <c r="BG198" s="9"/>
      <c r="BH198" s="9"/>
      <c r="BI198" s="9"/>
      <c r="BJ198" s="9"/>
      <c r="BK198" s="9"/>
      <c r="BL198" s="9"/>
      <c r="BM198" s="9"/>
      <c r="BN198" s="9"/>
      <c r="BO198" s="9"/>
      <c r="BP198" s="9"/>
      <c r="BQ198" s="9"/>
      <c r="BR198" s="9"/>
      <c r="BS198" s="9"/>
      <c r="BT198" s="9"/>
      <c r="BU198" s="9"/>
      <c r="BV198" s="9"/>
      <c r="BW198" s="9"/>
      <c r="BX198" s="9"/>
      <c r="BY198" s="9"/>
      <c r="BZ198" s="9"/>
      <c r="CA198" s="9"/>
      <c r="CB198" s="9"/>
      <c r="CC198" s="9"/>
      <c r="CD198" s="9"/>
      <c r="CE198" s="9"/>
      <c r="CF198" s="9"/>
      <c r="CG198" s="9"/>
      <c r="CH198" s="9"/>
      <c r="CI198" s="9"/>
      <c r="CJ198" s="9"/>
      <c r="CK198" s="9"/>
      <c r="CL198" s="9"/>
    </row>
    <row r="199" spans="1:90" ht="21" customHeight="1">
      <c r="A199" s="35">
        <v>7322</v>
      </c>
      <c r="B199" s="36" t="s">
        <v>141</v>
      </c>
      <c r="C199" s="175"/>
      <c r="D199" s="108"/>
      <c r="E199" s="109"/>
      <c r="F199" s="173"/>
      <c r="G199" s="108">
        <v>412.43900000000002</v>
      </c>
      <c r="H199" s="108">
        <v>927.96699999999998</v>
      </c>
      <c r="I199" s="109">
        <f t="shared" ref="I199" si="62">SUM(H199-G199)</f>
        <v>515.52800000000002</v>
      </c>
      <c r="J199" s="151" t="s">
        <v>394</v>
      </c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9"/>
      <c r="AJ199" s="9"/>
      <c r="AK199" s="9"/>
      <c r="AL199" s="9"/>
      <c r="AM199" s="9"/>
      <c r="AN199" s="9"/>
      <c r="AO199" s="9"/>
      <c r="AP199" s="9"/>
      <c r="AQ199" s="9"/>
      <c r="AR199" s="9"/>
      <c r="AS199" s="9"/>
      <c r="AT199" s="9"/>
      <c r="AU199" s="9"/>
      <c r="AV199" s="9"/>
      <c r="AW199" s="9"/>
      <c r="AX199" s="9"/>
      <c r="AY199" s="9"/>
      <c r="AZ199" s="9"/>
      <c r="BA199" s="9"/>
      <c r="BB199" s="9"/>
      <c r="BC199" s="9"/>
      <c r="BD199" s="9"/>
      <c r="BE199" s="9"/>
      <c r="BF199" s="9"/>
      <c r="BG199" s="9"/>
      <c r="BH199" s="9"/>
      <c r="BI199" s="9"/>
      <c r="BJ199" s="9"/>
      <c r="BK199" s="9"/>
      <c r="BL199" s="9"/>
      <c r="BM199" s="9"/>
      <c r="BN199" s="9"/>
      <c r="BO199" s="9"/>
      <c r="BP199" s="9"/>
      <c r="BQ199" s="9"/>
      <c r="BR199" s="9"/>
      <c r="BS199" s="9"/>
      <c r="BT199" s="9"/>
      <c r="BU199" s="9"/>
      <c r="BV199" s="9"/>
      <c r="BW199" s="9"/>
      <c r="BX199" s="9"/>
      <c r="BY199" s="9"/>
      <c r="BZ199" s="9"/>
      <c r="CA199" s="9"/>
      <c r="CB199" s="9"/>
      <c r="CC199" s="9"/>
      <c r="CD199" s="9"/>
      <c r="CE199" s="9"/>
      <c r="CF199" s="9"/>
      <c r="CG199" s="9"/>
      <c r="CH199" s="9"/>
      <c r="CI199" s="9"/>
      <c r="CJ199" s="9"/>
      <c r="CK199" s="9"/>
      <c r="CL199" s="9"/>
    </row>
    <row r="200" spans="1:90" ht="21" customHeight="1">
      <c r="A200" s="35">
        <v>7325</v>
      </c>
      <c r="B200" s="56" t="s">
        <v>142</v>
      </c>
      <c r="C200" s="175"/>
      <c r="D200" s="108"/>
      <c r="E200" s="109"/>
      <c r="F200" s="173"/>
      <c r="G200" s="108">
        <v>354.87900000000002</v>
      </c>
      <c r="H200" s="108">
        <v>385.75799999999998</v>
      </c>
      <c r="I200" s="109">
        <f t="shared" ref="I200" si="63">SUM(H200-G200)</f>
        <v>30.878999999999962</v>
      </c>
      <c r="J200" s="110">
        <f t="shared" ref="J200" si="64">SUM(H200/G200*100)</f>
        <v>108.70127564606527</v>
      </c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9"/>
      <c r="AH200" s="9"/>
      <c r="AI200" s="9"/>
      <c r="AJ200" s="9"/>
      <c r="AK200" s="9"/>
      <c r="AL200" s="9"/>
      <c r="AM200" s="9"/>
      <c r="AN200" s="9"/>
      <c r="AO200" s="9"/>
      <c r="AP200" s="9"/>
      <c r="AQ200" s="9"/>
      <c r="AR200" s="9"/>
      <c r="AS200" s="9"/>
      <c r="AT200" s="9"/>
      <c r="AU200" s="9"/>
      <c r="AV200" s="9"/>
      <c r="AW200" s="9"/>
      <c r="AX200" s="9"/>
      <c r="AY200" s="9"/>
      <c r="AZ200" s="9"/>
      <c r="BA200" s="9"/>
      <c r="BB200" s="9"/>
      <c r="BC200" s="9"/>
      <c r="BD200" s="9"/>
      <c r="BE200" s="9"/>
      <c r="BF200" s="9"/>
      <c r="BG200" s="9"/>
      <c r="BH200" s="9"/>
      <c r="BI200" s="9"/>
      <c r="BJ200" s="9"/>
      <c r="BK200" s="9"/>
      <c r="BL200" s="9"/>
      <c r="BM200" s="9"/>
      <c r="BN200" s="9"/>
      <c r="BO200" s="9"/>
      <c r="BP200" s="9"/>
      <c r="BQ200" s="9"/>
      <c r="BR200" s="9"/>
      <c r="BS200" s="9"/>
      <c r="BT200" s="9"/>
      <c r="BU200" s="9"/>
      <c r="BV200" s="9"/>
      <c r="BW200" s="9"/>
      <c r="BX200" s="9"/>
      <c r="BY200" s="9"/>
      <c r="BZ200" s="9"/>
      <c r="CA200" s="9"/>
      <c r="CB200" s="9"/>
      <c r="CC200" s="9"/>
      <c r="CD200" s="9"/>
      <c r="CE200" s="9"/>
      <c r="CF200" s="9"/>
      <c r="CG200" s="9"/>
      <c r="CH200" s="9"/>
      <c r="CI200" s="9"/>
      <c r="CJ200" s="9"/>
      <c r="CK200" s="9"/>
      <c r="CL200" s="9"/>
    </row>
    <row r="201" spans="1:90" ht="21" customHeight="1">
      <c r="A201" s="38" t="s">
        <v>333</v>
      </c>
      <c r="B201" s="62" t="s">
        <v>334</v>
      </c>
      <c r="C201" s="176"/>
      <c r="D201" s="177"/>
      <c r="E201" s="109"/>
      <c r="F201" s="173"/>
      <c r="G201" s="108"/>
      <c r="H201" s="108">
        <v>16054.924999999999</v>
      </c>
      <c r="I201" s="109">
        <f t="shared" ref="I201" si="65">SUM(H201-G201)</f>
        <v>16054.924999999999</v>
      </c>
      <c r="J201" s="110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  <c r="AF201" s="9"/>
      <c r="AG201" s="9"/>
      <c r="AH201" s="9"/>
      <c r="AI201" s="9"/>
      <c r="AJ201" s="9"/>
      <c r="AK201" s="9"/>
      <c r="AL201" s="9"/>
      <c r="AM201" s="9"/>
      <c r="AN201" s="9"/>
      <c r="AO201" s="9"/>
      <c r="AP201" s="9"/>
      <c r="AQ201" s="9"/>
      <c r="AR201" s="9"/>
      <c r="AS201" s="9"/>
      <c r="AT201" s="9"/>
      <c r="AU201" s="9"/>
      <c r="AV201" s="9"/>
      <c r="AW201" s="9"/>
      <c r="AX201" s="9"/>
      <c r="AY201" s="9"/>
      <c r="AZ201" s="9"/>
      <c r="BA201" s="9"/>
      <c r="BB201" s="9"/>
      <c r="BC201" s="9"/>
      <c r="BD201" s="9"/>
      <c r="BE201" s="9"/>
      <c r="BF201" s="9"/>
      <c r="BG201" s="9"/>
      <c r="BH201" s="9"/>
      <c r="BI201" s="9"/>
      <c r="BJ201" s="9"/>
      <c r="BK201" s="9"/>
      <c r="BL201" s="9"/>
      <c r="BM201" s="9"/>
      <c r="BN201" s="9"/>
      <c r="BO201" s="9"/>
      <c r="BP201" s="9"/>
      <c r="BQ201" s="9"/>
      <c r="BR201" s="9"/>
      <c r="BS201" s="9"/>
      <c r="BT201" s="9"/>
      <c r="BU201" s="9"/>
      <c r="BV201" s="9"/>
      <c r="BW201" s="9"/>
      <c r="BX201" s="9"/>
      <c r="BY201" s="9"/>
      <c r="BZ201" s="9"/>
      <c r="CA201" s="9"/>
      <c r="CB201" s="9"/>
      <c r="CC201" s="9"/>
      <c r="CD201" s="9"/>
      <c r="CE201" s="9"/>
      <c r="CF201" s="9"/>
      <c r="CG201" s="9"/>
      <c r="CH201" s="9"/>
      <c r="CI201" s="9"/>
      <c r="CJ201" s="9"/>
      <c r="CK201" s="9"/>
      <c r="CL201" s="9"/>
    </row>
    <row r="202" spans="1:90" ht="18" customHeight="1">
      <c r="A202" s="38" t="s">
        <v>155</v>
      </c>
      <c r="B202" s="55" t="s">
        <v>156</v>
      </c>
      <c r="C202" s="174"/>
      <c r="D202" s="174">
        <v>3</v>
      </c>
      <c r="E202" s="109">
        <f t="shared" ref="E202:E208" si="66">SUM(D202-C202)</f>
        <v>3</v>
      </c>
      <c r="F202" s="110"/>
      <c r="G202" s="108">
        <v>947.96900000000005</v>
      </c>
      <c r="H202" s="108">
        <v>156.39699999999999</v>
      </c>
      <c r="I202" s="109">
        <f t="shared" ref="I202:I208" si="67">SUM(H202-G202)</f>
        <v>-791.57200000000012</v>
      </c>
      <c r="J202" s="110">
        <f>SUM(H202/G202*100)</f>
        <v>16.498113334929727</v>
      </c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s="9"/>
      <c r="AI202" s="9"/>
      <c r="AJ202" s="9"/>
      <c r="AK202" s="9"/>
      <c r="AL202" s="9"/>
      <c r="AM202" s="9"/>
      <c r="AN202" s="9"/>
      <c r="AO202" s="9"/>
      <c r="AP202" s="9"/>
      <c r="AQ202" s="9"/>
      <c r="AR202" s="9"/>
      <c r="AS202" s="9"/>
      <c r="AT202" s="9"/>
      <c r="AU202" s="9"/>
      <c r="AV202" s="9"/>
      <c r="AW202" s="9"/>
      <c r="AX202" s="9"/>
      <c r="AY202" s="9"/>
      <c r="AZ202" s="9"/>
      <c r="BA202" s="9"/>
      <c r="BB202" s="9"/>
      <c r="BC202" s="9"/>
      <c r="BD202" s="9"/>
      <c r="BE202" s="9"/>
      <c r="BF202" s="9"/>
      <c r="BG202" s="9"/>
      <c r="BH202" s="9"/>
      <c r="BI202" s="9"/>
      <c r="BJ202" s="9"/>
      <c r="BK202" s="9"/>
      <c r="BL202" s="9"/>
      <c r="BM202" s="9"/>
      <c r="BN202" s="9"/>
      <c r="BO202" s="9"/>
      <c r="BP202" s="9"/>
      <c r="BQ202" s="9"/>
      <c r="BR202" s="9"/>
      <c r="BS202" s="9"/>
      <c r="BT202" s="9"/>
      <c r="BU202" s="9"/>
      <c r="BV202" s="9"/>
      <c r="BW202" s="9"/>
      <c r="BX202" s="9"/>
      <c r="BY202" s="9"/>
      <c r="BZ202" s="9"/>
      <c r="CA202" s="9"/>
      <c r="CB202" s="9"/>
      <c r="CC202" s="9"/>
      <c r="CD202" s="9"/>
      <c r="CE202" s="9"/>
      <c r="CF202" s="9"/>
      <c r="CG202" s="9"/>
      <c r="CH202" s="9"/>
      <c r="CI202" s="9"/>
      <c r="CJ202" s="9"/>
      <c r="CK202" s="9"/>
      <c r="CL202" s="9"/>
    </row>
    <row r="203" spans="1:90" ht="46.5" customHeight="1">
      <c r="A203" s="38" t="s">
        <v>392</v>
      </c>
      <c r="B203" s="148" t="s">
        <v>393</v>
      </c>
      <c r="C203" s="174"/>
      <c r="D203" s="174"/>
      <c r="E203" s="109"/>
      <c r="F203" s="110"/>
      <c r="G203" s="108"/>
      <c r="H203" s="108">
        <v>141498.361</v>
      </c>
      <c r="I203" s="109">
        <f t="shared" ref="I203" si="68">SUM(H203-G203)</f>
        <v>141498.361</v>
      </c>
      <c r="J203" s="110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9"/>
      <c r="AF203" s="9"/>
      <c r="AG203" s="9"/>
      <c r="AH203" s="9"/>
      <c r="AI203" s="9"/>
      <c r="AJ203" s="9"/>
      <c r="AK203" s="9"/>
      <c r="AL203" s="9"/>
      <c r="AM203" s="9"/>
      <c r="AN203" s="9"/>
      <c r="AO203" s="9"/>
      <c r="AP203" s="9"/>
      <c r="AQ203" s="9"/>
      <c r="AR203" s="9"/>
      <c r="AS203" s="9"/>
      <c r="AT203" s="9"/>
      <c r="AU203" s="9"/>
      <c r="AV203" s="9"/>
      <c r="AW203" s="9"/>
      <c r="AX203" s="9"/>
      <c r="AY203" s="9"/>
      <c r="AZ203" s="9"/>
      <c r="BA203" s="9"/>
      <c r="BB203" s="9"/>
      <c r="BC203" s="9"/>
      <c r="BD203" s="9"/>
      <c r="BE203" s="9"/>
      <c r="BF203" s="9"/>
      <c r="BG203" s="9"/>
      <c r="BH203" s="9"/>
      <c r="BI203" s="9"/>
      <c r="BJ203" s="9"/>
      <c r="BK203" s="9"/>
      <c r="BL203" s="9"/>
      <c r="BM203" s="9"/>
      <c r="BN203" s="9"/>
      <c r="BO203" s="9"/>
      <c r="BP203" s="9"/>
      <c r="BQ203" s="9"/>
      <c r="BR203" s="9"/>
      <c r="BS203" s="9"/>
      <c r="BT203" s="9"/>
      <c r="BU203" s="9"/>
      <c r="BV203" s="9"/>
      <c r="BW203" s="9"/>
      <c r="BX203" s="9"/>
      <c r="BY203" s="9"/>
      <c r="BZ203" s="9"/>
      <c r="CA203" s="9"/>
      <c r="CB203" s="9"/>
      <c r="CC203" s="9"/>
      <c r="CD203" s="9"/>
      <c r="CE203" s="9"/>
      <c r="CF203" s="9"/>
      <c r="CG203" s="9"/>
      <c r="CH203" s="9"/>
      <c r="CI203" s="9"/>
      <c r="CJ203" s="9"/>
      <c r="CK203" s="9"/>
      <c r="CL203" s="9"/>
    </row>
    <row r="204" spans="1:90" ht="20.25">
      <c r="A204" s="48" t="s">
        <v>89</v>
      </c>
      <c r="B204" s="49" t="s">
        <v>144</v>
      </c>
      <c r="C204" s="103">
        <f>SUM(C205+C207)</f>
        <v>185579.45600000001</v>
      </c>
      <c r="D204" s="103">
        <f>SUM(D205+D207)</f>
        <v>188294.05800000002</v>
      </c>
      <c r="E204" s="103">
        <f t="shared" si="66"/>
        <v>2714.6020000000135</v>
      </c>
      <c r="F204" s="104">
        <f>SUM(D204/C204*100)</f>
        <v>101.46277074979679</v>
      </c>
      <c r="G204" s="103">
        <f>SUM(G205+G207)</f>
        <v>5375.7129999999997</v>
      </c>
      <c r="H204" s="103">
        <f>SUM(H205+H207)</f>
        <v>64</v>
      </c>
      <c r="I204" s="103">
        <f t="shared" si="67"/>
        <v>-5311.7129999999997</v>
      </c>
      <c r="J204" s="104">
        <f>SUM(H204/G204*100)</f>
        <v>1.1905397479366924</v>
      </c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  <c r="AF204" s="9"/>
      <c r="AG204" s="9"/>
      <c r="AH204" s="9"/>
      <c r="AI204" s="9"/>
      <c r="AJ204" s="9"/>
      <c r="AK204" s="9"/>
      <c r="AL204" s="9"/>
      <c r="AM204" s="9"/>
      <c r="AN204" s="9"/>
      <c r="AO204" s="9"/>
      <c r="AP204" s="9"/>
      <c r="AQ204" s="9"/>
      <c r="AR204" s="9"/>
      <c r="AS204" s="9"/>
      <c r="AT204" s="9"/>
      <c r="AU204" s="9"/>
      <c r="AV204" s="9"/>
      <c r="AW204" s="9"/>
      <c r="AX204" s="9"/>
      <c r="AY204" s="9"/>
      <c r="AZ204" s="9"/>
      <c r="BA204" s="9"/>
      <c r="BB204" s="9"/>
      <c r="BC204" s="9"/>
      <c r="BD204" s="9"/>
      <c r="BE204" s="9"/>
      <c r="BF204" s="9"/>
      <c r="BG204" s="9"/>
      <c r="BH204" s="9"/>
      <c r="BI204" s="9"/>
      <c r="BJ204" s="9"/>
      <c r="BK204" s="9"/>
      <c r="BL204" s="9"/>
      <c r="BM204" s="9"/>
      <c r="BN204" s="9"/>
      <c r="BO204" s="9"/>
      <c r="BP204" s="9"/>
      <c r="BQ204" s="9"/>
      <c r="BR204" s="9"/>
      <c r="BS204" s="9"/>
      <c r="BT204" s="9"/>
      <c r="BU204" s="9"/>
      <c r="BV204" s="9"/>
      <c r="BW204" s="9"/>
      <c r="BX204" s="9"/>
      <c r="BY204" s="9"/>
      <c r="BZ204" s="9"/>
      <c r="CA204" s="9"/>
      <c r="CB204" s="9"/>
      <c r="CC204" s="9"/>
      <c r="CD204" s="9"/>
      <c r="CE204" s="9"/>
      <c r="CF204" s="9"/>
      <c r="CG204" s="9"/>
      <c r="CH204" s="9"/>
      <c r="CI204" s="9"/>
      <c r="CJ204" s="9"/>
      <c r="CK204" s="9"/>
      <c r="CL204" s="9"/>
    </row>
    <row r="205" spans="1:90">
      <c r="A205" s="35">
        <v>7420</v>
      </c>
      <c r="B205" s="36" t="s">
        <v>148</v>
      </c>
      <c r="C205" s="109">
        <f>C206</f>
        <v>123731.893</v>
      </c>
      <c r="D205" s="109">
        <f>D206</f>
        <v>154504.52100000001</v>
      </c>
      <c r="E205" s="109">
        <f t="shared" si="66"/>
        <v>30772.628000000012</v>
      </c>
      <c r="F205" s="110">
        <f>SUM(D205/C205*100)</f>
        <v>124.87040911917514</v>
      </c>
      <c r="G205" s="109"/>
      <c r="H205" s="109"/>
      <c r="I205" s="109"/>
      <c r="J205" s="110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  <c r="AH205" s="9"/>
      <c r="AI205" s="9"/>
      <c r="AJ205" s="9"/>
      <c r="AK205" s="9"/>
      <c r="AL205" s="9"/>
      <c r="AM205" s="9"/>
      <c r="AN205" s="9"/>
      <c r="AO205" s="9"/>
      <c r="AP205" s="9"/>
      <c r="AQ205" s="9"/>
      <c r="AR205" s="9"/>
      <c r="AS205" s="9"/>
      <c r="AT205" s="9"/>
      <c r="AU205" s="9"/>
      <c r="AV205" s="9"/>
      <c r="AW205" s="9"/>
      <c r="AX205" s="9"/>
      <c r="AY205" s="9"/>
      <c r="AZ205" s="9"/>
      <c r="BA205" s="9"/>
      <c r="BB205" s="9"/>
      <c r="BC205" s="9"/>
      <c r="BD205" s="9"/>
      <c r="BE205" s="9"/>
      <c r="BF205" s="9"/>
      <c r="BG205" s="9"/>
      <c r="BH205" s="9"/>
      <c r="BI205" s="9"/>
      <c r="BJ205" s="9"/>
      <c r="BK205" s="9"/>
      <c r="BL205" s="9"/>
      <c r="BM205" s="9"/>
      <c r="BN205" s="9"/>
      <c r="BO205" s="9"/>
      <c r="BP205" s="9"/>
      <c r="BQ205" s="9"/>
      <c r="BR205" s="9"/>
      <c r="BS205" s="9"/>
      <c r="BT205" s="9"/>
      <c r="BU205" s="9"/>
      <c r="BV205" s="9"/>
      <c r="BW205" s="9"/>
      <c r="BX205" s="9"/>
      <c r="BY205" s="9"/>
      <c r="BZ205" s="9"/>
      <c r="CA205" s="9"/>
      <c r="CB205" s="9"/>
      <c r="CC205" s="9"/>
      <c r="CD205" s="9"/>
      <c r="CE205" s="9"/>
      <c r="CF205" s="9"/>
      <c r="CG205" s="9"/>
      <c r="CH205" s="9"/>
      <c r="CI205" s="9"/>
      <c r="CJ205" s="9"/>
      <c r="CK205" s="9"/>
      <c r="CL205" s="9"/>
    </row>
    <row r="206" spans="1:90">
      <c r="A206" s="37" t="s">
        <v>147</v>
      </c>
      <c r="B206" s="36" t="s">
        <v>88</v>
      </c>
      <c r="C206" s="109">
        <v>123731.893</v>
      </c>
      <c r="D206" s="109">
        <v>154504.52100000001</v>
      </c>
      <c r="E206" s="109">
        <f t="shared" si="66"/>
        <v>30772.628000000012</v>
      </c>
      <c r="F206" s="110">
        <f>SUM(D206/C206*100)</f>
        <v>124.87040911917514</v>
      </c>
      <c r="G206" s="109"/>
      <c r="H206" s="109"/>
      <c r="I206" s="109"/>
      <c r="J206" s="110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  <c r="AD206" s="9"/>
      <c r="AE206" s="9"/>
      <c r="AF206" s="9"/>
      <c r="AG206" s="9"/>
      <c r="AH206" s="9"/>
      <c r="AI206" s="9"/>
      <c r="AJ206" s="9"/>
      <c r="AK206" s="9"/>
      <c r="AL206" s="9"/>
      <c r="AM206" s="9"/>
      <c r="AN206" s="9"/>
      <c r="AO206" s="9"/>
      <c r="AP206" s="9"/>
      <c r="AQ206" s="9"/>
      <c r="AR206" s="9"/>
      <c r="AS206" s="9"/>
      <c r="AT206" s="9"/>
      <c r="AU206" s="9"/>
      <c r="AV206" s="9"/>
      <c r="AW206" s="9"/>
      <c r="AX206" s="9"/>
      <c r="AY206" s="9"/>
      <c r="AZ206" s="9"/>
      <c r="BA206" s="9"/>
      <c r="BB206" s="9"/>
      <c r="BC206" s="9"/>
      <c r="BD206" s="9"/>
      <c r="BE206" s="9"/>
      <c r="BF206" s="9"/>
      <c r="BG206" s="9"/>
      <c r="BH206" s="9"/>
      <c r="BI206" s="9"/>
      <c r="BJ206" s="9"/>
      <c r="BK206" s="9"/>
      <c r="BL206" s="9"/>
      <c r="BM206" s="9"/>
      <c r="BN206" s="9"/>
      <c r="BO206" s="9"/>
      <c r="BP206" s="9"/>
      <c r="BQ206" s="9"/>
      <c r="BR206" s="9"/>
      <c r="BS206" s="9"/>
      <c r="BT206" s="9"/>
      <c r="BU206" s="9"/>
      <c r="BV206" s="9"/>
      <c r="BW206" s="9"/>
      <c r="BX206" s="9"/>
      <c r="BY206" s="9"/>
      <c r="BZ206" s="9"/>
      <c r="CA206" s="9"/>
      <c r="CB206" s="9"/>
      <c r="CC206" s="9"/>
      <c r="CD206" s="9"/>
      <c r="CE206" s="9"/>
      <c r="CF206" s="9"/>
      <c r="CG206" s="9"/>
      <c r="CH206" s="9"/>
      <c r="CI206" s="9"/>
      <c r="CJ206" s="9"/>
      <c r="CK206" s="9"/>
      <c r="CL206" s="9"/>
    </row>
    <row r="207" spans="1:90">
      <c r="A207" s="35">
        <v>7460</v>
      </c>
      <c r="B207" s="36" t="s">
        <v>145</v>
      </c>
      <c r="C207" s="174">
        <f>C208</f>
        <v>61847.563000000002</v>
      </c>
      <c r="D207" s="174">
        <f>D208</f>
        <v>33789.536999999997</v>
      </c>
      <c r="E207" s="109">
        <f t="shared" si="66"/>
        <v>-28058.026000000005</v>
      </c>
      <c r="F207" s="110">
        <f>SUM(D207/C207*100)</f>
        <v>54.633578690885521</v>
      </c>
      <c r="G207" s="174">
        <f>G208</f>
        <v>5375.7129999999997</v>
      </c>
      <c r="H207" s="174">
        <f>H208</f>
        <v>64</v>
      </c>
      <c r="I207" s="109">
        <f t="shared" si="67"/>
        <v>-5311.7129999999997</v>
      </c>
      <c r="J207" s="110">
        <f>SUM(H207/G207*100)</f>
        <v>1.1905397479366924</v>
      </c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9"/>
      <c r="AF207" s="9"/>
      <c r="AG207" s="9"/>
      <c r="AH207" s="9"/>
      <c r="AI207" s="9"/>
      <c r="AJ207" s="9"/>
      <c r="AK207" s="9"/>
      <c r="AL207" s="9"/>
      <c r="AM207" s="9"/>
      <c r="AN207" s="9"/>
      <c r="AO207" s="9"/>
      <c r="AP207" s="9"/>
      <c r="AQ207" s="9"/>
      <c r="AR207" s="9"/>
      <c r="AS207" s="9"/>
      <c r="AT207" s="9"/>
      <c r="AU207" s="9"/>
      <c r="AV207" s="9"/>
      <c r="AW207" s="9"/>
      <c r="AX207" s="9"/>
      <c r="AY207" s="9"/>
      <c r="AZ207" s="9"/>
      <c r="BA207" s="9"/>
      <c r="BB207" s="9"/>
      <c r="BC207" s="9"/>
      <c r="BD207" s="9"/>
      <c r="BE207" s="9"/>
      <c r="BF207" s="9"/>
      <c r="BG207" s="9"/>
      <c r="BH207" s="9"/>
      <c r="BI207" s="9"/>
      <c r="BJ207" s="9"/>
      <c r="BK207" s="9"/>
      <c r="BL207" s="9"/>
      <c r="BM207" s="9"/>
      <c r="BN207" s="9"/>
      <c r="BO207" s="9"/>
      <c r="BP207" s="9"/>
      <c r="BQ207" s="9"/>
      <c r="BR207" s="9"/>
      <c r="BS207" s="9"/>
      <c r="BT207" s="9"/>
      <c r="BU207" s="9"/>
      <c r="BV207" s="9"/>
      <c r="BW207" s="9"/>
      <c r="BX207" s="9"/>
      <c r="BY207" s="9"/>
      <c r="BZ207" s="9"/>
      <c r="CA207" s="9"/>
      <c r="CB207" s="9"/>
      <c r="CC207" s="9"/>
      <c r="CD207" s="9"/>
      <c r="CE207" s="9"/>
      <c r="CF207" s="9"/>
      <c r="CG207" s="9"/>
      <c r="CH207" s="9"/>
      <c r="CI207" s="9"/>
      <c r="CJ207" s="9"/>
      <c r="CK207" s="9"/>
      <c r="CL207" s="9"/>
    </row>
    <row r="208" spans="1:90" ht="37.5">
      <c r="A208" s="35">
        <v>7461</v>
      </c>
      <c r="B208" s="36" t="s">
        <v>146</v>
      </c>
      <c r="C208" s="108">
        <v>61847.563000000002</v>
      </c>
      <c r="D208" s="108">
        <f>33776.356+13.181</f>
        <v>33789.536999999997</v>
      </c>
      <c r="E208" s="109">
        <f t="shared" si="66"/>
        <v>-28058.026000000005</v>
      </c>
      <c r="F208" s="110">
        <f>SUM(D208/C208*100)</f>
        <v>54.633578690885521</v>
      </c>
      <c r="G208" s="108">
        <v>5375.7129999999997</v>
      </c>
      <c r="H208" s="108">
        <v>64</v>
      </c>
      <c r="I208" s="109">
        <f t="shared" si="67"/>
        <v>-5311.7129999999997</v>
      </c>
      <c r="J208" s="110">
        <f>SUM(H208/G208*100)</f>
        <v>1.1905397479366924</v>
      </c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9"/>
      <c r="AJ208" s="9"/>
      <c r="AK208" s="9"/>
      <c r="AL208" s="9"/>
      <c r="AM208" s="9"/>
      <c r="AN208" s="9"/>
      <c r="AO208" s="9"/>
      <c r="AP208" s="9"/>
      <c r="AQ208" s="9"/>
      <c r="AR208" s="9"/>
      <c r="AS208" s="9"/>
      <c r="AT208" s="9"/>
      <c r="AU208" s="9"/>
      <c r="AV208" s="9"/>
      <c r="AW208" s="9"/>
      <c r="AX208" s="9"/>
      <c r="AY208" s="9"/>
      <c r="AZ208" s="9"/>
      <c r="BA208" s="9"/>
      <c r="BB208" s="9"/>
      <c r="BC208" s="9"/>
      <c r="BD208" s="9"/>
      <c r="BE208" s="9"/>
      <c r="BF208" s="9"/>
      <c r="BG208" s="9"/>
      <c r="BH208" s="9"/>
      <c r="BI208" s="9"/>
      <c r="BJ208" s="9"/>
      <c r="BK208" s="9"/>
      <c r="BL208" s="9"/>
      <c r="BM208" s="9"/>
      <c r="BN208" s="9"/>
      <c r="BO208" s="9"/>
      <c r="BP208" s="9"/>
      <c r="BQ208" s="9"/>
      <c r="BR208" s="9"/>
      <c r="BS208" s="9"/>
      <c r="BT208" s="9"/>
      <c r="BU208" s="9"/>
      <c r="BV208" s="9"/>
      <c r="BW208" s="9"/>
      <c r="BX208" s="9"/>
      <c r="BY208" s="9"/>
      <c r="BZ208" s="9"/>
      <c r="CA208" s="9"/>
      <c r="CB208" s="9"/>
      <c r="CC208" s="9"/>
      <c r="CD208" s="9"/>
      <c r="CE208" s="9"/>
      <c r="CF208" s="9"/>
      <c r="CG208" s="9"/>
      <c r="CH208" s="9"/>
      <c r="CI208" s="9"/>
      <c r="CJ208" s="9"/>
      <c r="CK208" s="9"/>
      <c r="CL208" s="9"/>
    </row>
    <row r="209" spans="1:90" ht="20.25">
      <c r="A209" s="44" t="s">
        <v>95</v>
      </c>
      <c r="B209" s="45" t="s">
        <v>149</v>
      </c>
      <c r="C209" s="178">
        <f>SUM(C210:C213)</f>
        <v>3806.556</v>
      </c>
      <c r="D209" s="178">
        <f>SUM(D210:D213)</f>
        <v>9797.4291300000004</v>
      </c>
      <c r="E209" s="103">
        <f>SUM(D209-C209)</f>
        <v>5990.8731299999999</v>
      </c>
      <c r="F209" s="103" t="s">
        <v>403</v>
      </c>
      <c r="G209" s="178">
        <f>SUM(G210:G213)</f>
        <v>223055.87000000002</v>
      </c>
      <c r="H209" s="178">
        <f>SUM(H210:H213)</f>
        <v>223302.99399999998</v>
      </c>
      <c r="I209" s="103">
        <f>SUM(H209-G209)</f>
        <v>247.1239999999525</v>
      </c>
      <c r="J209" s="104">
        <f>SUM(H209/G209*100)</f>
        <v>100.11079018005667</v>
      </c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D209" s="9"/>
      <c r="AE209" s="9"/>
      <c r="AF209" s="9"/>
      <c r="AG209" s="9"/>
      <c r="AH209" s="9"/>
      <c r="AI209" s="9"/>
      <c r="AJ209" s="9"/>
      <c r="AK209" s="9"/>
      <c r="AL209" s="9"/>
      <c r="AM209" s="9"/>
      <c r="AN209" s="9"/>
      <c r="AO209" s="9"/>
      <c r="AP209" s="9"/>
      <c r="AQ209" s="9"/>
      <c r="AR209" s="9"/>
      <c r="AS209" s="9"/>
      <c r="AT209" s="9"/>
      <c r="AU209" s="9"/>
      <c r="AV209" s="9"/>
      <c r="AW209" s="9"/>
      <c r="AX209" s="9"/>
      <c r="AY209" s="9"/>
      <c r="AZ209" s="9"/>
      <c r="BA209" s="9"/>
      <c r="BB209" s="9"/>
      <c r="BC209" s="9"/>
      <c r="BD209" s="9"/>
      <c r="BE209" s="9"/>
      <c r="BF209" s="9"/>
      <c r="BG209" s="9"/>
      <c r="BH209" s="9"/>
      <c r="BI209" s="9"/>
      <c r="BJ209" s="9"/>
      <c r="BK209" s="9"/>
      <c r="BL209" s="9"/>
      <c r="BM209" s="9"/>
      <c r="BN209" s="9"/>
      <c r="BO209" s="9"/>
      <c r="BP209" s="9"/>
      <c r="BQ209" s="9"/>
      <c r="BR209" s="9"/>
      <c r="BS209" s="9"/>
      <c r="BT209" s="9"/>
      <c r="BU209" s="9"/>
      <c r="BV209" s="9"/>
      <c r="BW209" s="9"/>
      <c r="BX209" s="9"/>
      <c r="BY209" s="9"/>
      <c r="BZ209" s="9"/>
      <c r="CA209" s="9"/>
      <c r="CB209" s="9"/>
      <c r="CC209" s="9"/>
      <c r="CD209" s="9"/>
      <c r="CE209" s="9"/>
      <c r="CF209" s="9"/>
      <c r="CG209" s="9"/>
      <c r="CH209" s="9"/>
      <c r="CI209" s="9"/>
      <c r="CJ209" s="9"/>
      <c r="CK209" s="9"/>
      <c r="CL209" s="9"/>
    </row>
    <row r="210" spans="1:90">
      <c r="A210" s="46" t="s">
        <v>150</v>
      </c>
      <c r="B210" s="39" t="s">
        <v>93</v>
      </c>
      <c r="C210" s="108">
        <v>806.01099999999997</v>
      </c>
      <c r="D210" s="179">
        <v>5954.0916900000002</v>
      </c>
      <c r="E210" s="109">
        <f>SUM(D210-C210)</f>
        <v>5148.0806900000007</v>
      </c>
      <c r="F210" s="110" t="s">
        <v>339</v>
      </c>
      <c r="G210" s="108">
        <v>2206.92</v>
      </c>
      <c r="H210" s="174">
        <v>7253.8789999999999</v>
      </c>
      <c r="I210" s="109">
        <f t="shared" ref="I210" si="69">SUM(H210-G210)</f>
        <v>5046.9589999999998</v>
      </c>
      <c r="J210" s="151" t="s">
        <v>338</v>
      </c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  <c r="AD210" s="9"/>
      <c r="AE210" s="9"/>
      <c r="AF210" s="9"/>
      <c r="AG210" s="9"/>
      <c r="AH210" s="9"/>
      <c r="AI210" s="9"/>
      <c r="AJ210" s="9"/>
      <c r="AK210" s="9"/>
      <c r="AL210" s="9"/>
      <c r="AM210" s="9"/>
      <c r="AN210" s="9"/>
      <c r="AO210" s="9"/>
      <c r="AP210" s="9"/>
      <c r="AQ210" s="9"/>
      <c r="AR210" s="9"/>
      <c r="AS210" s="9"/>
      <c r="AT210" s="9"/>
      <c r="AU210" s="9"/>
      <c r="AV210" s="9"/>
      <c r="AW210" s="9"/>
      <c r="AX210" s="9"/>
      <c r="AY210" s="9"/>
      <c r="AZ210" s="9"/>
      <c r="BA210" s="9"/>
      <c r="BB210" s="9"/>
      <c r="BC210" s="9"/>
      <c r="BD210" s="9"/>
      <c r="BE210" s="9"/>
      <c r="BF210" s="9"/>
      <c r="BG210" s="9"/>
      <c r="BH210" s="9"/>
      <c r="BI210" s="9"/>
      <c r="BJ210" s="9"/>
      <c r="BK210" s="9"/>
      <c r="BL210" s="9"/>
      <c r="BM210" s="9"/>
      <c r="BN210" s="9"/>
      <c r="BO210" s="9"/>
      <c r="BP210" s="9"/>
      <c r="BQ210" s="9"/>
      <c r="BR210" s="9"/>
      <c r="BS210" s="9"/>
      <c r="BT210" s="9"/>
      <c r="BU210" s="9"/>
      <c r="BV210" s="9"/>
      <c r="BW210" s="9"/>
      <c r="BX210" s="9"/>
      <c r="BY210" s="9"/>
      <c r="BZ210" s="9"/>
      <c r="CA210" s="9"/>
      <c r="CB210" s="9"/>
      <c r="CC210" s="9"/>
      <c r="CD210" s="9"/>
      <c r="CE210" s="9"/>
      <c r="CF210" s="9"/>
      <c r="CG210" s="9"/>
      <c r="CH210" s="9"/>
      <c r="CI210" s="9"/>
      <c r="CJ210" s="9"/>
      <c r="CK210" s="9"/>
      <c r="CL210" s="9"/>
    </row>
    <row r="211" spans="1:90">
      <c r="A211" s="38" t="s">
        <v>151</v>
      </c>
      <c r="B211" s="39" t="s">
        <v>90</v>
      </c>
      <c r="C211" s="108"/>
      <c r="D211" s="108"/>
      <c r="E211" s="109"/>
      <c r="F211" s="173"/>
      <c r="G211" s="108">
        <f>1500+219330.844</f>
        <v>220830.84400000001</v>
      </c>
      <c r="H211" s="108">
        <f>22000+194049.115</f>
        <v>216049.11499999999</v>
      </c>
      <c r="I211" s="109">
        <f t="shared" ref="I211" si="70">SUM(H211-G211)</f>
        <v>-4781.7290000000212</v>
      </c>
      <c r="J211" s="110">
        <f>SUM(H211/G211*100)</f>
        <v>97.834664346072955</v>
      </c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9"/>
      <c r="AJ211" s="9"/>
      <c r="AK211" s="9"/>
      <c r="AL211" s="9"/>
      <c r="AM211" s="9"/>
      <c r="AN211" s="9"/>
      <c r="AO211" s="9"/>
      <c r="AP211" s="9"/>
      <c r="AQ211" s="9"/>
      <c r="AR211" s="9"/>
      <c r="AS211" s="9"/>
      <c r="AT211" s="9"/>
      <c r="AU211" s="9"/>
      <c r="AV211" s="9"/>
      <c r="AW211" s="9"/>
      <c r="AX211" s="9"/>
      <c r="AY211" s="9"/>
      <c r="AZ211" s="9"/>
      <c r="BA211" s="9"/>
      <c r="BB211" s="9"/>
      <c r="BC211" s="9"/>
      <c r="BD211" s="9"/>
      <c r="BE211" s="9"/>
      <c r="BF211" s="9"/>
      <c r="BG211" s="9"/>
      <c r="BH211" s="9"/>
      <c r="BI211" s="9"/>
      <c r="BJ211" s="9"/>
      <c r="BK211" s="9"/>
      <c r="BL211" s="9"/>
      <c r="BM211" s="9"/>
      <c r="BN211" s="9"/>
      <c r="BO211" s="9"/>
      <c r="BP211" s="9"/>
      <c r="BQ211" s="9"/>
      <c r="BR211" s="9"/>
      <c r="BS211" s="9"/>
      <c r="BT211" s="9"/>
      <c r="BU211" s="9"/>
      <c r="BV211" s="9"/>
      <c r="BW211" s="9"/>
      <c r="BX211" s="9"/>
      <c r="BY211" s="9"/>
      <c r="BZ211" s="9"/>
      <c r="CA211" s="9"/>
      <c r="CB211" s="9"/>
      <c r="CC211" s="9"/>
      <c r="CD211" s="9"/>
      <c r="CE211" s="9"/>
      <c r="CF211" s="9"/>
      <c r="CG211" s="9"/>
      <c r="CH211" s="9"/>
      <c r="CI211" s="9"/>
      <c r="CJ211" s="9"/>
      <c r="CK211" s="9"/>
      <c r="CL211" s="9"/>
    </row>
    <row r="212" spans="1:90">
      <c r="A212" s="38" t="s">
        <v>180</v>
      </c>
      <c r="B212" s="39" t="s">
        <v>183</v>
      </c>
      <c r="C212" s="108">
        <v>141.011</v>
      </c>
      <c r="D212" s="179">
        <v>210.822</v>
      </c>
      <c r="E212" s="109">
        <f>SUM(D212-C212)</f>
        <v>69.811000000000007</v>
      </c>
      <c r="F212" s="110">
        <f>SUM(D212/C212*100)</f>
        <v>149.50748523164862</v>
      </c>
      <c r="G212" s="108"/>
      <c r="H212" s="108"/>
      <c r="I212" s="109"/>
      <c r="J212" s="110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  <c r="AC212" s="9"/>
      <c r="AD212" s="9"/>
      <c r="AE212" s="9"/>
      <c r="AF212" s="9"/>
      <c r="AG212" s="9"/>
      <c r="AH212" s="9"/>
      <c r="AI212" s="9"/>
      <c r="AJ212" s="9"/>
      <c r="AK212" s="9"/>
      <c r="AL212" s="9"/>
      <c r="AM212" s="9"/>
      <c r="AN212" s="9"/>
      <c r="AO212" s="9"/>
      <c r="AP212" s="9"/>
      <c r="AQ212" s="9"/>
      <c r="AR212" s="9"/>
      <c r="AS212" s="9"/>
      <c r="AT212" s="9"/>
      <c r="AU212" s="9"/>
      <c r="AV212" s="9"/>
      <c r="AW212" s="9"/>
      <c r="AX212" s="9"/>
      <c r="AY212" s="9"/>
      <c r="AZ212" s="9"/>
      <c r="BA212" s="9"/>
      <c r="BB212" s="9"/>
      <c r="BC212" s="9"/>
      <c r="BD212" s="9"/>
      <c r="BE212" s="9"/>
      <c r="BF212" s="9"/>
      <c r="BG212" s="9"/>
      <c r="BH212" s="9"/>
      <c r="BI212" s="9"/>
      <c r="BJ212" s="9"/>
      <c r="BK212" s="9"/>
      <c r="BL212" s="9"/>
      <c r="BM212" s="9"/>
      <c r="BN212" s="9"/>
      <c r="BO212" s="9"/>
      <c r="BP212" s="9"/>
      <c r="BQ212" s="9"/>
      <c r="BR212" s="9"/>
      <c r="BS212" s="9"/>
      <c r="BT212" s="9"/>
      <c r="BU212" s="9"/>
      <c r="BV212" s="9"/>
      <c r="BW212" s="9"/>
      <c r="BX212" s="9"/>
      <c r="BY212" s="9"/>
      <c r="BZ212" s="9"/>
      <c r="CA212" s="9"/>
      <c r="CB212" s="9"/>
      <c r="CC212" s="9"/>
      <c r="CD212" s="9"/>
      <c r="CE212" s="9"/>
      <c r="CF212" s="9"/>
      <c r="CG212" s="9"/>
      <c r="CH212" s="9"/>
      <c r="CI212" s="9"/>
      <c r="CJ212" s="9"/>
      <c r="CK212" s="9"/>
      <c r="CL212" s="9"/>
    </row>
    <row r="213" spans="1:90">
      <c r="A213" s="38" t="s">
        <v>153</v>
      </c>
      <c r="B213" s="47" t="s">
        <v>152</v>
      </c>
      <c r="C213" s="108">
        <f>C214+C215</f>
        <v>2859.5340000000001</v>
      </c>
      <c r="D213" s="108">
        <f>D214+D215</f>
        <v>3632.5154400000001</v>
      </c>
      <c r="E213" s="109">
        <f>SUM(D213-C213)</f>
        <v>772.98144000000002</v>
      </c>
      <c r="F213" s="110">
        <f>SUM(D213/C213*100)</f>
        <v>127.03172754721575</v>
      </c>
      <c r="G213" s="108">
        <f>G214</f>
        <v>18.106000000000002</v>
      </c>
      <c r="H213" s="108"/>
      <c r="I213" s="109">
        <f>SUM(H213-G213)</f>
        <v>-18.106000000000002</v>
      </c>
      <c r="J213" s="110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  <c r="AB213" s="9"/>
      <c r="AC213" s="9"/>
      <c r="AD213" s="9"/>
      <c r="AE213" s="9"/>
      <c r="AF213" s="9"/>
      <c r="AG213" s="9"/>
      <c r="AH213" s="9"/>
      <c r="AI213" s="9"/>
      <c r="AJ213" s="9"/>
      <c r="AK213" s="9"/>
      <c r="AL213" s="9"/>
      <c r="AM213" s="9"/>
      <c r="AN213" s="9"/>
      <c r="AO213" s="9"/>
      <c r="AP213" s="9"/>
      <c r="AQ213" s="9"/>
      <c r="AR213" s="9"/>
      <c r="AS213" s="9"/>
      <c r="AT213" s="9"/>
      <c r="AU213" s="9"/>
      <c r="AV213" s="9"/>
      <c r="AW213" s="9"/>
      <c r="AX213" s="9"/>
      <c r="AY213" s="9"/>
      <c r="AZ213" s="9"/>
      <c r="BA213" s="9"/>
      <c r="BB213" s="9"/>
      <c r="BC213" s="9"/>
      <c r="BD213" s="9"/>
      <c r="BE213" s="9"/>
      <c r="BF213" s="9"/>
      <c r="BG213" s="9"/>
      <c r="BH213" s="9"/>
      <c r="BI213" s="9"/>
      <c r="BJ213" s="9"/>
      <c r="BK213" s="9"/>
      <c r="BL213" s="9"/>
      <c r="BM213" s="9"/>
      <c r="BN213" s="9"/>
      <c r="BO213" s="9"/>
      <c r="BP213" s="9"/>
      <c r="BQ213" s="9"/>
      <c r="BR213" s="9"/>
      <c r="BS213" s="9"/>
      <c r="BT213" s="9"/>
      <c r="BU213" s="9"/>
      <c r="BV213" s="9"/>
      <c r="BW213" s="9"/>
      <c r="BX213" s="9"/>
      <c r="BY213" s="9"/>
      <c r="BZ213" s="9"/>
      <c r="CA213" s="9"/>
      <c r="CB213" s="9"/>
      <c r="CC213" s="9"/>
      <c r="CD213" s="9"/>
      <c r="CE213" s="9"/>
      <c r="CF213" s="9"/>
      <c r="CG213" s="9"/>
      <c r="CH213" s="9"/>
      <c r="CI213" s="9"/>
      <c r="CJ213" s="9"/>
      <c r="CK213" s="9"/>
      <c r="CL213" s="9"/>
    </row>
    <row r="214" spans="1:90" ht="75">
      <c r="A214" s="38" t="s">
        <v>198</v>
      </c>
      <c r="B214" s="36" t="s">
        <v>199</v>
      </c>
      <c r="C214" s="108"/>
      <c r="D214" s="108"/>
      <c r="E214" s="108"/>
      <c r="F214" s="110"/>
      <c r="G214" s="108">
        <f>18.106</f>
        <v>18.106000000000002</v>
      </c>
      <c r="H214" s="174"/>
      <c r="I214" s="109">
        <f>SUM(H214-G214)</f>
        <v>-18.106000000000002</v>
      </c>
      <c r="J214" s="110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  <c r="AD214" s="9"/>
      <c r="AE214" s="9"/>
      <c r="AF214" s="9"/>
      <c r="AG214" s="9"/>
      <c r="AH214" s="9"/>
      <c r="AI214" s="9"/>
      <c r="AJ214" s="9"/>
      <c r="AK214" s="9"/>
      <c r="AL214" s="9"/>
      <c r="AM214" s="9"/>
      <c r="AN214" s="9"/>
      <c r="AO214" s="9"/>
      <c r="AP214" s="9"/>
      <c r="AQ214" s="9"/>
      <c r="AR214" s="9"/>
      <c r="AS214" s="9"/>
      <c r="AT214" s="9"/>
      <c r="AU214" s="9"/>
      <c r="AV214" s="9"/>
      <c r="AW214" s="9"/>
      <c r="AX214" s="9"/>
      <c r="AY214" s="9"/>
      <c r="AZ214" s="9"/>
      <c r="BA214" s="9"/>
      <c r="BB214" s="9"/>
      <c r="BC214" s="9"/>
      <c r="BD214" s="9"/>
      <c r="BE214" s="9"/>
      <c r="BF214" s="9"/>
      <c r="BG214" s="9"/>
      <c r="BH214" s="9"/>
      <c r="BI214" s="9"/>
      <c r="BJ214" s="9"/>
      <c r="BK214" s="9"/>
      <c r="BL214" s="9"/>
      <c r="BM214" s="9"/>
      <c r="BN214" s="9"/>
      <c r="BO214" s="9"/>
      <c r="BP214" s="9"/>
      <c r="BQ214" s="9"/>
      <c r="BR214" s="9"/>
      <c r="BS214" s="9"/>
      <c r="BT214" s="9"/>
      <c r="BU214" s="9"/>
      <c r="BV214" s="9"/>
      <c r="BW214" s="9"/>
      <c r="BX214" s="9"/>
      <c r="BY214" s="9"/>
      <c r="BZ214" s="9"/>
      <c r="CA214" s="9"/>
      <c r="CB214" s="9"/>
      <c r="CC214" s="9"/>
      <c r="CD214" s="9"/>
      <c r="CE214" s="9"/>
      <c r="CF214" s="9"/>
      <c r="CG214" s="9"/>
      <c r="CH214" s="9"/>
      <c r="CI214" s="9"/>
      <c r="CJ214" s="9"/>
      <c r="CK214" s="9"/>
      <c r="CL214" s="9"/>
    </row>
    <row r="215" spans="1:90">
      <c r="A215" s="29" t="s">
        <v>154</v>
      </c>
      <c r="B215" s="31" t="s">
        <v>94</v>
      </c>
      <c r="C215" s="152">
        <v>2859.5340000000001</v>
      </c>
      <c r="D215" s="160">
        <v>3632.5154400000001</v>
      </c>
      <c r="E215" s="73">
        <f>SUM(D215-C215)</f>
        <v>772.98144000000002</v>
      </c>
      <c r="F215" s="151">
        <f>SUM(D215/C215*100)</f>
        <v>127.03172754721575</v>
      </c>
      <c r="G215" s="152"/>
      <c r="H215" s="152"/>
      <c r="I215" s="73"/>
      <c r="J215" s="151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9"/>
      <c r="AC215" s="9"/>
      <c r="AD215" s="9"/>
      <c r="AE215" s="9"/>
      <c r="AF215" s="9"/>
      <c r="AG215" s="9"/>
      <c r="AH215" s="9"/>
      <c r="AI215" s="9"/>
      <c r="AJ215" s="9"/>
      <c r="AK215" s="9"/>
      <c r="AL215" s="9"/>
      <c r="AM215" s="9"/>
      <c r="AN215" s="9"/>
      <c r="AO215" s="9"/>
      <c r="AP215" s="9"/>
      <c r="AQ215" s="9"/>
      <c r="AR215" s="9"/>
      <c r="AS215" s="9"/>
      <c r="AT215" s="9"/>
      <c r="AU215" s="9"/>
      <c r="AV215" s="9"/>
      <c r="AW215" s="9"/>
      <c r="AX215" s="9"/>
      <c r="AY215" s="9"/>
      <c r="AZ215" s="9"/>
      <c r="BA215" s="9"/>
      <c r="BB215" s="9"/>
      <c r="BC215" s="9"/>
      <c r="BD215" s="9"/>
      <c r="BE215" s="9"/>
      <c r="BF215" s="9"/>
      <c r="BG215" s="9"/>
      <c r="BH215" s="9"/>
      <c r="BI215" s="9"/>
      <c r="BJ215" s="9"/>
      <c r="BK215" s="9"/>
      <c r="BL215" s="9"/>
      <c r="BM215" s="9"/>
      <c r="BN215" s="9"/>
      <c r="BO215" s="9"/>
      <c r="BP215" s="9"/>
      <c r="BQ215" s="9"/>
      <c r="BR215" s="9"/>
      <c r="BS215" s="9"/>
      <c r="BT215" s="9"/>
      <c r="BU215" s="9"/>
      <c r="BV215" s="9"/>
      <c r="BW215" s="9"/>
      <c r="BX215" s="9"/>
      <c r="BY215" s="9"/>
      <c r="BZ215" s="9"/>
      <c r="CA215" s="9"/>
      <c r="CB215" s="9"/>
      <c r="CC215" s="9"/>
      <c r="CD215" s="9"/>
      <c r="CE215" s="9"/>
      <c r="CF215" s="9"/>
      <c r="CG215" s="9"/>
      <c r="CH215" s="9"/>
      <c r="CI215" s="9"/>
      <c r="CJ215" s="9"/>
      <c r="CK215" s="9"/>
      <c r="CL215" s="9"/>
    </row>
    <row r="216" spans="1:90" ht="21.75" customHeight="1">
      <c r="A216" s="85" t="s">
        <v>86</v>
      </c>
      <c r="B216" s="86" t="s">
        <v>166</v>
      </c>
      <c r="C216" s="172">
        <f>SUM(C217)+C219+C222</f>
        <v>20465.218999999997</v>
      </c>
      <c r="D216" s="172">
        <f>SUM(D217)+D219+D222</f>
        <v>25784.287999999997</v>
      </c>
      <c r="E216" s="70">
        <f>SUM(D216-C216)</f>
        <v>5319.0689999999995</v>
      </c>
      <c r="F216" s="156">
        <f>SUM(D216/C216*100)</f>
        <v>125.99077488494015</v>
      </c>
      <c r="G216" s="172">
        <f>SUM(G217)+G219</f>
        <v>38609.027999999998</v>
      </c>
      <c r="H216" s="172">
        <f>SUM(H217)+H219</f>
        <v>38050.357000000004</v>
      </c>
      <c r="I216" s="70">
        <f t="shared" ref="I216:I218" si="71">SUM(H216-G216)</f>
        <v>-558.67099999999482</v>
      </c>
      <c r="J216" s="156">
        <f t="shared" ref="J216:J218" si="72">SUM(H216/G216*100)</f>
        <v>98.553004235175266</v>
      </c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  <c r="AB216" s="9"/>
      <c r="AC216" s="9"/>
      <c r="AD216" s="9"/>
      <c r="AE216" s="9"/>
      <c r="AF216" s="9"/>
      <c r="AG216" s="9"/>
      <c r="AH216" s="9"/>
      <c r="AI216" s="9"/>
      <c r="AJ216" s="9"/>
      <c r="AK216" s="9"/>
      <c r="AL216" s="9"/>
      <c r="AM216" s="9"/>
      <c r="AN216" s="9"/>
      <c r="AO216" s="9"/>
      <c r="AP216" s="9"/>
      <c r="AQ216" s="9"/>
      <c r="AR216" s="9"/>
      <c r="AS216" s="9"/>
      <c r="AT216" s="9"/>
      <c r="AU216" s="9"/>
      <c r="AV216" s="9"/>
      <c r="AW216" s="9"/>
      <c r="AX216" s="9"/>
      <c r="AY216" s="9"/>
      <c r="AZ216" s="9"/>
      <c r="BA216" s="9"/>
      <c r="BB216" s="9"/>
      <c r="BC216" s="9"/>
      <c r="BD216" s="9"/>
      <c r="BE216" s="9"/>
      <c r="BF216" s="9"/>
      <c r="BG216" s="9"/>
      <c r="BH216" s="9"/>
      <c r="BI216" s="9"/>
      <c r="BJ216" s="9"/>
      <c r="BK216" s="9"/>
      <c r="BL216" s="9"/>
      <c r="BM216" s="9"/>
      <c r="BN216" s="9"/>
      <c r="BO216" s="9"/>
      <c r="BP216" s="9"/>
      <c r="BQ216" s="9"/>
      <c r="BR216" s="9"/>
      <c r="BS216" s="9"/>
      <c r="BT216" s="9"/>
      <c r="BU216" s="9"/>
      <c r="BV216" s="9"/>
      <c r="BW216" s="9"/>
      <c r="BX216" s="9"/>
      <c r="BY216" s="9"/>
      <c r="BZ216" s="9"/>
      <c r="CA216" s="9"/>
      <c r="CB216" s="9"/>
      <c r="CC216" s="9"/>
      <c r="CD216" s="9"/>
      <c r="CE216" s="9"/>
      <c r="CF216" s="9"/>
      <c r="CG216" s="9"/>
      <c r="CH216" s="9"/>
      <c r="CI216" s="9"/>
      <c r="CJ216" s="9"/>
      <c r="CK216" s="9"/>
      <c r="CL216" s="9"/>
    </row>
    <row r="217" spans="1:90" ht="50.25" customHeight="1">
      <c r="A217" s="92" t="s">
        <v>157</v>
      </c>
      <c r="B217" s="68" t="s">
        <v>158</v>
      </c>
      <c r="C217" s="172">
        <f>SUM(C218:C218)</f>
        <v>11603.275</v>
      </c>
      <c r="D217" s="172">
        <f>SUM(D218:D218)</f>
        <v>24856.762999999999</v>
      </c>
      <c r="E217" s="70">
        <f>SUM(D217-C217)</f>
        <v>13253.487999999999</v>
      </c>
      <c r="F217" s="156" t="s">
        <v>404</v>
      </c>
      <c r="G217" s="172">
        <f>SUM(G218:G218)</f>
        <v>27460.637999999999</v>
      </c>
      <c r="H217" s="172">
        <f>SUM(H218:H218)</f>
        <v>33648.057000000001</v>
      </c>
      <c r="I217" s="70">
        <f t="shared" si="71"/>
        <v>6187.4190000000017</v>
      </c>
      <c r="J217" s="156">
        <f t="shared" si="72"/>
        <v>122.53195646801798</v>
      </c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  <c r="AD217" s="9"/>
      <c r="AE217" s="9"/>
      <c r="AF217" s="9"/>
      <c r="AG217" s="9"/>
      <c r="AH217" s="9"/>
      <c r="AI217" s="9"/>
      <c r="AJ217" s="9"/>
      <c r="AK217" s="9"/>
      <c r="AL217" s="9"/>
      <c r="AM217" s="9"/>
      <c r="AN217" s="9"/>
      <c r="AO217" s="9"/>
      <c r="AP217" s="9"/>
      <c r="AQ217" s="9"/>
      <c r="AR217" s="9"/>
      <c r="AS217" s="9"/>
      <c r="AT217" s="9"/>
      <c r="AU217" s="9"/>
      <c r="AV217" s="9"/>
      <c r="AW217" s="9"/>
      <c r="AX217" s="9"/>
      <c r="AY217" s="9"/>
      <c r="AZ217" s="9"/>
      <c r="BA217" s="9"/>
      <c r="BB217" s="9"/>
      <c r="BC217" s="9"/>
      <c r="BD217" s="9"/>
      <c r="BE217" s="9"/>
      <c r="BF217" s="9"/>
      <c r="BG217" s="9"/>
      <c r="BH217" s="9"/>
      <c r="BI217" s="9"/>
      <c r="BJ217" s="9"/>
      <c r="BK217" s="9"/>
      <c r="BL217" s="9"/>
      <c r="BM217" s="9"/>
      <c r="BN217" s="9"/>
      <c r="BO217" s="9"/>
      <c r="BP217" s="9"/>
      <c r="BQ217" s="9"/>
      <c r="BR217" s="9"/>
      <c r="BS217" s="9"/>
      <c r="BT217" s="9"/>
      <c r="BU217" s="9"/>
      <c r="BV217" s="9"/>
      <c r="BW217" s="9"/>
      <c r="BX217" s="9"/>
      <c r="BY217" s="9"/>
      <c r="BZ217" s="9"/>
      <c r="CA217" s="9"/>
      <c r="CB217" s="9"/>
      <c r="CC217" s="9"/>
      <c r="CD217" s="9"/>
      <c r="CE217" s="9"/>
      <c r="CF217" s="9"/>
      <c r="CG217" s="9"/>
      <c r="CH217" s="9"/>
      <c r="CI217" s="9"/>
      <c r="CJ217" s="9"/>
      <c r="CK217" s="9"/>
      <c r="CL217" s="9"/>
    </row>
    <row r="218" spans="1:90">
      <c r="A218" s="38" t="s">
        <v>159</v>
      </c>
      <c r="B218" s="36" t="s">
        <v>160</v>
      </c>
      <c r="C218" s="108">
        <v>11603.275</v>
      </c>
      <c r="D218" s="179">
        <v>24856.762999999999</v>
      </c>
      <c r="E218" s="109">
        <f>SUM(D218-C218)</f>
        <v>13253.487999999999</v>
      </c>
      <c r="F218" s="151" t="s">
        <v>404</v>
      </c>
      <c r="G218" s="108">
        <v>27460.637999999999</v>
      </c>
      <c r="H218" s="108">
        <v>33648.057000000001</v>
      </c>
      <c r="I218" s="109">
        <f t="shared" si="71"/>
        <v>6187.4190000000017</v>
      </c>
      <c r="J218" s="110">
        <f t="shared" si="72"/>
        <v>122.53195646801798</v>
      </c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  <c r="AB218" s="9"/>
      <c r="AC218" s="9"/>
      <c r="AD218" s="9"/>
      <c r="AE218" s="9"/>
      <c r="AF218" s="9"/>
      <c r="AG218" s="9"/>
      <c r="AH218" s="9"/>
      <c r="AI218" s="9"/>
      <c r="AJ218" s="9"/>
      <c r="AK218" s="9"/>
      <c r="AL218" s="9"/>
      <c r="AM218" s="9"/>
      <c r="AN218" s="9"/>
      <c r="AO218" s="9"/>
      <c r="AP218" s="9"/>
      <c r="AQ218" s="9"/>
      <c r="AR218" s="9"/>
      <c r="AS218" s="9"/>
      <c r="AT218" s="9"/>
      <c r="AU218" s="9"/>
      <c r="AV218" s="9"/>
      <c r="AW218" s="9"/>
      <c r="AX218" s="9"/>
      <c r="AY218" s="9"/>
      <c r="AZ218" s="9"/>
      <c r="BA218" s="9"/>
      <c r="BB218" s="9"/>
      <c r="BC218" s="9"/>
      <c r="BD218" s="9"/>
      <c r="BE218" s="9"/>
      <c r="BF218" s="9"/>
      <c r="BG218" s="9"/>
      <c r="BH218" s="9"/>
      <c r="BI218" s="9"/>
      <c r="BJ218" s="9"/>
      <c r="BK218" s="9"/>
      <c r="BL218" s="9"/>
      <c r="BM218" s="9"/>
      <c r="BN218" s="9"/>
      <c r="BO218" s="9"/>
      <c r="BP218" s="9"/>
      <c r="BQ218" s="9"/>
      <c r="BR218" s="9"/>
      <c r="BS218" s="9"/>
      <c r="BT218" s="9"/>
      <c r="BU218" s="9"/>
      <c r="BV218" s="9"/>
      <c r="BW218" s="9"/>
      <c r="BX218" s="9"/>
      <c r="BY218" s="9"/>
      <c r="BZ218" s="9"/>
      <c r="CA218" s="9"/>
      <c r="CB218" s="9"/>
      <c r="CC218" s="9"/>
      <c r="CD218" s="9"/>
      <c r="CE218" s="9"/>
      <c r="CF218" s="9"/>
      <c r="CG218" s="9"/>
      <c r="CH218" s="9"/>
      <c r="CI218" s="9"/>
      <c r="CJ218" s="9"/>
      <c r="CK218" s="9"/>
      <c r="CL218" s="9"/>
    </row>
    <row r="219" spans="1:90" ht="24.75" customHeight="1">
      <c r="A219" s="93" t="s">
        <v>164</v>
      </c>
      <c r="B219" s="94" t="s">
        <v>167</v>
      </c>
      <c r="C219" s="172">
        <f>SUM(C220:C221)</f>
        <v>8418.4779999999992</v>
      </c>
      <c r="D219" s="172">
        <f>SUM(D220:D221)</f>
        <v>558.61899999999991</v>
      </c>
      <c r="E219" s="70">
        <f>SUM(D219-C219)</f>
        <v>-7859.8589999999995</v>
      </c>
      <c r="F219" s="156">
        <f t="shared" ref="F219" si="73">SUM(D219/C219*100)</f>
        <v>6.635629385739322</v>
      </c>
      <c r="G219" s="172">
        <f>SUM(G220:G221)</f>
        <v>11148.39</v>
      </c>
      <c r="H219" s="172">
        <f>SUM(H220:H221)</f>
        <v>4402.3</v>
      </c>
      <c r="I219" s="70">
        <f t="shared" ref="I219" si="74">SUM(H219-G219)</f>
        <v>-6746.0899999999992</v>
      </c>
      <c r="J219" s="156">
        <f t="shared" ref="J219" si="75">SUM(H219/G219*100)</f>
        <v>39.488213096240806</v>
      </c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  <c r="AE219" s="9"/>
      <c r="AF219" s="9"/>
      <c r="AG219" s="9"/>
      <c r="AH219" s="9"/>
      <c r="AI219" s="9"/>
      <c r="AJ219" s="9"/>
      <c r="AK219" s="9"/>
      <c r="AL219" s="9"/>
      <c r="AM219" s="9"/>
      <c r="AN219" s="9"/>
      <c r="AO219" s="9"/>
      <c r="AP219" s="9"/>
      <c r="AQ219" s="9"/>
      <c r="AR219" s="9"/>
      <c r="AS219" s="9"/>
      <c r="AT219" s="9"/>
      <c r="AU219" s="9"/>
      <c r="AV219" s="9"/>
      <c r="AW219" s="9"/>
      <c r="AX219" s="9"/>
      <c r="AY219" s="9"/>
      <c r="AZ219" s="9"/>
      <c r="BA219" s="9"/>
      <c r="BB219" s="9"/>
      <c r="BC219" s="9"/>
      <c r="BD219" s="9"/>
      <c r="BE219" s="9"/>
      <c r="BF219" s="9"/>
      <c r="BG219" s="9"/>
      <c r="BH219" s="9"/>
      <c r="BI219" s="9"/>
      <c r="BJ219" s="9"/>
      <c r="BK219" s="9"/>
      <c r="BL219" s="9"/>
      <c r="BM219" s="9"/>
      <c r="BN219" s="9"/>
      <c r="BO219" s="9"/>
      <c r="BP219" s="9"/>
      <c r="BQ219" s="9"/>
      <c r="BR219" s="9"/>
      <c r="BS219" s="9"/>
      <c r="BT219" s="9"/>
      <c r="BU219" s="9"/>
      <c r="BV219" s="9"/>
      <c r="BW219" s="9"/>
      <c r="BX219" s="9"/>
      <c r="BY219" s="9"/>
      <c r="BZ219" s="9"/>
      <c r="CA219" s="9"/>
      <c r="CB219" s="9"/>
      <c r="CC219" s="9"/>
      <c r="CD219" s="9"/>
      <c r="CE219" s="9"/>
      <c r="CF219" s="9"/>
      <c r="CG219" s="9"/>
      <c r="CH219" s="9"/>
      <c r="CI219" s="9"/>
      <c r="CJ219" s="9"/>
      <c r="CK219" s="9"/>
      <c r="CL219" s="9"/>
    </row>
    <row r="220" spans="1:90">
      <c r="A220" s="29" t="s">
        <v>165</v>
      </c>
      <c r="B220" s="31" t="s">
        <v>175</v>
      </c>
      <c r="C220" s="157"/>
      <c r="D220" s="160">
        <v>22.8</v>
      </c>
      <c r="E220" s="109">
        <f>D220-C220</f>
        <v>22.8</v>
      </c>
      <c r="F220" s="151"/>
      <c r="G220" s="152"/>
      <c r="H220" s="152"/>
      <c r="I220" s="73"/>
      <c r="J220" s="151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  <c r="AF220" s="9"/>
      <c r="AG220" s="9"/>
      <c r="AH220" s="9"/>
      <c r="AI220" s="9"/>
      <c r="AJ220" s="9"/>
      <c r="AK220" s="9"/>
      <c r="AL220" s="9"/>
      <c r="AM220" s="9"/>
      <c r="AN220" s="9"/>
      <c r="AO220" s="9"/>
      <c r="AP220" s="9"/>
      <c r="AQ220" s="9"/>
      <c r="AR220" s="9"/>
      <c r="AS220" s="9"/>
      <c r="AT220" s="9"/>
      <c r="AU220" s="9"/>
      <c r="AV220" s="9"/>
      <c r="AW220" s="9"/>
      <c r="AX220" s="9"/>
      <c r="AY220" s="9"/>
      <c r="AZ220" s="9"/>
      <c r="BA220" s="9"/>
      <c r="BB220" s="9"/>
      <c r="BC220" s="9"/>
      <c r="BD220" s="9"/>
      <c r="BE220" s="9"/>
      <c r="BF220" s="9"/>
      <c r="BG220" s="9"/>
      <c r="BH220" s="9"/>
      <c r="BI220" s="9"/>
      <c r="BJ220" s="9"/>
      <c r="BK220" s="9"/>
      <c r="BL220" s="9"/>
      <c r="BM220" s="9"/>
      <c r="BN220" s="9"/>
      <c r="BO220" s="9"/>
      <c r="BP220" s="9"/>
      <c r="BQ220" s="9"/>
      <c r="BR220" s="9"/>
      <c r="BS220" s="9"/>
      <c r="BT220" s="9"/>
      <c r="BU220" s="9"/>
      <c r="BV220" s="9"/>
      <c r="BW220" s="9"/>
      <c r="BX220" s="9"/>
      <c r="BY220" s="9"/>
      <c r="BZ220" s="9"/>
      <c r="CA220" s="9"/>
      <c r="CB220" s="9"/>
      <c r="CC220" s="9"/>
      <c r="CD220" s="9"/>
      <c r="CE220" s="9"/>
      <c r="CF220" s="9"/>
      <c r="CG220" s="9"/>
      <c r="CH220" s="9"/>
      <c r="CI220" s="9"/>
      <c r="CJ220" s="9"/>
      <c r="CK220" s="9"/>
      <c r="CL220" s="9"/>
    </row>
    <row r="221" spans="1:90" ht="24.75" customHeight="1">
      <c r="A221" s="29" t="s">
        <v>296</v>
      </c>
      <c r="B221" s="95" t="s">
        <v>297</v>
      </c>
      <c r="C221" s="180">
        <v>8418.4779999999992</v>
      </c>
      <c r="D221" s="160">
        <v>535.81899999999996</v>
      </c>
      <c r="E221" s="73">
        <f>SUM(D221-C221)</f>
        <v>-7882.6589999999997</v>
      </c>
      <c r="F221" s="151">
        <f t="shared" ref="F221:F222" si="76">SUM(D221/C221*100)</f>
        <v>6.3647965819949874</v>
      </c>
      <c r="G221" s="152">
        <v>11148.39</v>
      </c>
      <c r="H221" s="161">
        <v>4402.3</v>
      </c>
      <c r="I221" s="73">
        <f>SUM(H221-G221)</f>
        <v>-6746.0899999999992</v>
      </c>
      <c r="J221" s="151">
        <f t="shared" ref="J221:J223" si="77">SUM(H221/G221*100)</f>
        <v>39.488213096240806</v>
      </c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9"/>
      <c r="AD221" s="9"/>
      <c r="AE221" s="9"/>
      <c r="AF221" s="9"/>
      <c r="AG221" s="9"/>
      <c r="AH221" s="9"/>
      <c r="AI221" s="9"/>
      <c r="AJ221" s="9"/>
      <c r="AK221" s="9"/>
      <c r="AL221" s="9"/>
      <c r="AM221" s="9"/>
      <c r="AN221" s="9"/>
      <c r="AO221" s="9"/>
      <c r="AP221" s="9"/>
      <c r="AQ221" s="9"/>
      <c r="AR221" s="9"/>
      <c r="AS221" s="9"/>
      <c r="AT221" s="9"/>
      <c r="AU221" s="9"/>
      <c r="AV221" s="9"/>
      <c r="AW221" s="9"/>
      <c r="AX221" s="9"/>
      <c r="AY221" s="9"/>
      <c r="AZ221" s="9"/>
      <c r="BA221" s="9"/>
      <c r="BB221" s="9"/>
      <c r="BC221" s="9"/>
      <c r="BD221" s="9"/>
      <c r="BE221" s="9"/>
      <c r="BF221" s="9"/>
      <c r="BG221" s="9"/>
      <c r="BH221" s="9"/>
      <c r="BI221" s="9"/>
      <c r="BJ221" s="9"/>
      <c r="BK221" s="9"/>
      <c r="BL221" s="9"/>
      <c r="BM221" s="9"/>
      <c r="BN221" s="9"/>
      <c r="BO221" s="9"/>
      <c r="BP221" s="9"/>
      <c r="BQ221" s="9"/>
      <c r="BR221" s="9"/>
      <c r="BS221" s="9"/>
      <c r="BT221" s="9"/>
      <c r="BU221" s="9"/>
      <c r="BV221" s="9"/>
      <c r="BW221" s="9"/>
      <c r="BX221" s="9"/>
      <c r="BY221" s="9"/>
      <c r="BZ221" s="9"/>
      <c r="CA221" s="9"/>
      <c r="CB221" s="9"/>
      <c r="CC221" s="9"/>
      <c r="CD221" s="9"/>
      <c r="CE221" s="9"/>
      <c r="CF221" s="9"/>
      <c r="CG221" s="9"/>
      <c r="CH221" s="9"/>
      <c r="CI221" s="9"/>
      <c r="CJ221" s="9"/>
      <c r="CK221" s="9"/>
      <c r="CL221" s="9"/>
    </row>
    <row r="222" spans="1:90" ht="29.25" customHeight="1">
      <c r="A222" s="29" t="s">
        <v>351</v>
      </c>
      <c r="B222" s="95" t="s">
        <v>352</v>
      </c>
      <c r="C222" s="180">
        <v>443.46600000000001</v>
      </c>
      <c r="D222" s="160">
        <v>368.90600000000001</v>
      </c>
      <c r="E222" s="109">
        <f>D222-C222</f>
        <v>-74.56</v>
      </c>
      <c r="F222" s="151">
        <f t="shared" si="76"/>
        <v>83.186986150009247</v>
      </c>
      <c r="G222" s="152"/>
      <c r="H222" s="161"/>
      <c r="I222" s="73"/>
      <c r="J222" s="151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  <c r="AB222" s="9"/>
      <c r="AC222" s="9"/>
      <c r="AD222" s="9"/>
      <c r="AE222" s="9"/>
      <c r="AF222" s="9"/>
      <c r="AG222" s="9"/>
      <c r="AH222" s="9"/>
      <c r="AI222" s="9"/>
      <c r="AJ222" s="9"/>
      <c r="AK222" s="9"/>
      <c r="AL222" s="9"/>
      <c r="AM222" s="9"/>
      <c r="AN222" s="9"/>
      <c r="AO222" s="9"/>
      <c r="AP222" s="9"/>
      <c r="AQ222" s="9"/>
      <c r="AR222" s="9"/>
      <c r="AS222" s="9"/>
      <c r="AT222" s="9"/>
      <c r="AU222" s="9"/>
      <c r="AV222" s="9"/>
      <c r="AW222" s="9"/>
      <c r="AX222" s="9"/>
      <c r="AY222" s="9"/>
      <c r="AZ222" s="9"/>
      <c r="BA222" s="9"/>
      <c r="BB222" s="9"/>
      <c r="BC222" s="9"/>
      <c r="BD222" s="9"/>
      <c r="BE222" s="9"/>
      <c r="BF222" s="9"/>
      <c r="BG222" s="9"/>
      <c r="BH222" s="9"/>
      <c r="BI222" s="9"/>
      <c r="BJ222" s="9"/>
      <c r="BK222" s="9"/>
      <c r="BL222" s="9"/>
      <c r="BM222" s="9"/>
      <c r="BN222" s="9"/>
      <c r="BO222" s="9"/>
      <c r="BP222" s="9"/>
      <c r="BQ222" s="9"/>
      <c r="BR222" s="9"/>
      <c r="BS222" s="9"/>
      <c r="BT222" s="9"/>
      <c r="BU222" s="9"/>
      <c r="BV222" s="9"/>
      <c r="BW222" s="9"/>
      <c r="BX222" s="9"/>
      <c r="BY222" s="9"/>
      <c r="BZ222" s="9"/>
      <c r="CA222" s="9"/>
      <c r="CB222" s="9"/>
      <c r="CC222" s="9"/>
      <c r="CD222" s="9"/>
      <c r="CE222" s="9"/>
      <c r="CF222" s="9"/>
      <c r="CG222" s="9"/>
      <c r="CH222" s="9"/>
      <c r="CI222" s="9"/>
      <c r="CJ222" s="9"/>
      <c r="CK222" s="9"/>
      <c r="CL222" s="9"/>
    </row>
    <row r="223" spans="1:90" ht="20.25">
      <c r="A223" s="32"/>
      <c r="B223" s="33" t="s">
        <v>16</v>
      </c>
      <c r="C223" s="181">
        <f>C97+C101+C125+C134+C162+C168+C182+C194+C216</f>
        <v>1711497.1021200002</v>
      </c>
      <c r="D223" s="181">
        <f>D97+D101+D125+D134+D162+D168+D182+D194+D216</f>
        <v>1896400.6518699997</v>
      </c>
      <c r="E223" s="70">
        <f>SUM(D223-C223)</f>
        <v>184903.54974999954</v>
      </c>
      <c r="F223" s="156">
        <f t="shared" ref="F223:F224" si="78">SUM(D223/C223*100)</f>
        <v>110.80361453846244</v>
      </c>
      <c r="G223" s="181">
        <f>G97+G101+G125+G134+G162+G168+G182+G194+G216</f>
        <v>407386.94062000007</v>
      </c>
      <c r="H223" s="181">
        <f>H97+H101+H125+H134+H162+H168+H182+H194+H216</f>
        <v>560420.38894999993</v>
      </c>
      <c r="I223" s="70">
        <f>SUM(H223-G223)</f>
        <v>153033.44832999987</v>
      </c>
      <c r="J223" s="156">
        <f t="shared" si="77"/>
        <v>137.56464262136117</v>
      </c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  <c r="AE223" s="9"/>
      <c r="AF223" s="9"/>
      <c r="AG223" s="9"/>
      <c r="AH223" s="9"/>
      <c r="AI223" s="9"/>
      <c r="AJ223" s="9"/>
      <c r="AK223" s="9"/>
      <c r="AL223" s="9"/>
      <c r="AM223" s="9"/>
      <c r="AN223" s="9"/>
      <c r="AO223" s="9"/>
      <c r="AP223" s="9"/>
      <c r="AQ223" s="9"/>
      <c r="AR223" s="9"/>
      <c r="AS223" s="9"/>
      <c r="AT223" s="9"/>
      <c r="AU223" s="9"/>
      <c r="AV223" s="9"/>
      <c r="AW223" s="9"/>
      <c r="AX223" s="9"/>
      <c r="AY223" s="9"/>
      <c r="AZ223" s="9"/>
      <c r="BA223" s="9"/>
      <c r="BB223" s="9"/>
      <c r="BC223" s="9"/>
      <c r="BD223" s="9"/>
      <c r="BE223" s="9"/>
      <c r="BF223" s="9"/>
      <c r="BG223" s="9"/>
      <c r="BH223" s="9"/>
      <c r="BI223" s="9"/>
      <c r="BJ223" s="9"/>
      <c r="BK223" s="9"/>
      <c r="BL223" s="9"/>
      <c r="BM223" s="9"/>
      <c r="BN223" s="9"/>
      <c r="BO223" s="9"/>
      <c r="BP223" s="9"/>
      <c r="BQ223" s="9"/>
      <c r="BR223" s="9"/>
      <c r="BS223" s="9"/>
      <c r="BT223" s="9"/>
      <c r="BU223" s="9"/>
      <c r="BV223" s="9"/>
      <c r="BW223" s="9"/>
      <c r="BX223" s="9"/>
      <c r="BY223" s="9"/>
      <c r="BZ223" s="9"/>
      <c r="CA223" s="9"/>
      <c r="CB223" s="9"/>
      <c r="CC223" s="9"/>
      <c r="CD223" s="9"/>
      <c r="CE223" s="9"/>
      <c r="CF223" s="9"/>
      <c r="CG223" s="9"/>
      <c r="CH223" s="9"/>
      <c r="CI223" s="9"/>
      <c r="CJ223" s="9"/>
      <c r="CK223" s="9"/>
      <c r="CL223" s="9"/>
    </row>
    <row r="224" spans="1:90" ht="20.25">
      <c r="A224" s="32"/>
      <c r="B224" s="33" t="s">
        <v>14</v>
      </c>
      <c r="C224" s="181">
        <f>SUM(C225:C226)</f>
        <v>135494.886</v>
      </c>
      <c r="D224" s="181">
        <f>SUM(D225:D226)</f>
        <v>34910.199999999997</v>
      </c>
      <c r="E224" s="70">
        <f>SUM(D224-C224)</f>
        <v>-100584.686</v>
      </c>
      <c r="F224" s="156">
        <f t="shared" si="78"/>
        <v>25.7649576530881</v>
      </c>
      <c r="G224" s="181"/>
      <c r="H224" s="181"/>
      <c r="I224" s="70"/>
      <c r="J224" s="15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  <c r="AC224" s="9"/>
      <c r="AD224" s="9"/>
      <c r="AE224" s="9"/>
      <c r="AF224" s="9"/>
      <c r="AG224" s="9"/>
      <c r="AH224" s="9"/>
      <c r="AI224" s="9"/>
      <c r="AJ224" s="9"/>
      <c r="AK224" s="9"/>
      <c r="AL224" s="9"/>
      <c r="AM224" s="9"/>
      <c r="AN224" s="9"/>
      <c r="AO224" s="9"/>
      <c r="AP224" s="9"/>
      <c r="AQ224" s="9"/>
      <c r="AR224" s="9"/>
      <c r="AS224" s="9"/>
      <c r="AT224" s="9"/>
      <c r="AU224" s="9"/>
      <c r="AV224" s="9"/>
      <c r="AW224" s="9"/>
      <c r="AX224" s="9"/>
      <c r="AY224" s="9"/>
      <c r="AZ224" s="9"/>
      <c r="BA224" s="9"/>
      <c r="BB224" s="9"/>
      <c r="BC224" s="9"/>
      <c r="BD224" s="9"/>
      <c r="BE224" s="9"/>
      <c r="BF224" s="9"/>
      <c r="BG224" s="9"/>
      <c r="BH224" s="9"/>
      <c r="BI224" s="9"/>
      <c r="BJ224" s="9"/>
      <c r="BK224" s="9"/>
      <c r="BL224" s="9"/>
      <c r="BM224" s="9"/>
      <c r="BN224" s="9"/>
      <c r="BO224" s="9"/>
      <c r="BP224" s="9"/>
      <c r="BQ224" s="9"/>
      <c r="BR224" s="9"/>
      <c r="BS224" s="9"/>
      <c r="BT224" s="9"/>
      <c r="BU224" s="9"/>
      <c r="BV224" s="9"/>
      <c r="BW224" s="9"/>
      <c r="BX224" s="9"/>
      <c r="BY224" s="9"/>
      <c r="BZ224" s="9"/>
      <c r="CA224" s="9"/>
      <c r="CB224" s="9"/>
      <c r="CC224" s="9"/>
      <c r="CD224" s="9"/>
      <c r="CE224" s="9"/>
      <c r="CF224" s="9"/>
      <c r="CG224" s="9"/>
      <c r="CH224" s="9"/>
      <c r="CI224" s="9"/>
      <c r="CJ224" s="9"/>
      <c r="CK224" s="9"/>
      <c r="CL224" s="9"/>
    </row>
    <row r="225" spans="1:90">
      <c r="A225" s="30" t="s">
        <v>185</v>
      </c>
      <c r="B225" s="50" t="s">
        <v>182</v>
      </c>
      <c r="C225" s="73">
        <v>42472.226000000002</v>
      </c>
      <c r="D225" s="160">
        <v>27647.200000000001</v>
      </c>
      <c r="E225" s="73">
        <f t="shared" ref="E225:E226" si="79">SUM(D225-C225)</f>
        <v>-14825.026000000002</v>
      </c>
      <c r="F225" s="151">
        <f>SUM(D225/C225*100)</f>
        <v>65.09477511256415</v>
      </c>
      <c r="G225" s="73"/>
      <c r="H225" s="73"/>
      <c r="I225" s="73"/>
      <c r="J225" s="158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/>
      <c r="AB225" s="9"/>
      <c r="AC225" s="9"/>
      <c r="AD225" s="9"/>
      <c r="AE225" s="9"/>
      <c r="AF225" s="9"/>
      <c r="AG225" s="9"/>
      <c r="AH225" s="9"/>
      <c r="AI225" s="9"/>
      <c r="AJ225" s="9"/>
      <c r="AK225" s="9"/>
      <c r="AL225" s="9"/>
      <c r="AM225" s="9"/>
      <c r="AN225" s="9"/>
      <c r="AO225" s="9"/>
      <c r="AP225" s="9"/>
      <c r="AQ225" s="9"/>
      <c r="AR225" s="9"/>
      <c r="AS225" s="9"/>
      <c r="AT225" s="9"/>
      <c r="AU225" s="9"/>
      <c r="AV225" s="9"/>
      <c r="AW225" s="9"/>
      <c r="AX225" s="9"/>
      <c r="AY225" s="9"/>
      <c r="AZ225" s="9"/>
      <c r="BA225" s="9"/>
      <c r="BB225" s="9"/>
      <c r="BC225" s="9"/>
      <c r="BD225" s="9"/>
      <c r="BE225" s="9"/>
      <c r="BF225" s="9"/>
      <c r="BG225" s="9"/>
      <c r="BH225" s="9"/>
      <c r="BI225" s="9"/>
      <c r="BJ225" s="9"/>
      <c r="BK225" s="9"/>
      <c r="BL225" s="9"/>
      <c r="BM225" s="9"/>
      <c r="BN225" s="9"/>
      <c r="BO225" s="9"/>
      <c r="BP225" s="9"/>
      <c r="BQ225" s="9"/>
      <c r="BR225" s="9"/>
      <c r="BS225" s="9"/>
      <c r="BT225" s="9"/>
      <c r="BU225" s="9"/>
      <c r="BV225" s="9"/>
      <c r="BW225" s="9"/>
      <c r="BX225" s="9"/>
      <c r="BY225" s="9"/>
      <c r="BZ225" s="9"/>
      <c r="CA225" s="9"/>
      <c r="CB225" s="9"/>
      <c r="CC225" s="9"/>
      <c r="CD225" s="9"/>
      <c r="CE225" s="9"/>
      <c r="CF225" s="9"/>
      <c r="CG225" s="9"/>
      <c r="CH225" s="9"/>
      <c r="CI225" s="9"/>
      <c r="CJ225" s="9"/>
      <c r="CK225" s="9"/>
      <c r="CL225" s="9"/>
    </row>
    <row r="226" spans="1:90" ht="37.5">
      <c r="A226" s="30" t="s">
        <v>353</v>
      </c>
      <c r="B226" s="50" t="s">
        <v>354</v>
      </c>
      <c r="C226" s="73">
        <v>93022.66</v>
      </c>
      <c r="D226" s="160">
        <v>7263</v>
      </c>
      <c r="E226" s="73">
        <f t="shared" si="79"/>
        <v>-85759.66</v>
      </c>
      <c r="F226" s="151">
        <f>SUM(D226/C226*100)</f>
        <v>7.8077750087989308</v>
      </c>
      <c r="G226" s="73"/>
      <c r="H226" s="73"/>
      <c r="I226" s="73"/>
      <c r="J226" s="158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  <c r="AD226" s="9"/>
      <c r="AE226" s="9"/>
      <c r="AF226" s="9"/>
      <c r="AG226" s="9"/>
      <c r="AH226" s="9"/>
      <c r="AI226" s="9"/>
      <c r="AJ226" s="9"/>
      <c r="AK226" s="9"/>
      <c r="AL226" s="9"/>
      <c r="AM226" s="9"/>
      <c r="AN226" s="9"/>
      <c r="AO226" s="9"/>
      <c r="AP226" s="9"/>
      <c r="AQ226" s="9"/>
      <c r="AR226" s="9"/>
      <c r="AS226" s="9"/>
      <c r="AT226" s="9"/>
      <c r="AU226" s="9"/>
      <c r="AV226" s="9"/>
      <c r="AW226" s="9"/>
      <c r="AX226" s="9"/>
      <c r="AY226" s="9"/>
      <c r="AZ226" s="9"/>
      <c r="BA226" s="9"/>
      <c r="BB226" s="9"/>
      <c r="BC226" s="9"/>
      <c r="BD226" s="9"/>
      <c r="BE226" s="9"/>
      <c r="BF226" s="9"/>
      <c r="BG226" s="9"/>
      <c r="BH226" s="9"/>
      <c r="BI226" s="9"/>
      <c r="BJ226" s="9"/>
      <c r="BK226" s="9"/>
      <c r="BL226" s="9"/>
      <c r="BM226" s="9"/>
      <c r="BN226" s="9"/>
      <c r="BO226" s="9"/>
      <c r="BP226" s="9"/>
      <c r="BQ226" s="9"/>
      <c r="BR226" s="9"/>
      <c r="BS226" s="9"/>
      <c r="BT226" s="9"/>
      <c r="BU226" s="9"/>
      <c r="BV226" s="9"/>
      <c r="BW226" s="9"/>
      <c r="BX226" s="9"/>
      <c r="BY226" s="9"/>
      <c r="BZ226" s="9"/>
      <c r="CA226" s="9"/>
      <c r="CB226" s="9"/>
      <c r="CC226" s="9"/>
      <c r="CD226" s="9"/>
      <c r="CE226" s="9"/>
      <c r="CF226" s="9"/>
      <c r="CG226" s="9"/>
      <c r="CH226" s="9"/>
      <c r="CI226" s="9"/>
      <c r="CJ226" s="9"/>
      <c r="CK226" s="9"/>
      <c r="CL226" s="9"/>
    </row>
    <row r="227" spans="1:90" ht="20.25">
      <c r="A227" s="60"/>
      <c r="B227" s="96" t="s">
        <v>18</v>
      </c>
      <c r="C227" s="172">
        <f>C223+C224</f>
        <v>1846991.9881200001</v>
      </c>
      <c r="D227" s="172">
        <f>D223+D224</f>
        <v>1931310.8518699997</v>
      </c>
      <c r="E227" s="70">
        <f t="shared" ref="E227" si="80">SUM(D227-C227)</f>
        <v>84318.863749999553</v>
      </c>
      <c r="F227" s="156">
        <f>SUM(D227/C227*100)</f>
        <v>104.56519921539157</v>
      </c>
      <c r="G227" s="172">
        <f>G223+G224</f>
        <v>407386.94062000007</v>
      </c>
      <c r="H227" s="172">
        <f>H223+H224</f>
        <v>560420.38894999993</v>
      </c>
      <c r="I227" s="70">
        <f t="shared" ref="I227" si="81">SUM(H227-G227)</f>
        <v>153033.44832999987</v>
      </c>
      <c r="J227" s="159">
        <f t="shared" ref="J227" si="82">SUM(H227/G227*100)</f>
        <v>137.56464262136117</v>
      </c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  <c r="AB227" s="9"/>
      <c r="AC227" s="9"/>
      <c r="AD227" s="9"/>
      <c r="AE227" s="9"/>
      <c r="AF227" s="9"/>
      <c r="AG227" s="9"/>
      <c r="AH227" s="9"/>
      <c r="AI227" s="9"/>
      <c r="AJ227" s="9"/>
      <c r="AK227" s="9"/>
      <c r="AL227" s="9"/>
      <c r="AM227" s="9"/>
      <c r="AN227" s="9"/>
      <c r="AO227" s="9"/>
      <c r="AP227" s="9"/>
      <c r="AQ227" s="9"/>
      <c r="AR227" s="9"/>
      <c r="AS227" s="9"/>
      <c r="AT227" s="9"/>
      <c r="AU227" s="9"/>
      <c r="AV227" s="9"/>
      <c r="AW227" s="9"/>
      <c r="AX227" s="9"/>
      <c r="AY227" s="9"/>
      <c r="AZ227" s="9"/>
      <c r="BA227" s="9"/>
      <c r="BB227" s="9"/>
      <c r="BC227" s="9"/>
      <c r="BD227" s="9"/>
      <c r="BE227" s="9"/>
      <c r="BF227" s="9"/>
      <c r="BG227" s="9"/>
      <c r="BH227" s="9"/>
      <c r="BI227" s="9"/>
      <c r="BJ227" s="9"/>
      <c r="BK227" s="9"/>
      <c r="BL227" s="9"/>
      <c r="BM227" s="9"/>
      <c r="BN227" s="9"/>
      <c r="BO227" s="9"/>
      <c r="BP227" s="9"/>
      <c r="BQ227" s="9"/>
      <c r="BR227" s="9"/>
      <c r="BS227" s="9"/>
      <c r="BT227" s="9"/>
      <c r="BU227" s="9"/>
      <c r="BV227" s="9"/>
      <c r="BW227" s="9"/>
      <c r="BX227" s="9"/>
      <c r="BY227" s="9"/>
      <c r="BZ227" s="9"/>
      <c r="CA227" s="9"/>
      <c r="CB227" s="9"/>
      <c r="CC227" s="9"/>
      <c r="CD227" s="9"/>
      <c r="CE227" s="9"/>
      <c r="CF227" s="9"/>
      <c r="CG227" s="9"/>
      <c r="CH227" s="9"/>
      <c r="CI227" s="9"/>
      <c r="CJ227" s="9"/>
      <c r="CK227" s="9"/>
      <c r="CL227" s="9"/>
    </row>
    <row r="228" spans="1:90" ht="20.25">
      <c r="A228" s="57"/>
      <c r="B228" s="58" t="s">
        <v>17</v>
      </c>
      <c r="C228" s="103"/>
      <c r="D228" s="103"/>
      <c r="E228" s="103"/>
      <c r="F228" s="111"/>
      <c r="G228" s="103">
        <f>SUM(G230:G230)</f>
        <v>-2920.5079999999998</v>
      </c>
      <c r="H228" s="103">
        <f>SUM(H230:H230)</f>
        <v>-4404.6099999999997</v>
      </c>
      <c r="I228" s="103">
        <f t="shared" ref="I228" si="83">SUM(H228-G228)</f>
        <v>-1484.1019999999999</v>
      </c>
      <c r="J228" s="105" t="s">
        <v>340</v>
      </c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  <c r="AB228" s="9"/>
      <c r="AC228" s="9"/>
      <c r="AD228" s="9"/>
      <c r="AE228" s="9"/>
      <c r="AF228" s="9"/>
      <c r="AG228" s="9"/>
      <c r="AH228" s="9"/>
      <c r="AI228" s="9"/>
      <c r="AJ228" s="9"/>
      <c r="AK228" s="9"/>
      <c r="AL228" s="9"/>
      <c r="AM228" s="9"/>
      <c r="AN228" s="9"/>
      <c r="AO228" s="9"/>
      <c r="AP228" s="9"/>
      <c r="AQ228" s="9"/>
      <c r="AR228" s="9"/>
      <c r="AS228" s="9"/>
      <c r="AT228" s="9"/>
      <c r="AU228" s="9"/>
      <c r="AV228" s="9"/>
      <c r="AW228" s="9"/>
      <c r="AX228" s="9"/>
      <c r="AY228" s="9"/>
      <c r="AZ228" s="9"/>
      <c r="BA228" s="9"/>
      <c r="BB228" s="9"/>
      <c r="BC228" s="9"/>
      <c r="BD228" s="9"/>
      <c r="BE228" s="9"/>
      <c r="BF228" s="9"/>
      <c r="BG228" s="9"/>
      <c r="BH228" s="9"/>
      <c r="BI228" s="9"/>
      <c r="BJ228" s="9"/>
      <c r="BK228" s="9"/>
      <c r="BL228" s="9"/>
      <c r="BM228" s="9"/>
      <c r="BN228" s="9"/>
      <c r="BO228" s="9"/>
      <c r="BP228" s="9"/>
      <c r="BQ228" s="9"/>
      <c r="BR228" s="9"/>
      <c r="BS228" s="9"/>
      <c r="BT228" s="9"/>
      <c r="BU228" s="9"/>
      <c r="BV228" s="9"/>
      <c r="BW228" s="9"/>
      <c r="BX228" s="9"/>
      <c r="BY228" s="9"/>
      <c r="BZ228" s="9"/>
      <c r="CA228" s="9"/>
      <c r="CB228" s="9"/>
      <c r="CC228" s="9"/>
      <c r="CD228" s="9"/>
      <c r="CE228" s="9"/>
      <c r="CF228" s="9"/>
      <c r="CG228" s="9"/>
      <c r="CH228" s="9"/>
      <c r="CI228" s="9"/>
      <c r="CJ228" s="9"/>
      <c r="CK228" s="9"/>
      <c r="CL228" s="9"/>
    </row>
    <row r="229" spans="1:90" ht="41.65" customHeight="1">
      <c r="A229" s="57" t="s">
        <v>162</v>
      </c>
      <c r="B229" s="58" t="s">
        <v>163</v>
      </c>
      <c r="C229" s="103"/>
      <c r="D229" s="103"/>
      <c r="E229" s="103"/>
      <c r="F229" s="111"/>
      <c r="G229" s="103">
        <f>SUM(G230:G230)</f>
        <v>-2920.5079999999998</v>
      </c>
      <c r="H229" s="103">
        <f>SUM(H230:H230)</f>
        <v>-4404.6099999999997</v>
      </c>
      <c r="I229" s="103">
        <f t="shared" ref="I229" si="84">SUM(H229-G229)</f>
        <v>-1484.1019999999999</v>
      </c>
      <c r="J229" s="105" t="s">
        <v>345</v>
      </c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  <c r="AB229" s="9"/>
      <c r="AC229" s="9"/>
      <c r="AD229" s="9"/>
      <c r="AE229" s="9"/>
      <c r="AF229" s="9"/>
      <c r="AG229" s="9"/>
      <c r="AH229" s="9"/>
      <c r="AI229" s="9"/>
      <c r="AJ229" s="9"/>
      <c r="AK229" s="9"/>
      <c r="AL229" s="9"/>
      <c r="AM229" s="9"/>
      <c r="AN229" s="9"/>
      <c r="AO229" s="9"/>
      <c r="AP229" s="9"/>
      <c r="AQ229" s="9"/>
      <c r="AR229" s="9"/>
      <c r="AS229" s="9"/>
      <c r="AT229" s="9"/>
      <c r="AU229" s="9"/>
      <c r="AV229" s="9"/>
      <c r="AW229" s="9"/>
      <c r="AX229" s="9"/>
      <c r="AY229" s="9"/>
      <c r="AZ229" s="9"/>
      <c r="BA229" s="9"/>
      <c r="BB229" s="9"/>
      <c r="BC229" s="9"/>
      <c r="BD229" s="9"/>
      <c r="BE229" s="9"/>
      <c r="BF229" s="9"/>
      <c r="BG229" s="9"/>
      <c r="BH229" s="9"/>
      <c r="BI229" s="9"/>
      <c r="BJ229" s="9"/>
      <c r="BK229" s="9"/>
      <c r="BL229" s="9"/>
      <c r="BM229" s="9"/>
      <c r="BN229" s="9"/>
      <c r="BO229" s="9"/>
      <c r="BP229" s="9"/>
      <c r="BQ229" s="9"/>
      <c r="BR229" s="9"/>
      <c r="BS229" s="9"/>
      <c r="BT229" s="9"/>
      <c r="BU229" s="9"/>
      <c r="BV229" s="9"/>
      <c r="BW229" s="9"/>
      <c r="BX229" s="9"/>
      <c r="BY229" s="9"/>
      <c r="BZ229" s="9"/>
      <c r="CA229" s="9"/>
      <c r="CB229" s="9"/>
      <c r="CC229" s="9"/>
      <c r="CD229" s="9"/>
      <c r="CE229" s="9"/>
      <c r="CF229" s="9"/>
      <c r="CG229" s="9"/>
      <c r="CH229" s="9"/>
      <c r="CI229" s="9"/>
      <c r="CJ229" s="9"/>
      <c r="CK229" s="9"/>
      <c r="CL229" s="9"/>
    </row>
    <row r="230" spans="1:90" ht="37.5">
      <c r="A230" s="38" t="s">
        <v>161</v>
      </c>
      <c r="B230" s="59" t="s">
        <v>193</v>
      </c>
      <c r="C230" s="109"/>
      <c r="D230" s="109"/>
      <c r="E230" s="109"/>
      <c r="F230" s="110"/>
      <c r="G230" s="109">
        <v>-2920.5079999999998</v>
      </c>
      <c r="H230" s="109">
        <v>-4404.6099999999997</v>
      </c>
      <c r="I230" s="109">
        <f t="shared" ref="I230:I231" si="85">SUM(H230-G230)</f>
        <v>-1484.1019999999999</v>
      </c>
      <c r="J230" s="111" t="s">
        <v>340</v>
      </c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  <c r="AB230" s="9"/>
      <c r="AC230" s="9"/>
      <c r="AD230" s="9"/>
      <c r="AE230" s="9"/>
      <c r="AF230" s="9"/>
      <c r="AG230" s="9"/>
      <c r="AH230" s="9"/>
      <c r="AI230" s="9"/>
      <c r="AJ230" s="9"/>
      <c r="AK230" s="9"/>
      <c r="AL230" s="9"/>
      <c r="AM230" s="9"/>
      <c r="AN230" s="9"/>
      <c r="AO230" s="9"/>
      <c r="AP230" s="9"/>
      <c r="AQ230" s="9"/>
      <c r="AR230" s="9"/>
      <c r="AS230" s="9"/>
      <c r="AT230" s="9"/>
      <c r="AU230" s="9"/>
      <c r="AV230" s="9"/>
      <c r="AW230" s="9"/>
      <c r="AX230" s="9"/>
      <c r="AY230" s="9"/>
      <c r="AZ230" s="9"/>
      <c r="BA230" s="9"/>
      <c r="BB230" s="9"/>
      <c r="BC230" s="9"/>
      <c r="BD230" s="9"/>
      <c r="BE230" s="9"/>
      <c r="BF230" s="9"/>
      <c r="BG230" s="9"/>
      <c r="BH230" s="9"/>
      <c r="BI230" s="9"/>
      <c r="BJ230" s="9"/>
      <c r="BK230" s="9"/>
      <c r="BL230" s="9"/>
      <c r="BM230" s="9"/>
      <c r="BN230" s="9"/>
      <c r="BO230" s="9"/>
      <c r="BP230" s="9"/>
      <c r="BQ230" s="9"/>
      <c r="BR230" s="9"/>
      <c r="BS230" s="9"/>
      <c r="BT230" s="9"/>
      <c r="BU230" s="9"/>
      <c r="BV230" s="9"/>
      <c r="BW230" s="9"/>
      <c r="BX230" s="9"/>
      <c r="BY230" s="9"/>
      <c r="BZ230" s="9"/>
      <c r="CA230" s="9"/>
      <c r="CB230" s="9"/>
      <c r="CC230" s="9"/>
      <c r="CD230" s="9"/>
      <c r="CE230" s="9"/>
      <c r="CF230" s="9"/>
      <c r="CG230" s="9"/>
      <c r="CH230" s="9"/>
      <c r="CI230" s="9"/>
      <c r="CJ230" s="9"/>
      <c r="CK230" s="9"/>
      <c r="CL230" s="9"/>
    </row>
    <row r="231" spans="1:90" ht="20.25">
      <c r="A231" s="97"/>
      <c r="B231" s="98" t="s">
        <v>15</v>
      </c>
      <c r="C231" s="172">
        <f>C227+C228</f>
        <v>1846991.9881200001</v>
      </c>
      <c r="D231" s="172">
        <f>D227+D228</f>
        <v>1931310.8518699997</v>
      </c>
      <c r="E231" s="70">
        <f>SUM(D231-C231)</f>
        <v>84318.863749999553</v>
      </c>
      <c r="F231" s="156">
        <f>SUM(D231/C231*100)</f>
        <v>104.56519921539157</v>
      </c>
      <c r="G231" s="172">
        <f>G227+G228</f>
        <v>404466.43262000009</v>
      </c>
      <c r="H231" s="172">
        <f>H227+H228</f>
        <v>556015.77894999995</v>
      </c>
      <c r="I231" s="70">
        <f t="shared" si="85"/>
        <v>151549.34632999985</v>
      </c>
      <c r="J231" s="159">
        <f t="shared" ref="J231" si="86">SUM(H231/G231*100)</f>
        <v>137.46895517344001</v>
      </c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  <c r="AB231" s="9"/>
      <c r="AC231" s="9"/>
      <c r="AD231" s="9"/>
      <c r="AE231" s="9"/>
      <c r="AF231" s="9"/>
      <c r="AG231" s="9"/>
      <c r="AH231" s="9"/>
      <c r="AI231" s="9"/>
      <c r="AJ231" s="9"/>
      <c r="AK231" s="9"/>
      <c r="AL231" s="9"/>
      <c r="AM231" s="9"/>
      <c r="AN231" s="9"/>
      <c r="AO231" s="9"/>
      <c r="AP231" s="9"/>
      <c r="AQ231" s="9"/>
      <c r="AR231" s="9"/>
      <c r="AS231" s="9"/>
      <c r="AT231" s="9"/>
      <c r="AU231" s="9"/>
      <c r="AV231" s="9"/>
      <c r="AW231" s="9"/>
      <c r="AX231" s="9"/>
      <c r="AY231" s="9"/>
      <c r="AZ231" s="9"/>
      <c r="BA231" s="9"/>
      <c r="BB231" s="9"/>
      <c r="BC231" s="9"/>
      <c r="BD231" s="9"/>
      <c r="BE231" s="9"/>
      <c r="BF231" s="9"/>
      <c r="BG231" s="9"/>
      <c r="BH231" s="9"/>
      <c r="BI231" s="9"/>
      <c r="BJ231" s="9"/>
      <c r="BK231" s="9"/>
      <c r="BL231" s="9"/>
      <c r="BM231" s="9"/>
      <c r="BN231" s="9"/>
      <c r="BO231" s="9"/>
      <c r="BP231" s="9"/>
      <c r="BQ231" s="9"/>
      <c r="BR231" s="9"/>
      <c r="BS231" s="9"/>
      <c r="BT231" s="9"/>
      <c r="BU231" s="9"/>
      <c r="BV231" s="9"/>
      <c r="BW231" s="9"/>
      <c r="BX231" s="9"/>
      <c r="BY231" s="9"/>
      <c r="BZ231" s="9"/>
      <c r="CA231" s="9"/>
      <c r="CB231" s="9"/>
      <c r="CC231" s="9"/>
      <c r="CD231" s="9"/>
      <c r="CE231" s="9"/>
      <c r="CF231" s="9"/>
      <c r="CG231" s="9"/>
      <c r="CH231" s="9"/>
      <c r="CI231" s="9"/>
      <c r="CJ231" s="9"/>
      <c r="CK231" s="9"/>
      <c r="CL231" s="9"/>
    </row>
    <row r="232" spans="1:90" ht="20.25">
      <c r="A232" s="97"/>
      <c r="B232" s="86" t="s">
        <v>19</v>
      </c>
      <c r="C232" s="172"/>
      <c r="D232" s="172"/>
      <c r="E232" s="73"/>
      <c r="F232" s="151"/>
      <c r="G232" s="172"/>
      <c r="H232" s="172"/>
      <c r="I232" s="70"/>
      <c r="J232" s="15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  <c r="AB232" s="9"/>
      <c r="AC232" s="9"/>
      <c r="AD232" s="9"/>
      <c r="AE232" s="9"/>
      <c r="AF232" s="9"/>
      <c r="AG232" s="9"/>
      <c r="AH232" s="9"/>
      <c r="AI232" s="9"/>
      <c r="AJ232" s="9"/>
      <c r="AK232" s="9"/>
      <c r="AL232" s="9"/>
      <c r="AM232" s="9"/>
      <c r="AN232" s="9"/>
      <c r="AO232" s="9"/>
      <c r="AP232" s="9"/>
      <c r="AQ232" s="9"/>
      <c r="AR232" s="9"/>
      <c r="AS232" s="9"/>
      <c r="AT232" s="9"/>
      <c r="AU232" s="9"/>
      <c r="AV232" s="9"/>
      <c r="AW232" s="9"/>
      <c r="AX232" s="9"/>
      <c r="AY232" s="9"/>
      <c r="AZ232" s="9"/>
      <c r="BA232" s="9"/>
      <c r="BB232" s="9"/>
      <c r="BC232" s="9"/>
      <c r="BD232" s="9"/>
      <c r="BE232" s="9"/>
      <c r="BF232" s="9"/>
      <c r="BG232" s="9"/>
      <c r="BH232" s="9"/>
      <c r="BI232" s="9"/>
      <c r="BJ232" s="9"/>
      <c r="BK232" s="9"/>
      <c r="BL232" s="9"/>
      <c r="BM232" s="9"/>
      <c r="BN232" s="9"/>
      <c r="BO232" s="9"/>
      <c r="BP232" s="9"/>
      <c r="BQ232" s="9"/>
      <c r="BR232" s="9"/>
      <c r="BS232" s="9"/>
      <c r="BT232" s="9"/>
      <c r="BU232" s="9"/>
      <c r="BV232" s="9"/>
      <c r="BW232" s="9"/>
      <c r="BX232" s="9"/>
      <c r="BY232" s="9"/>
      <c r="BZ232" s="9"/>
      <c r="CA232" s="9"/>
      <c r="CB232" s="9"/>
      <c r="CC232" s="9"/>
      <c r="CD232" s="9"/>
      <c r="CE232" s="9"/>
      <c r="CF232" s="9"/>
      <c r="CG232" s="9"/>
      <c r="CH232" s="9"/>
      <c r="CI232" s="9"/>
      <c r="CJ232" s="9"/>
      <c r="CK232" s="9"/>
      <c r="CL232" s="9"/>
    </row>
    <row r="233" spans="1:90" ht="20.25">
      <c r="A233" s="99"/>
      <c r="B233" s="86" t="s">
        <v>20</v>
      </c>
      <c r="C233" s="172">
        <f>-C234</f>
        <v>1179617.392</v>
      </c>
      <c r="D233" s="172">
        <f>-D234</f>
        <v>896339.10199999996</v>
      </c>
      <c r="E233" s="70">
        <f>SUM(D233-C233)</f>
        <v>-283278.29000000004</v>
      </c>
      <c r="F233" s="156">
        <f>SUM(D233/C233*100)</f>
        <v>75.985578720595868</v>
      </c>
      <c r="G233" s="172">
        <f>-G234-G237</f>
        <v>-300043.554</v>
      </c>
      <c r="H233" s="172">
        <f>-H234-H237</f>
        <v>-279153.58999999997</v>
      </c>
      <c r="I233" s="70">
        <f t="shared" ref="I233:I234" si="87">SUM(H233-G233)</f>
        <v>20889.964000000036</v>
      </c>
      <c r="J233" s="159">
        <f t="shared" ref="J233:J234" si="88">SUM(H233/G233*100)</f>
        <v>93.037689454911586</v>
      </c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  <c r="AC233" s="9"/>
      <c r="AD233" s="9"/>
      <c r="AE233" s="9"/>
      <c r="AF233" s="9"/>
      <c r="AG233" s="9"/>
      <c r="AH233" s="9"/>
      <c r="AI233" s="9"/>
      <c r="AJ233" s="9"/>
      <c r="AK233" s="9"/>
      <c r="AL233" s="9"/>
      <c r="AM233" s="9"/>
      <c r="AN233" s="9"/>
      <c r="AO233" s="9"/>
      <c r="AP233" s="9"/>
      <c r="AQ233" s="9"/>
      <c r="AR233" s="9"/>
      <c r="AS233" s="9"/>
      <c r="AT233" s="9"/>
      <c r="AU233" s="9"/>
      <c r="AV233" s="9"/>
      <c r="AW233" s="9"/>
      <c r="AX233" s="9"/>
      <c r="AY233" s="9"/>
      <c r="AZ233" s="9"/>
      <c r="BA233" s="9"/>
      <c r="BB233" s="9"/>
      <c r="BC233" s="9"/>
      <c r="BD233" s="9"/>
      <c r="BE233" s="9"/>
      <c r="BF233" s="9"/>
      <c r="BG233" s="9"/>
      <c r="BH233" s="9"/>
      <c r="BI233" s="9"/>
      <c r="BJ233" s="9"/>
      <c r="BK233" s="9"/>
      <c r="BL233" s="9"/>
      <c r="BM233" s="9"/>
      <c r="BN233" s="9"/>
      <c r="BO233" s="9"/>
      <c r="BP233" s="9"/>
      <c r="BQ233" s="9"/>
      <c r="BR233" s="9"/>
      <c r="BS233" s="9"/>
      <c r="BT233" s="9"/>
      <c r="BU233" s="9"/>
      <c r="BV233" s="9"/>
      <c r="BW233" s="9"/>
      <c r="BX233" s="9"/>
      <c r="BY233" s="9"/>
      <c r="BZ233" s="9"/>
      <c r="CA233" s="9"/>
      <c r="CB233" s="9"/>
      <c r="CC233" s="9"/>
      <c r="CD233" s="9"/>
      <c r="CE233" s="9"/>
      <c r="CF233" s="9"/>
      <c r="CG233" s="9"/>
      <c r="CH233" s="9"/>
      <c r="CI233" s="9"/>
      <c r="CJ233" s="9"/>
      <c r="CK233" s="9"/>
      <c r="CL233" s="9"/>
    </row>
    <row r="234" spans="1:90" ht="20.25">
      <c r="A234" s="88">
        <v>200000</v>
      </c>
      <c r="B234" s="86" t="s">
        <v>21</v>
      </c>
      <c r="C234" s="172">
        <f>SUM(C235:C236)</f>
        <v>-1179617.392</v>
      </c>
      <c r="D234" s="172">
        <f>SUM(D235:D236)</f>
        <v>-896339.10199999996</v>
      </c>
      <c r="E234" s="70">
        <f>SUM(D234-C234)</f>
        <v>283278.29000000004</v>
      </c>
      <c r="F234" s="156">
        <f>SUM(D234/C234*100)</f>
        <v>75.985578720595868</v>
      </c>
      <c r="G234" s="172">
        <f>SUM(G235:G236)</f>
        <v>301852.59500000003</v>
      </c>
      <c r="H234" s="172">
        <f>SUM(H235:H236)</f>
        <v>281143.85199999996</v>
      </c>
      <c r="I234" s="70">
        <f t="shared" si="87"/>
        <v>-20708.743000000075</v>
      </c>
      <c r="J234" s="159">
        <f t="shared" si="88"/>
        <v>93.139451724773124</v>
      </c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  <c r="AB234" s="9"/>
      <c r="AC234" s="9"/>
      <c r="AD234" s="9"/>
      <c r="AE234" s="9"/>
      <c r="AF234" s="9"/>
      <c r="AG234" s="9"/>
      <c r="AH234" s="9"/>
      <c r="AI234" s="9"/>
      <c r="AJ234" s="9"/>
      <c r="AK234" s="9"/>
      <c r="AL234" s="9"/>
      <c r="AM234" s="9"/>
      <c r="AN234" s="9"/>
      <c r="AO234" s="9"/>
      <c r="AP234" s="9"/>
      <c r="AQ234" s="9"/>
      <c r="AR234" s="9"/>
      <c r="AS234" s="9"/>
      <c r="AT234" s="9"/>
      <c r="AU234" s="9"/>
      <c r="AV234" s="9"/>
      <c r="AW234" s="9"/>
      <c r="AX234" s="9"/>
      <c r="AY234" s="9"/>
      <c r="AZ234" s="9"/>
      <c r="BA234" s="9"/>
      <c r="BB234" s="9"/>
      <c r="BC234" s="9"/>
      <c r="BD234" s="9"/>
      <c r="BE234" s="9"/>
      <c r="BF234" s="9"/>
      <c r="BG234" s="9"/>
      <c r="BH234" s="9"/>
      <c r="BI234" s="9"/>
      <c r="BJ234" s="9"/>
      <c r="BK234" s="9"/>
      <c r="BL234" s="9"/>
      <c r="BM234" s="9"/>
      <c r="BN234" s="9"/>
      <c r="BO234" s="9"/>
      <c r="BP234" s="9"/>
      <c r="BQ234" s="9"/>
      <c r="BR234" s="9"/>
      <c r="BS234" s="9"/>
      <c r="BT234" s="9"/>
      <c r="BU234" s="9"/>
      <c r="BV234" s="9"/>
      <c r="BW234" s="9"/>
      <c r="BX234" s="9"/>
      <c r="BY234" s="9"/>
      <c r="BZ234" s="9"/>
      <c r="CA234" s="9"/>
      <c r="CB234" s="9"/>
      <c r="CC234" s="9"/>
      <c r="CD234" s="9"/>
      <c r="CE234" s="9"/>
      <c r="CF234" s="9"/>
      <c r="CG234" s="9"/>
      <c r="CH234" s="9"/>
      <c r="CI234" s="9"/>
      <c r="CJ234" s="9"/>
      <c r="CK234" s="9"/>
      <c r="CL234" s="9"/>
    </row>
    <row r="235" spans="1:90">
      <c r="A235" s="74">
        <v>205000</v>
      </c>
      <c r="B235" s="28" t="s">
        <v>22</v>
      </c>
      <c r="C235" s="182">
        <v>-8792.9359999999997</v>
      </c>
      <c r="D235" s="182">
        <v>-37684.781000000003</v>
      </c>
      <c r="E235" s="73">
        <f>SUM(D235-C235)</f>
        <v>-28891.845000000001</v>
      </c>
      <c r="F235" s="151" t="s">
        <v>405</v>
      </c>
      <c r="G235" s="182">
        <v>9381.2929999999997</v>
      </c>
      <c r="H235" s="182">
        <v>-29345.633000000002</v>
      </c>
      <c r="I235" s="73">
        <f>SUM(H235-G235)</f>
        <v>-38726.925999999999</v>
      </c>
      <c r="J235" s="158">
        <f>SUM(H235/G235*100)</f>
        <v>-312.81011050395722</v>
      </c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  <c r="AA235" s="9"/>
      <c r="AB235" s="9"/>
      <c r="AC235" s="9"/>
      <c r="AD235" s="9"/>
      <c r="AE235" s="9"/>
      <c r="AF235" s="9"/>
      <c r="AG235" s="9"/>
      <c r="AH235" s="9"/>
      <c r="AI235" s="9"/>
      <c r="AJ235" s="9"/>
      <c r="AK235" s="9"/>
      <c r="AL235" s="9"/>
      <c r="AM235" s="9"/>
      <c r="AN235" s="9"/>
      <c r="AO235" s="9"/>
      <c r="AP235" s="9"/>
      <c r="AQ235" s="9"/>
      <c r="AR235" s="9"/>
      <c r="AS235" s="9"/>
      <c r="AT235" s="9"/>
      <c r="AU235" s="9"/>
      <c r="AV235" s="9"/>
      <c r="AW235" s="9"/>
      <c r="AX235" s="9"/>
      <c r="AY235" s="9"/>
      <c r="AZ235" s="9"/>
      <c r="BA235" s="9"/>
      <c r="BB235" s="9"/>
      <c r="BC235" s="9"/>
      <c r="BD235" s="9"/>
      <c r="BE235" s="9"/>
      <c r="BF235" s="9"/>
      <c r="BG235" s="9"/>
      <c r="BH235" s="9"/>
      <c r="BI235" s="9"/>
      <c r="BJ235" s="9"/>
      <c r="BK235" s="9"/>
      <c r="BL235" s="9"/>
      <c r="BM235" s="9"/>
      <c r="BN235" s="9"/>
      <c r="BO235" s="9"/>
      <c r="BP235" s="9"/>
      <c r="BQ235" s="9"/>
      <c r="BR235" s="9"/>
      <c r="BS235" s="9"/>
      <c r="BT235" s="9"/>
      <c r="BU235" s="9"/>
      <c r="BV235" s="9"/>
      <c r="BW235" s="9"/>
      <c r="BX235" s="9"/>
      <c r="BY235" s="9"/>
      <c r="BZ235" s="9"/>
      <c r="CA235" s="9"/>
      <c r="CB235" s="9"/>
      <c r="CC235" s="9"/>
      <c r="CD235" s="9"/>
      <c r="CE235" s="9"/>
      <c r="CF235" s="9"/>
      <c r="CG235" s="9"/>
      <c r="CH235" s="9"/>
      <c r="CI235" s="9"/>
      <c r="CJ235" s="9"/>
      <c r="CK235" s="9"/>
      <c r="CL235" s="9"/>
    </row>
    <row r="236" spans="1:90">
      <c r="A236" s="74">
        <v>208000</v>
      </c>
      <c r="B236" s="28" t="s">
        <v>23</v>
      </c>
      <c r="C236" s="182">
        <v>-1170824.456</v>
      </c>
      <c r="D236" s="182">
        <v>-858654.321</v>
      </c>
      <c r="E236" s="73">
        <f>SUM(D236-C236)</f>
        <v>312170.13500000001</v>
      </c>
      <c r="F236" s="158">
        <f>SUM(D236/C236*100)</f>
        <v>73.337579907879885</v>
      </c>
      <c r="G236" s="182">
        <v>292471.30200000003</v>
      </c>
      <c r="H236" s="182">
        <v>310489.48499999999</v>
      </c>
      <c r="I236" s="73">
        <f>SUM(H236-G236)</f>
        <v>18018.182999999961</v>
      </c>
      <c r="J236" s="158">
        <f>SUM(H236/G236*100)</f>
        <v>106.1606670045186</v>
      </c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  <c r="AA236" s="9"/>
      <c r="AB236" s="9"/>
      <c r="AC236" s="9"/>
      <c r="AD236" s="9"/>
      <c r="AE236" s="9"/>
      <c r="AF236" s="9"/>
      <c r="AG236" s="9"/>
      <c r="AH236" s="9"/>
      <c r="AI236" s="9"/>
      <c r="AJ236" s="9"/>
      <c r="AK236" s="9"/>
      <c r="AL236" s="9"/>
      <c r="AM236" s="9"/>
      <c r="AN236" s="9"/>
      <c r="AO236" s="9"/>
      <c r="AP236" s="9"/>
      <c r="AQ236" s="9"/>
      <c r="AR236" s="9"/>
      <c r="AS236" s="9"/>
      <c r="AT236" s="9"/>
      <c r="AU236" s="9"/>
      <c r="AV236" s="9"/>
      <c r="AW236" s="9"/>
      <c r="AX236" s="9"/>
      <c r="AY236" s="9"/>
      <c r="AZ236" s="9"/>
      <c r="BA236" s="9"/>
      <c r="BB236" s="9"/>
      <c r="BC236" s="9"/>
      <c r="BD236" s="9"/>
      <c r="BE236" s="9"/>
      <c r="BF236" s="9"/>
      <c r="BG236" s="9"/>
      <c r="BH236" s="9"/>
      <c r="BI236" s="9"/>
      <c r="BJ236" s="9"/>
      <c r="BK236" s="9"/>
      <c r="BL236" s="9"/>
      <c r="BM236" s="9"/>
      <c r="BN236" s="9"/>
      <c r="BO236" s="9"/>
      <c r="BP236" s="9"/>
      <c r="BQ236" s="9"/>
      <c r="BR236" s="9"/>
      <c r="BS236" s="9"/>
      <c r="BT236" s="9"/>
      <c r="BU236" s="9"/>
      <c r="BV236" s="9"/>
      <c r="BW236" s="9"/>
      <c r="BX236" s="9"/>
      <c r="BY236" s="9"/>
      <c r="BZ236" s="9"/>
      <c r="CA236" s="9"/>
      <c r="CB236" s="9"/>
      <c r="CC236" s="9"/>
      <c r="CD236" s="9"/>
      <c r="CE236" s="9"/>
      <c r="CF236" s="9"/>
      <c r="CG236" s="9"/>
      <c r="CH236" s="9"/>
      <c r="CI236" s="9"/>
      <c r="CJ236" s="9"/>
      <c r="CK236" s="9"/>
      <c r="CL236" s="9"/>
    </row>
    <row r="237" spans="1:90">
      <c r="A237" s="74">
        <v>300000</v>
      </c>
      <c r="B237" s="28" t="s">
        <v>355</v>
      </c>
      <c r="C237" s="182"/>
      <c r="D237" s="182"/>
      <c r="E237" s="73"/>
      <c r="F237" s="158"/>
      <c r="G237" s="182">
        <v>-1809.0409999999999</v>
      </c>
      <c r="H237" s="182">
        <v>-1990.2619999999999</v>
      </c>
      <c r="I237" s="73">
        <f>SUM(H237-G237)</f>
        <v>-181.221</v>
      </c>
      <c r="J237" s="158">
        <f>SUM(H237/G237*100)</f>
        <v>110.01751756870077</v>
      </c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  <c r="AB237" s="9"/>
      <c r="AC237" s="9"/>
      <c r="AD237" s="9"/>
      <c r="AE237" s="9"/>
      <c r="AF237" s="9"/>
      <c r="AG237" s="9"/>
      <c r="AH237" s="9"/>
      <c r="AI237" s="9"/>
      <c r="AJ237" s="9"/>
      <c r="AK237" s="9"/>
      <c r="AL237" s="9"/>
      <c r="AM237" s="9"/>
      <c r="AN237" s="9"/>
      <c r="AO237" s="9"/>
      <c r="AP237" s="9"/>
      <c r="AQ237" s="9"/>
      <c r="AR237" s="9"/>
      <c r="AS237" s="9"/>
      <c r="AT237" s="9"/>
      <c r="AU237" s="9"/>
      <c r="AV237" s="9"/>
      <c r="AW237" s="9"/>
      <c r="AX237" s="9"/>
      <c r="AY237" s="9"/>
      <c r="AZ237" s="9"/>
      <c r="BA237" s="9"/>
      <c r="BB237" s="9"/>
      <c r="BC237" s="9"/>
      <c r="BD237" s="9"/>
      <c r="BE237" s="9"/>
      <c r="BF237" s="9"/>
      <c r="BG237" s="9"/>
      <c r="BH237" s="9"/>
      <c r="BI237" s="9"/>
      <c r="BJ237" s="9"/>
      <c r="BK237" s="9"/>
      <c r="BL237" s="9"/>
      <c r="BM237" s="9"/>
      <c r="BN237" s="9"/>
      <c r="BO237" s="9"/>
      <c r="BP237" s="9"/>
      <c r="BQ237" s="9"/>
      <c r="BR237" s="9"/>
      <c r="BS237" s="9"/>
      <c r="BT237" s="9"/>
      <c r="BU237" s="9"/>
      <c r="BV237" s="9"/>
      <c r="BW237" s="9"/>
      <c r="BX237" s="9"/>
      <c r="BY237" s="9"/>
      <c r="BZ237" s="9"/>
      <c r="CA237" s="9"/>
      <c r="CB237" s="9"/>
      <c r="CC237" s="9"/>
      <c r="CD237" s="9"/>
      <c r="CE237" s="9"/>
      <c r="CF237" s="9"/>
      <c r="CG237" s="9"/>
      <c r="CH237" s="9"/>
      <c r="CI237" s="9"/>
      <c r="CJ237" s="9"/>
      <c r="CK237" s="9"/>
      <c r="CL237" s="9"/>
    </row>
    <row r="238" spans="1:90" ht="20.25">
      <c r="A238" s="87">
        <v>900230</v>
      </c>
      <c r="B238" s="68" t="s">
        <v>24</v>
      </c>
      <c r="C238" s="172">
        <f>-C233</f>
        <v>-1179617.392</v>
      </c>
      <c r="D238" s="172">
        <f>-D233</f>
        <v>-896339.10199999996</v>
      </c>
      <c r="E238" s="70">
        <f>SUM(D238-C238)</f>
        <v>283278.29000000004</v>
      </c>
      <c r="F238" s="156">
        <f>SUM(D238/C238*100)</f>
        <v>75.985578720595868</v>
      </c>
      <c r="G238" s="172">
        <f>-G233</f>
        <v>300043.554</v>
      </c>
      <c r="H238" s="172">
        <f>-H233</f>
        <v>279153.58999999997</v>
      </c>
      <c r="I238" s="70">
        <f>SUM(H238-G238)</f>
        <v>-20889.964000000036</v>
      </c>
      <c r="J238" s="159">
        <f>SUM(H238/G238*100)</f>
        <v>93.037689454911586</v>
      </c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9"/>
      <c r="AB238" s="9"/>
      <c r="AC238" s="9"/>
      <c r="AD238" s="9"/>
      <c r="AE238" s="9"/>
      <c r="AF238" s="9"/>
      <c r="AG238" s="9"/>
      <c r="AH238" s="9"/>
      <c r="AI238" s="9"/>
      <c r="AJ238" s="9"/>
      <c r="AK238" s="9"/>
      <c r="AL238" s="9"/>
      <c r="AM238" s="9"/>
      <c r="AN238" s="9"/>
      <c r="AO238" s="9"/>
      <c r="AP238" s="9"/>
      <c r="AQ238" s="9"/>
      <c r="AR238" s="9"/>
      <c r="AS238" s="9"/>
      <c r="AT238" s="9"/>
      <c r="AU238" s="9"/>
      <c r="AV238" s="9"/>
      <c r="AW238" s="9"/>
      <c r="AX238" s="9"/>
      <c r="AY238" s="9"/>
      <c r="AZ238" s="9"/>
      <c r="BA238" s="9"/>
      <c r="BB238" s="9"/>
      <c r="BC238" s="9"/>
      <c r="BD238" s="9"/>
      <c r="BE238" s="9"/>
      <c r="BF238" s="9"/>
      <c r="BG238" s="9"/>
      <c r="BH238" s="9"/>
      <c r="BI238" s="9"/>
      <c r="BJ238" s="9"/>
      <c r="BK238" s="9"/>
      <c r="BL238" s="9"/>
      <c r="BM238" s="9"/>
      <c r="BN238" s="9"/>
      <c r="BO238" s="9"/>
      <c r="BP238" s="9"/>
      <c r="BQ238" s="9"/>
      <c r="BR238" s="9"/>
      <c r="BS238" s="9"/>
      <c r="BT238" s="9"/>
      <c r="BU238" s="9"/>
      <c r="BV238" s="9"/>
      <c r="BW238" s="9"/>
      <c r="BX238" s="9"/>
      <c r="BY238" s="9"/>
      <c r="BZ238" s="9"/>
      <c r="CA238" s="9"/>
      <c r="CB238" s="9"/>
      <c r="CC238" s="9"/>
      <c r="CD238" s="9"/>
      <c r="CE238" s="9"/>
      <c r="CF238" s="9"/>
      <c r="CG238" s="9"/>
      <c r="CH238" s="9"/>
      <c r="CI238" s="9"/>
      <c r="CJ238" s="9"/>
      <c r="CK238" s="9"/>
      <c r="CL238" s="9"/>
    </row>
    <row r="239" spans="1:90" ht="20.25">
      <c r="A239" s="183" t="s">
        <v>304</v>
      </c>
      <c r="B239" s="183"/>
      <c r="C239" s="183"/>
      <c r="D239" s="183"/>
      <c r="E239" s="183"/>
      <c r="F239" s="183"/>
      <c r="G239" s="183"/>
      <c r="H239" s="183"/>
      <c r="I239" s="183"/>
      <c r="J239" s="183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  <c r="AB239" s="9"/>
      <c r="AC239" s="9"/>
      <c r="AD239" s="9"/>
      <c r="AE239" s="9"/>
      <c r="AF239" s="9"/>
      <c r="AG239" s="9"/>
      <c r="AH239" s="9"/>
      <c r="AI239" s="9"/>
      <c r="AJ239" s="9"/>
      <c r="AK239" s="9"/>
      <c r="AL239" s="9"/>
      <c r="AM239" s="9"/>
      <c r="AN239" s="9"/>
      <c r="AO239" s="9"/>
      <c r="AP239" s="9"/>
      <c r="AQ239" s="9"/>
      <c r="AR239" s="9"/>
      <c r="AS239" s="9"/>
      <c r="AT239" s="9"/>
      <c r="AU239" s="9"/>
      <c r="AV239" s="9"/>
      <c r="AW239" s="9"/>
      <c r="AX239" s="9"/>
      <c r="AY239" s="9"/>
      <c r="AZ239" s="9"/>
      <c r="BA239" s="9"/>
      <c r="BB239" s="9"/>
      <c r="BC239" s="9"/>
      <c r="BD239" s="9"/>
      <c r="BE239" s="9"/>
      <c r="BF239" s="9"/>
      <c r="BG239" s="9"/>
      <c r="BH239" s="9"/>
      <c r="BI239" s="9"/>
      <c r="BJ239" s="9"/>
      <c r="BK239" s="9"/>
      <c r="BL239" s="9"/>
      <c r="BM239" s="9"/>
      <c r="BN239" s="9"/>
      <c r="BO239" s="9"/>
      <c r="BP239" s="9"/>
      <c r="BQ239" s="9"/>
      <c r="BR239" s="9"/>
      <c r="BS239" s="9"/>
      <c r="BT239" s="9"/>
      <c r="BU239" s="9"/>
      <c r="BV239" s="9"/>
      <c r="BW239" s="9"/>
      <c r="BX239" s="9"/>
      <c r="BY239" s="9"/>
      <c r="BZ239" s="9"/>
      <c r="CA239" s="9"/>
      <c r="CB239" s="9"/>
      <c r="CC239" s="9"/>
      <c r="CD239" s="9"/>
      <c r="CE239" s="9"/>
      <c r="CF239" s="9"/>
      <c r="CG239" s="9"/>
      <c r="CH239" s="9"/>
      <c r="CI239" s="9"/>
      <c r="CJ239" s="9"/>
      <c r="CK239" s="9"/>
      <c r="CL239" s="9"/>
    </row>
    <row r="240" spans="1:90" ht="66.75" customHeight="1">
      <c r="A240" s="63" t="s">
        <v>2</v>
      </c>
      <c r="B240" s="64" t="s">
        <v>26</v>
      </c>
      <c r="C240" s="16" t="s">
        <v>336</v>
      </c>
      <c r="D240" s="16" t="s">
        <v>337</v>
      </c>
      <c r="E240" s="65" t="s">
        <v>28</v>
      </c>
      <c r="F240" s="66" t="s">
        <v>29</v>
      </c>
      <c r="G240" s="16" t="s">
        <v>336</v>
      </c>
      <c r="H240" s="16" t="s">
        <v>337</v>
      </c>
      <c r="I240" s="65" t="s">
        <v>28</v>
      </c>
      <c r="J240" s="66" t="s">
        <v>29</v>
      </c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  <c r="AB240" s="9"/>
      <c r="AC240" s="9"/>
      <c r="AD240" s="9"/>
      <c r="AE240" s="9"/>
      <c r="AF240" s="9"/>
      <c r="AG240" s="9"/>
      <c r="AH240" s="9"/>
      <c r="AI240" s="9"/>
      <c r="AJ240" s="9"/>
      <c r="AK240" s="9"/>
      <c r="AL240" s="9"/>
      <c r="AM240" s="9"/>
      <c r="AN240" s="9"/>
      <c r="AO240" s="9"/>
      <c r="AP240" s="9"/>
      <c r="AQ240" s="9"/>
      <c r="AR240" s="9"/>
      <c r="AS240" s="9"/>
      <c r="AT240" s="9"/>
      <c r="AU240" s="9"/>
      <c r="AV240" s="9"/>
      <c r="AW240" s="9"/>
      <c r="AX240" s="9"/>
      <c r="AY240" s="9"/>
      <c r="AZ240" s="9"/>
      <c r="BA240" s="9"/>
      <c r="BB240" s="9"/>
      <c r="BC240" s="9"/>
      <c r="BD240" s="9"/>
      <c r="BE240" s="9"/>
      <c r="BF240" s="9"/>
      <c r="BG240" s="9"/>
      <c r="BH240" s="9"/>
      <c r="BI240" s="9"/>
      <c r="BJ240" s="9"/>
      <c r="BK240" s="9"/>
      <c r="BL240" s="9"/>
      <c r="BM240" s="9"/>
      <c r="BN240" s="9"/>
      <c r="BO240" s="9"/>
      <c r="BP240" s="9"/>
      <c r="BQ240" s="9"/>
      <c r="BR240" s="9"/>
      <c r="BS240" s="9"/>
      <c r="BT240" s="9"/>
      <c r="BU240" s="9"/>
      <c r="BV240" s="9"/>
      <c r="BW240" s="9"/>
      <c r="BX240" s="9"/>
      <c r="BY240" s="9"/>
      <c r="BZ240" s="9"/>
      <c r="CA240" s="9"/>
      <c r="CB240" s="9"/>
      <c r="CC240" s="9"/>
      <c r="CD240" s="9"/>
      <c r="CE240" s="9"/>
      <c r="CF240" s="9"/>
      <c r="CG240" s="9"/>
      <c r="CH240" s="9"/>
      <c r="CI240" s="9"/>
      <c r="CJ240" s="9"/>
      <c r="CK240" s="9"/>
      <c r="CL240" s="9"/>
    </row>
    <row r="241" spans="1:90" ht="20.25">
      <c r="A241" s="67">
        <v>400000</v>
      </c>
      <c r="B241" s="68" t="s">
        <v>25</v>
      </c>
      <c r="C241" s="69">
        <v>81646.316999999995</v>
      </c>
      <c r="D241" s="69">
        <v>81646.316999999995</v>
      </c>
      <c r="E241" s="70">
        <f>SUM(D241-C241)</f>
        <v>0</v>
      </c>
      <c r="F241" s="71">
        <f>SUM(D241/C241*100)</f>
        <v>100</v>
      </c>
      <c r="G241" s="72"/>
      <c r="H241" s="72"/>
      <c r="I241" s="73"/>
      <c r="J241" s="71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  <c r="AC241" s="9"/>
      <c r="AD241" s="9"/>
      <c r="AE241" s="9"/>
      <c r="AF241" s="9"/>
      <c r="AG241" s="9"/>
      <c r="AH241" s="9"/>
      <c r="AI241" s="9"/>
      <c r="AJ241" s="9"/>
      <c r="AK241" s="9"/>
      <c r="AL241" s="9"/>
      <c r="AM241" s="9"/>
      <c r="AN241" s="9"/>
      <c r="AO241" s="9"/>
      <c r="AP241" s="9"/>
      <c r="AQ241" s="9"/>
      <c r="AR241" s="9"/>
      <c r="AS241" s="9"/>
      <c r="AT241" s="9"/>
      <c r="AU241" s="9"/>
      <c r="AV241" s="9"/>
      <c r="AW241" s="9"/>
      <c r="AX241" s="9"/>
      <c r="AY241" s="9"/>
      <c r="AZ241" s="9"/>
      <c r="BA241" s="9"/>
      <c r="BB241" s="9"/>
      <c r="BC241" s="9"/>
      <c r="BD241" s="9"/>
      <c r="BE241" s="9"/>
      <c r="BF241" s="9"/>
      <c r="BG241" s="9"/>
      <c r="BH241" s="9"/>
      <c r="BI241" s="9"/>
      <c r="BJ241" s="9"/>
      <c r="BK241" s="9"/>
      <c r="BL241" s="9"/>
      <c r="BM241" s="9"/>
      <c r="BN241" s="9"/>
      <c r="BO241" s="9"/>
      <c r="BP241" s="9"/>
      <c r="BQ241" s="9"/>
      <c r="BR241" s="9"/>
      <c r="BS241" s="9"/>
      <c r="BT241" s="9"/>
      <c r="BU241" s="9"/>
      <c r="BV241" s="9"/>
      <c r="BW241" s="9"/>
      <c r="BX241" s="9"/>
      <c r="BY241" s="9"/>
      <c r="BZ241" s="9"/>
      <c r="CA241" s="9"/>
      <c r="CB241" s="9"/>
      <c r="CC241" s="9"/>
      <c r="CD241" s="9"/>
      <c r="CE241" s="9"/>
      <c r="CF241" s="9"/>
      <c r="CG241" s="9"/>
      <c r="CH241" s="9"/>
      <c r="CI241" s="9"/>
      <c r="CJ241" s="9"/>
      <c r="CK241" s="9"/>
      <c r="CL241" s="9"/>
    </row>
    <row r="242" spans="1:90" ht="37.5">
      <c r="A242" s="74">
        <v>420000</v>
      </c>
      <c r="B242" s="75" t="s">
        <v>27</v>
      </c>
      <c r="C242" s="34">
        <v>81646.316999999995</v>
      </c>
      <c r="D242" s="34">
        <v>81646.316999999995</v>
      </c>
      <c r="E242" s="73">
        <f>SUM(D242-C242)</f>
        <v>0</v>
      </c>
      <c r="F242" s="71">
        <f>SUM(D242/C242*100)</f>
        <v>100</v>
      </c>
      <c r="G242" s="76"/>
      <c r="H242" s="76"/>
      <c r="I242" s="73"/>
      <c r="J242" s="71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9"/>
      <c r="AB242" s="9"/>
      <c r="AC242" s="9"/>
      <c r="AD242" s="9"/>
      <c r="AE242" s="9"/>
      <c r="AF242" s="9"/>
      <c r="AG242" s="9"/>
      <c r="AH242" s="9"/>
      <c r="AI242" s="9"/>
      <c r="AJ242" s="9"/>
      <c r="AK242" s="9"/>
      <c r="AL242" s="9"/>
      <c r="AM242" s="9"/>
      <c r="AN242" s="9"/>
      <c r="AO242" s="9"/>
      <c r="AP242" s="9"/>
      <c r="AQ242" s="9"/>
      <c r="AR242" s="9"/>
      <c r="AS242" s="9"/>
      <c r="AT242" s="9"/>
      <c r="AU242" s="9"/>
      <c r="AV242" s="9"/>
      <c r="AW242" s="9"/>
      <c r="AX242" s="9"/>
      <c r="AY242" s="9"/>
      <c r="AZ242" s="9"/>
      <c r="BA242" s="9"/>
      <c r="BB242" s="9"/>
      <c r="BC242" s="9"/>
      <c r="BD242" s="9"/>
      <c r="BE242" s="9"/>
      <c r="BF242" s="9"/>
      <c r="BG242" s="9"/>
      <c r="BH242" s="9"/>
      <c r="BI242" s="9"/>
      <c r="BJ242" s="9"/>
      <c r="BK242" s="9"/>
      <c r="BL242" s="9"/>
      <c r="BM242" s="9"/>
      <c r="BN242" s="9"/>
      <c r="BO242" s="9"/>
      <c r="BP242" s="9"/>
      <c r="BQ242" s="9"/>
      <c r="BR242" s="9"/>
      <c r="BS242" s="9"/>
      <c r="BT242" s="9"/>
      <c r="BU242" s="9"/>
      <c r="BV242" s="9"/>
      <c r="BW242" s="9"/>
      <c r="BX242" s="9"/>
      <c r="BY242" s="9"/>
      <c r="BZ242" s="9"/>
      <c r="CA242" s="9"/>
      <c r="CB242" s="9"/>
      <c r="CC242" s="9"/>
      <c r="CD242" s="9"/>
      <c r="CE242" s="9"/>
      <c r="CF242" s="9"/>
      <c r="CG242" s="9"/>
      <c r="CH242" s="9"/>
      <c r="CI242" s="9"/>
      <c r="CJ242" s="9"/>
      <c r="CK242" s="9"/>
      <c r="CL242" s="9"/>
    </row>
    <row r="243" spans="1:90" ht="20.25">
      <c r="A243" s="67">
        <v>500000</v>
      </c>
      <c r="B243" s="68" t="s">
        <v>290</v>
      </c>
      <c r="C243" s="69">
        <f>SUM(C244)</f>
        <v>12685.675999999999</v>
      </c>
      <c r="D243" s="69">
        <f>SUM(D244)</f>
        <v>9820.9889999999996</v>
      </c>
      <c r="E243" s="70">
        <f>SUM(D243-C243)</f>
        <v>-2864.6869999999999</v>
      </c>
      <c r="F243" s="71">
        <f>SUM(D243/C243*100)</f>
        <v>77.417939729818102</v>
      </c>
      <c r="G243" s="72"/>
      <c r="H243" s="72"/>
      <c r="I243" s="73"/>
      <c r="J243" s="71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  <c r="AA243" s="9"/>
      <c r="AB243" s="9"/>
      <c r="AC243" s="9"/>
      <c r="AD243" s="9"/>
      <c r="AE243" s="9"/>
      <c r="AF243" s="9"/>
      <c r="AG243" s="9"/>
      <c r="AH243" s="9"/>
      <c r="AI243" s="9"/>
      <c r="AJ243" s="9"/>
      <c r="AK243" s="9"/>
      <c r="AL243" s="9"/>
      <c r="AM243" s="9"/>
      <c r="AN243" s="9"/>
      <c r="AO243" s="9"/>
      <c r="AP243" s="9"/>
      <c r="AQ243" s="9"/>
      <c r="AR243" s="9"/>
      <c r="AS243" s="9"/>
      <c r="AT243" s="9"/>
      <c r="AU243" s="9"/>
      <c r="AV243" s="9"/>
      <c r="AW243" s="9"/>
      <c r="AX243" s="9"/>
      <c r="AY243" s="9"/>
      <c r="AZ243" s="9"/>
      <c r="BA243" s="9"/>
      <c r="BB243" s="9"/>
      <c r="BC243" s="9"/>
      <c r="BD243" s="9"/>
      <c r="BE243" s="9"/>
      <c r="BF243" s="9"/>
      <c r="BG243" s="9"/>
      <c r="BH243" s="9"/>
      <c r="BI243" s="9"/>
      <c r="BJ243" s="9"/>
      <c r="BK243" s="9"/>
      <c r="BL243" s="9"/>
      <c r="BM243" s="9"/>
      <c r="BN243" s="9"/>
      <c r="BO243" s="9"/>
      <c r="BP243" s="9"/>
      <c r="BQ243" s="9"/>
      <c r="BR243" s="9"/>
      <c r="BS243" s="9"/>
      <c r="BT243" s="9"/>
      <c r="BU243" s="9"/>
      <c r="BV243" s="9"/>
      <c r="BW243" s="9"/>
      <c r="BX243" s="9"/>
      <c r="BY243" s="9"/>
      <c r="BZ243" s="9"/>
      <c r="CA243" s="9"/>
      <c r="CB243" s="9"/>
      <c r="CC243" s="9"/>
      <c r="CD243" s="9"/>
      <c r="CE243" s="9"/>
      <c r="CF243" s="9"/>
      <c r="CG243" s="9"/>
      <c r="CH243" s="9"/>
      <c r="CI243" s="9"/>
      <c r="CJ243" s="9"/>
      <c r="CK243" s="9"/>
      <c r="CL243" s="9"/>
    </row>
    <row r="244" spans="1:90" ht="41.65" customHeight="1">
      <c r="A244" s="77">
        <v>510000</v>
      </c>
      <c r="B244" s="50" t="s">
        <v>291</v>
      </c>
      <c r="C244" s="78">
        <v>12685.675999999999</v>
      </c>
      <c r="D244" s="34">
        <v>9820.9889999999996</v>
      </c>
      <c r="E244" s="73">
        <f>SUM(D244-C244)</f>
        <v>-2864.6869999999999</v>
      </c>
      <c r="F244" s="71">
        <f>SUM(D244/C244*100)</f>
        <v>77.417939729818102</v>
      </c>
      <c r="G244" s="76"/>
      <c r="H244" s="76"/>
      <c r="I244" s="73"/>
      <c r="J244" s="71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  <c r="AA244" s="9"/>
      <c r="AB244" s="9"/>
      <c r="AC244" s="9"/>
      <c r="AD244" s="9"/>
      <c r="AE244" s="9"/>
      <c r="AF244" s="9"/>
      <c r="AG244" s="9"/>
      <c r="AH244" s="9"/>
      <c r="AI244" s="9"/>
      <c r="AJ244" s="9"/>
      <c r="AK244" s="9"/>
      <c r="AL244" s="9"/>
      <c r="AM244" s="9"/>
      <c r="AN244" s="9"/>
      <c r="AO244" s="9"/>
      <c r="AP244" s="9"/>
      <c r="AQ244" s="9"/>
      <c r="AR244" s="9"/>
      <c r="AS244" s="9"/>
      <c r="AT244" s="9"/>
      <c r="AU244" s="9"/>
      <c r="AV244" s="9"/>
      <c r="AW244" s="9"/>
      <c r="AX244" s="9"/>
      <c r="AY244" s="9"/>
      <c r="AZ244" s="9"/>
      <c r="BA244" s="9"/>
      <c r="BB244" s="9"/>
      <c r="BC244" s="9"/>
      <c r="BD244" s="9"/>
      <c r="BE244" s="9"/>
      <c r="BF244" s="9"/>
      <c r="BG244" s="9"/>
      <c r="BH244" s="9"/>
      <c r="BI244" s="9"/>
      <c r="BJ244" s="9"/>
      <c r="BK244" s="9"/>
      <c r="BL244" s="9"/>
      <c r="BM244" s="9"/>
      <c r="BN244" s="9"/>
      <c r="BO244" s="9"/>
      <c r="BP244" s="9"/>
      <c r="BQ244" s="9"/>
      <c r="BR244" s="9"/>
      <c r="BS244" s="9"/>
      <c r="BT244" s="9"/>
      <c r="BU244" s="9"/>
      <c r="BV244" s="9"/>
      <c r="BW244" s="9"/>
      <c r="BX244" s="9"/>
      <c r="BY244" s="9"/>
      <c r="BZ244" s="9"/>
      <c r="CA244" s="9"/>
      <c r="CB244" s="9"/>
      <c r="CC244" s="9"/>
      <c r="CD244" s="9"/>
      <c r="CE244" s="9"/>
      <c r="CF244" s="9"/>
      <c r="CG244" s="9"/>
      <c r="CH244" s="9"/>
      <c r="CI244" s="9"/>
      <c r="CJ244" s="9"/>
      <c r="CK244" s="9"/>
      <c r="CL244" s="9"/>
    </row>
    <row r="245" spans="1:90" ht="20.25">
      <c r="A245" s="79"/>
      <c r="B245" s="68" t="s">
        <v>289</v>
      </c>
      <c r="C245" s="80">
        <f>SUM(C241)+C243</f>
        <v>94331.992999999988</v>
      </c>
      <c r="D245" s="80">
        <f>SUM(D241)+D243</f>
        <v>91467.305999999997</v>
      </c>
      <c r="E245" s="70">
        <f>SUM(D245-C245)</f>
        <v>-2864.6869999999908</v>
      </c>
      <c r="F245" s="71">
        <f>SUM(D245/C245*100)</f>
        <v>96.963186180111776</v>
      </c>
      <c r="G245" s="81"/>
      <c r="H245" s="81"/>
      <c r="I245" s="81"/>
      <c r="J245" s="82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  <c r="AA245" s="9"/>
      <c r="AB245" s="9"/>
      <c r="AC245" s="9"/>
      <c r="AD245" s="9"/>
      <c r="AE245" s="9"/>
      <c r="AF245" s="9"/>
      <c r="AG245" s="9"/>
      <c r="AH245" s="9"/>
      <c r="AI245" s="9"/>
      <c r="AJ245" s="9"/>
      <c r="AK245" s="9"/>
      <c r="AL245" s="9"/>
      <c r="AM245" s="9"/>
      <c r="AN245" s="9"/>
      <c r="AO245" s="9"/>
      <c r="AP245" s="9"/>
      <c r="AQ245" s="9"/>
      <c r="AR245" s="9"/>
      <c r="AS245" s="9"/>
      <c r="AT245" s="9"/>
      <c r="AU245" s="9"/>
      <c r="AV245" s="9"/>
      <c r="AW245" s="9"/>
      <c r="AX245" s="9"/>
      <c r="AY245" s="9"/>
      <c r="AZ245" s="9"/>
      <c r="BA245" s="9"/>
      <c r="BB245" s="9"/>
      <c r="BC245" s="9"/>
      <c r="BD245" s="9"/>
      <c r="BE245" s="9"/>
      <c r="BF245" s="9"/>
      <c r="BG245" s="9"/>
      <c r="BH245" s="9"/>
      <c r="BI245" s="9"/>
      <c r="BJ245" s="9"/>
      <c r="BK245" s="9"/>
      <c r="BL245" s="9"/>
      <c r="BM245" s="9"/>
      <c r="BN245" s="9"/>
      <c r="BO245" s="9"/>
      <c r="BP245" s="9"/>
      <c r="BQ245" s="9"/>
      <c r="BR245" s="9"/>
      <c r="BS245" s="9"/>
      <c r="BT245" s="9"/>
      <c r="BU245" s="9"/>
      <c r="BV245" s="9"/>
      <c r="BW245" s="9"/>
      <c r="BX245" s="9"/>
      <c r="BY245" s="9"/>
      <c r="BZ245" s="9"/>
      <c r="CA245" s="9"/>
      <c r="CB245" s="9"/>
      <c r="CC245" s="9"/>
      <c r="CD245" s="9"/>
      <c r="CE245" s="9"/>
      <c r="CF245" s="9"/>
      <c r="CG245" s="9"/>
      <c r="CH245" s="9"/>
      <c r="CI245" s="9"/>
      <c r="CJ245" s="9"/>
      <c r="CK245" s="9"/>
      <c r="CL245" s="9"/>
    </row>
    <row r="246" spans="1:90">
      <c r="A246" s="10"/>
      <c r="B246" s="11"/>
      <c r="C246" s="12"/>
      <c r="D246" s="12"/>
      <c r="E246" s="13"/>
      <c r="F246" s="14"/>
      <c r="G246" s="12"/>
      <c r="H246" s="12"/>
      <c r="I246" s="12"/>
      <c r="J246" s="26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  <c r="AA246" s="9"/>
      <c r="AB246" s="9"/>
      <c r="AC246" s="9"/>
      <c r="AD246" s="9"/>
      <c r="AE246" s="9"/>
      <c r="AF246" s="9"/>
      <c r="AG246" s="9"/>
      <c r="AH246" s="9"/>
      <c r="AI246" s="9"/>
      <c r="AJ246" s="9"/>
      <c r="AK246" s="9"/>
      <c r="AL246" s="9"/>
      <c r="AM246" s="9"/>
      <c r="AN246" s="9"/>
      <c r="AO246" s="9"/>
      <c r="AP246" s="9"/>
      <c r="AQ246" s="9"/>
      <c r="AR246" s="9"/>
      <c r="AS246" s="9"/>
      <c r="AT246" s="9"/>
      <c r="AU246" s="9"/>
      <c r="AV246" s="9"/>
      <c r="AW246" s="9"/>
      <c r="AX246" s="9"/>
      <c r="AY246" s="9"/>
      <c r="AZ246" s="9"/>
      <c r="BA246" s="9"/>
      <c r="BB246" s="9"/>
      <c r="BC246" s="9"/>
      <c r="BD246" s="9"/>
      <c r="BE246" s="9"/>
      <c r="BF246" s="9"/>
      <c r="BG246" s="9"/>
      <c r="BH246" s="9"/>
      <c r="BI246" s="9"/>
      <c r="BJ246" s="9"/>
      <c r="BK246" s="9"/>
      <c r="BL246" s="9"/>
      <c r="BM246" s="9"/>
      <c r="BN246" s="9"/>
      <c r="BO246" s="9"/>
      <c r="BP246" s="9"/>
      <c r="BQ246" s="9"/>
      <c r="BR246" s="9"/>
      <c r="BS246" s="9"/>
      <c r="BT246" s="9"/>
      <c r="BU246" s="9"/>
      <c r="BV246" s="9"/>
      <c r="BW246" s="9"/>
      <c r="BX246" s="9"/>
      <c r="BY246" s="9"/>
      <c r="BZ246" s="9"/>
      <c r="CA246" s="9"/>
      <c r="CB246" s="9"/>
      <c r="CC246" s="9"/>
      <c r="CD246" s="9"/>
      <c r="CE246" s="9"/>
      <c r="CF246" s="9"/>
      <c r="CG246" s="9"/>
      <c r="CH246" s="9"/>
      <c r="CI246" s="9"/>
      <c r="CJ246" s="9"/>
      <c r="CK246" s="9"/>
      <c r="CL246" s="9"/>
    </row>
    <row r="247" spans="1:90">
      <c r="A247" s="10"/>
      <c r="B247" s="11"/>
      <c r="C247" s="12"/>
      <c r="D247" s="12"/>
      <c r="E247" s="13"/>
      <c r="F247" s="14"/>
      <c r="G247" s="12"/>
      <c r="H247" s="12"/>
      <c r="I247" s="12"/>
      <c r="J247" s="26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  <c r="AA247" s="9"/>
      <c r="AB247" s="9"/>
      <c r="AC247" s="9"/>
      <c r="AD247" s="9"/>
      <c r="AE247" s="9"/>
      <c r="AF247" s="9"/>
      <c r="AG247" s="9"/>
      <c r="AH247" s="9"/>
      <c r="AI247" s="9"/>
      <c r="AJ247" s="9"/>
      <c r="AK247" s="9"/>
      <c r="AL247" s="9"/>
      <c r="AM247" s="9"/>
      <c r="AN247" s="9"/>
      <c r="AO247" s="9"/>
      <c r="AP247" s="9"/>
      <c r="AQ247" s="9"/>
      <c r="AR247" s="9"/>
      <c r="AS247" s="9"/>
      <c r="AT247" s="9"/>
      <c r="AU247" s="9"/>
      <c r="AV247" s="9"/>
      <c r="AW247" s="9"/>
      <c r="AX247" s="9"/>
      <c r="AY247" s="9"/>
      <c r="AZ247" s="9"/>
      <c r="BA247" s="9"/>
      <c r="BB247" s="9"/>
      <c r="BC247" s="9"/>
      <c r="BD247" s="9"/>
      <c r="BE247" s="9"/>
      <c r="BF247" s="9"/>
      <c r="BG247" s="9"/>
      <c r="BH247" s="9"/>
      <c r="BI247" s="9"/>
      <c r="BJ247" s="9"/>
      <c r="BK247" s="9"/>
      <c r="BL247" s="9"/>
      <c r="BM247" s="9"/>
      <c r="BN247" s="9"/>
      <c r="BO247" s="9"/>
      <c r="BP247" s="9"/>
      <c r="BQ247" s="9"/>
      <c r="BR247" s="9"/>
      <c r="BS247" s="9"/>
      <c r="BT247" s="9"/>
      <c r="BU247" s="9"/>
      <c r="BV247" s="9"/>
      <c r="BW247" s="9"/>
      <c r="BX247" s="9"/>
      <c r="BY247" s="9"/>
      <c r="BZ247" s="9"/>
      <c r="CA247" s="9"/>
      <c r="CB247" s="9"/>
      <c r="CC247" s="9"/>
      <c r="CD247" s="9"/>
      <c r="CE247" s="9"/>
      <c r="CF247" s="9"/>
      <c r="CG247" s="9"/>
      <c r="CH247" s="9"/>
      <c r="CI247" s="9"/>
      <c r="CJ247" s="9"/>
      <c r="CK247" s="9"/>
      <c r="CL247" s="9"/>
    </row>
    <row r="248" spans="1:90">
      <c r="A248" s="10"/>
      <c r="B248" s="11"/>
      <c r="C248" s="12"/>
      <c r="D248" s="12"/>
      <c r="E248" s="13"/>
      <c r="F248" s="14"/>
      <c r="G248" s="12"/>
      <c r="H248" s="12"/>
      <c r="I248" s="12"/>
      <c r="J248" s="26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  <c r="AA248" s="9"/>
      <c r="AB248" s="9"/>
      <c r="AC248" s="9"/>
      <c r="AD248" s="9"/>
      <c r="AE248" s="9"/>
      <c r="AF248" s="9"/>
      <c r="AG248" s="9"/>
      <c r="AH248" s="9"/>
      <c r="AI248" s="9"/>
      <c r="AJ248" s="9"/>
      <c r="AK248" s="9"/>
      <c r="AL248" s="9"/>
      <c r="AM248" s="9"/>
      <c r="AN248" s="9"/>
      <c r="AO248" s="9"/>
      <c r="AP248" s="9"/>
      <c r="AQ248" s="9"/>
      <c r="AR248" s="9"/>
      <c r="AS248" s="9"/>
      <c r="AT248" s="9"/>
      <c r="AU248" s="9"/>
      <c r="AV248" s="9"/>
      <c r="AW248" s="9"/>
      <c r="AX248" s="9"/>
      <c r="AY248" s="9"/>
      <c r="AZ248" s="9"/>
      <c r="BA248" s="9"/>
      <c r="BB248" s="9"/>
      <c r="BC248" s="9"/>
      <c r="BD248" s="9"/>
      <c r="BE248" s="9"/>
      <c r="BF248" s="9"/>
      <c r="BG248" s="9"/>
      <c r="BH248" s="9"/>
      <c r="BI248" s="9"/>
      <c r="BJ248" s="9"/>
      <c r="BK248" s="9"/>
      <c r="BL248" s="9"/>
      <c r="BM248" s="9"/>
      <c r="BN248" s="9"/>
      <c r="BO248" s="9"/>
      <c r="BP248" s="9"/>
      <c r="BQ248" s="9"/>
      <c r="BR248" s="9"/>
      <c r="BS248" s="9"/>
      <c r="BT248" s="9"/>
      <c r="BU248" s="9"/>
      <c r="BV248" s="9"/>
      <c r="BW248" s="9"/>
      <c r="BX248" s="9"/>
      <c r="BY248" s="9"/>
      <c r="BZ248" s="9"/>
      <c r="CA248" s="9"/>
      <c r="CB248" s="9"/>
      <c r="CC248" s="9"/>
      <c r="CD248" s="9"/>
      <c r="CE248" s="9"/>
      <c r="CF248" s="9"/>
      <c r="CG248" s="9"/>
      <c r="CH248" s="9"/>
      <c r="CI248" s="9"/>
      <c r="CJ248" s="9"/>
      <c r="CK248" s="9"/>
      <c r="CL248" s="9"/>
    </row>
    <row r="249" spans="1:90">
      <c r="A249" s="10"/>
      <c r="B249" s="11"/>
      <c r="C249" s="12"/>
      <c r="D249" s="12"/>
      <c r="E249" s="13"/>
      <c r="F249" s="14"/>
      <c r="G249" s="12"/>
      <c r="H249" s="12"/>
      <c r="I249" s="12"/>
      <c r="J249" s="26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  <c r="AA249" s="9"/>
      <c r="AB249" s="9"/>
      <c r="AC249" s="9"/>
      <c r="AD249" s="9"/>
      <c r="AE249" s="9"/>
      <c r="AF249" s="9"/>
      <c r="AG249" s="9"/>
      <c r="AH249" s="9"/>
      <c r="AI249" s="9"/>
      <c r="AJ249" s="9"/>
      <c r="AK249" s="9"/>
      <c r="AL249" s="9"/>
      <c r="AM249" s="9"/>
      <c r="AN249" s="9"/>
      <c r="AO249" s="9"/>
      <c r="AP249" s="9"/>
      <c r="AQ249" s="9"/>
      <c r="AR249" s="9"/>
      <c r="AS249" s="9"/>
      <c r="AT249" s="9"/>
      <c r="AU249" s="9"/>
      <c r="AV249" s="9"/>
      <c r="AW249" s="9"/>
      <c r="AX249" s="9"/>
      <c r="AY249" s="9"/>
      <c r="AZ249" s="9"/>
      <c r="BA249" s="9"/>
      <c r="BB249" s="9"/>
      <c r="BC249" s="9"/>
      <c r="BD249" s="9"/>
      <c r="BE249" s="9"/>
      <c r="BF249" s="9"/>
      <c r="BG249" s="9"/>
      <c r="BH249" s="9"/>
      <c r="BI249" s="9"/>
      <c r="BJ249" s="9"/>
      <c r="BK249" s="9"/>
      <c r="BL249" s="9"/>
      <c r="BM249" s="9"/>
      <c r="BN249" s="9"/>
      <c r="BO249" s="9"/>
      <c r="BP249" s="9"/>
      <c r="BQ249" s="9"/>
      <c r="BR249" s="9"/>
      <c r="BS249" s="9"/>
      <c r="BT249" s="9"/>
      <c r="BU249" s="9"/>
      <c r="BV249" s="9"/>
      <c r="BW249" s="9"/>
      <c r="BX249" s="9"/>
      <c r="BY249" s="9"/>
      <c r="BZ249" s="9"/>
      <c r="CA249" s="9"/>
      <c r="CB249" s="9"/>
      <c r="CC249" s="9"/>
      <c r="CD249" s="9"/>
      <c r="CE249" s="9"/>
      <c r="CF249" s="9"/>
      <c r="CG249" s="9"/>
      <c r="CH249" s="9"/>
      <c r="CI249" s="9"/>
      <c r="CJ249" s="9"/>
      <c r="CK249" s="9"/>
      <c r="CL249" s="9"/>
    </row>
    <row r="250" spans="1:90">
      <c r="A250" s="10"/>
      <c r="B250" s="11"/>
      <c r="C250" s="12"/>
      <c r="D250" s="12"/>
      <c r="E250" s="13"/>
      <c r="F250" s="14"/>
      <c r="G250" s="12"/>
      <c r="H250" s="12"/>
      <c r="I250" s="12"/>
      <c r="J250" s="26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  <c r="AA250" s="9"/>
      <c r="AB250" s="9"/>
      <c r="AC250" s="9"/>
      <c r="AD250" s="9"/>
      <c r="AE250" s="9"/>
      <c r="AF250" s="9"/>
      <c r="AG250" s="9"/>
      <c r="AH250" s="9"/>
      <c r="AI250" s="9"/>
      <c r="AJ250" s="9"/>
      <c r="AK250" s="9"/>
      <c r="AL250" s="9"/>
      <c r="AM250" s="9"/>
      <c r="AN250" s="9"/>
      <c r="AO250" s="9"/>
      <c r="AP250" s="9"/>
      <c r="AQ250" s="9"/>
      <c r="AR250" s="9"/>
      <c r="AS250" s="9"/>
      <c r="AT250" s="9"/>
      <c r="AU250" s="9"/>
      <c r="AV250" s="9"/>
      <c r="AW250" s="9"/>
      <c r="AX250" s="9"/>
      <c r="AY250" s="9"/>
      <c r="AZ250" s="9"/>
      <c r="BA250" s="9"/>
      <c r="BB250" s="9"/>
      <c r="BC250" s="9"/>
      <c r="BD250" s="9"/>
      <c r="BE250" s="9"/>
      <c r="BF250" s="9"/>
      <c r="BG250" s="9"/>
      <c r="BH250" s="9"/>
      <c r="BI250" s="9"/>
      <c r="BJ250" s="9"/>
      <c r="BK250" s="9"/>
      <c r="BL250" s="9"/>
      <c r="BM250" s="9"/>
      <c r="BN250" s="9"/>
      <c r="BO250" s="9"/>
      <c r="BP250" s="9"/>
      <c r="BQ250" s="9"/>
      <c r="BR250" s="9"/>
      <c r="BS250" s="9"/>
      <c r="BT250" s="9"/>
      <c r="BU250" s="9"/>
      <c r="BV250" s="9"/>
      <c r="BW250" s="9"/>
      <c r="BX250" s="9"/>
      <c r="BY250" s="9"/>
      <c r="BZ250" s="9"/>
      <c r="CA250" s="9"/>
      <c r="CB250" s="9"/>
      <c r="CC250" s="9"/>
      <c r="CD250" s="9"/>
      <c r="CE250" s="9"/>
      <c r="CF250" s="9"/>
      <c r="CG250" s="9"/>
      <c r="CH250" s="9"/>
      <c r="CI250" s="9"/>
      <c r="CJ250" s="9"/>
      <c r="CK250" s="9"/>
      <c r="CL250" s="9"/>
    </row>
    <row r="251" spans="1:90">
      <c r="A251" s="10"/>
      <c r="B251" s="11"/>
      <c r="C251" s="12"/>
      <c r="D251" s="12"/>
      <c r="E251" s="13"/>
      <c r="F251" s="14"/>
      <c r="G251" s="12"/>
      <c r="H251" s="12"/>
      <c r="I251" s="12"/>
      <c r="J251" s="26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  <c r="AA251" s="9"/>
      <c r="AB251" s="9"/>
      <c r="AC251" s="9"/>
      <c r="AD251" s="9"/>
      <c r="AE251" s="9"/>
      <c r="AF251" s="9"/>
      <c r="AG251" s="9"/>
      <c r="AH251" s="9"/>
      <c r="AI251" s="9"/>
      <c r="AJ251" s="9"/>
      <c r="AK251" s="9"/>
      <c r="AL251" s="9"/>
      <c r="AM251" s="9"/>
      <c r="AN251" s="9"/>
      <c r="AO251" s="9"/>
      <c r="AP251" s="9"/>
      <c r="AQ251" s="9"/>
      <c r="AR251" s="9"/>
      <c r="AS251" s="9"/>
      <c r="AT251" s="9"/>
      <c r="AU251" s="9"/>
      <c r="AV251" s="9"/>
      <c r="AW251" s="9"/>
      <c r="AX251" s="9"/>
      <c r="AY251" s="9"/>
      <c r="AZ251" s="9"/>
      <c r="BA251" s="9"/>
      <c r="BB251" s="9"/>
      <c r="BC251" s="9"/>
      <c r="BD251" s="9"/>
      <c r="BE251" s="9"/>
      <c r="BF251" s="9"/>
      <c r="BG251" s="9"/>
      <c r="BH251" s="9"/>
      <c r="BI251" s="9"/>
      <c r="BJ251" s="9"/>
      <c r="BK251" s="9"/>
      <c r="BL251" s="9"/>
      <c r="BM251" s="9"/>
      <c r="BN251" s="9"/>
      <c r="BO251" s="9"/>
      <c r="BP251" s="9"/>
      <c r="BQ251" s="9"/>
      <c r="BR251" s="9"/>
      <c r="BS251" s="9"/>
      <c r="BT251" s="9"/>
      <c r="BU251" s="9"/>
      <c r="BV251" s="9"/>
      <c r="BW251" s="9"/>
      <c r="BX251" s="9"/>
      <c r="BY251" s="9"/>
      <c r="BZ251" s="9"/>
      <c r="CA251" s="9"/>
      <c r="CB251" s="9"/>
      <c r="CC251" s="9"/>
      <c r="CD251" s="9"/>
      <c r="CE251" s="9"/>
      <c r="CF251" s="9"/>
      <c r="CG251" s="9"/>
      <c r="CH251" s="9"/>
      <c r="CI251" s="9"/>
      <c r="CJ251" s="9"/>
      <c r="CK251" s="9"/>
      <c r="CL251" s="9"/>
    </row>
    <row r="252" spans="1:90">
      <c r="A252" s="10"/>
      <c r="B252" s="11"/>
      <c r="C252" s="12"/>
      <c r="D252" s="12"/>
      <c r="E252" s="13"/>
      <c r="F252" s="14"/>
      <c r="G252" s="12"/>
      <c r="H252" s="12"/>
      <c r="I252" s="12"/>
      <c r="J252" s="26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  <c r="AA252" s="9"/>
      <c r="AB252" s="9"/>
      <c r="AC252" s="9"/>
      <c r="AD252" s="9"/>
      <c r="AE252" s="9"/>
      <c r="AF252" s="9"/>
      <c r="AG252" s="9"/>
      <c r="AH252" s="9"/>
      <c r="AI252" s="9"/>
      <c r="AJ252" s="9"/>
      <c r="AK252" s="9"/>
      <c r="AL252" s="9"/>
      <c r="AM252" s="9"/>
      <c r="AN252" s="9"/>
      <c r="AO252" s="9"/>
      <c r="AP252" s="9"/>
      <c r="AQ252" s="9"/>
      <c r="AR252" s="9"/>
      <c r="AS252" s="9"/>
      <c r="AT252" s="9"/>
      <c r="AU252" s="9"/>
      <c r="AV252" s="9"/>
      <c r="AW252" s="9"/>
      <c r="AX252" s="9"/>
      <c r="AY252" s="9"/>
      <c r="AZ252" s="9"/>
      <c r="BA252" s="9"/>
      <c r="BB252" s="9"/>
      <c r="BC252" s="9"/>
      <c r="BD252" s="9"/>
      <c r="BE252" s="9"/>
      <c r="BF252" s="9"/>
      <c r="BG252" s="9"/>
      <c r="BH252" s="9"/>
      <c r="BI252" s="9"/>
      <c r="BJ252" s="9"/>
      <c r="BK252" s="9"/>
      <c r="BL252" s="9"/>
      <c r="BM252" s="9"/>
      <c r="BN252" s="9"/>
      <c r="BO252" s="9"/>
      <c r="BP252" s="9"/>
      <c r="BQ252" s="9"/>
      <c r="BR252" s="9"/>
      <c r="BS252" s="9"/>
      <c r="BT252" s="9"/>
      <c r="BU252" s="9"/>
      <c r="BV252" s="9"/>
      <c r="BW252" s="9"/>
      <c r="BX252" s="9"/>
      <c r="BY252" s="9"/>
      <c r="BZ252" s="9"/>
      <c r="CA252" s="9"/>
      <c r="CB252" s="9"/>
      <c r="CC252" s="9"/>
      <c r="CD252" s="9"/>
      <c r="CE252" s="9"/>
      <c r="CF252" s="9"/>
      <c r="CG252" s="9"/>
      <c r="CH252" s="9"/>
      <c r="CI252" s="9"/>
      <c r="CJ252" s="9"/>
      <c r="CK252" s="9"/>
      <c r="CL252" s="9"/>
    </row>
    <row r="253" spans="1:90">
      <c r="A253" s="10"/>
      <c r="B253" s="11"/>
      <c r="C253" s="12"/>
      <c r="D253" s="12"/>
      <c r="E253" s="13"/>
      <c r="F253" s="14"/>
      <c r="G253" s="12"/>
      <c r="H253" s="12"/>
      <c r="I253" s="12"/>
      <c r="J253" s="26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  <c r="AA253" s="9"/>
      <c r="AB253" s="9"/>
      <c r="AC253" s="9"/>
      <c r="AD253" s="9"/>
      <c r="AE253" s="9"/>
      <c r="AF253" s="9"/>
      <c r="AG253" s="9"/>
      <c r="AH253" s="9"/>
      <c r="AI253" s="9"/>
      <c r="AJ253" s="9"/>
      <c r="AK253" s="9"/>
      <c r="AL253" s="9"/>
      <c r="AM253" s="9"/>
      <c r="AN253" s="9"/>
      <c r="AO253" s="9"/>
      <c r="AP253" s="9"/>
      <c r="AQ253" s="9"/>
      <c r="AR253" s="9"/>
      <c r="AS253" s="9"/>
      <c r="AT253" s="9"/>
      <c r="AU253" s="9"/>
      <c r="AV253" s="9"/>
      <c r="AW253" s="9"/>
      <c r="AX253" s="9"/>
      <c r="AY253" s="9"/>
      <c r="AZ253" s="9"/>
      <c r="BA253" s="9"/>
      <c r="BB253" s="9"/>
      <c r="BC253" s="9"/>
      <c r="BD253" s="9"/>
      <c r="BE253" s="9"/>
      <c r="BF253" s="9"/>
      <c r="BG253" s="9"/>
      <c r="BH253" s="9"/>
      <c r="BI253" s="9"/>
      <c r="BJ253" s="9"/>
      <c r="BK253" s="9"/>
      <c r="BL253" s="9"/>
      <c r="BM253" s="9"/>
      <c r="BN253" s="9"/>
      <c r="BO253" s="9"/>
      <c r="BP253" s="9"/>
      <c r="BQ253" s="9"/>
      <c r="BR253" s="9"/>
      <c r="BS253" s="9"/>
      <c r="BT253" s="9"/>
      <c r="BU253" s="9"/>
      <c r="BV253" s="9"/>
      <c r="BW253" s="9"/>
      <c r="BX253" s="9"/>
      <c r="BY253" s="9"/>
      <c r="BZ253" s="9"/>
      <c r="CA253" s="9"/>
      <c r="CB253" s="9"/>
      <c r="CC253" s="9"/>
      <c r="CD253" s="9"/>
      <c r="CE253" s="9"/>
      <c r="CF253" s="9"/>
      <c r="CG253" s="9"/>
      <c r="CH253" s="9"/>
      <c r="CI253" s="9"/>
      <c r="CJ253" s="9"/>
      <c r="CK253" s="9"/>
      <c r="CL253" s="9"/>
    </row>
    <row r="254" spans="1:90">
      <c r="A254" s="10"/>
      <c r="B254" s="11"/>
      <c r="C254" s="12"/>
      <c r="D254" s="12"/>
      <c r="E254" s="13"/>
      <c r="F254" s="14"/>
      <c r="G254" s="12"/>
      <c r="H254" s="12"/>
      <c r="I254" s="12"/>
      <c r="J254" s="26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  <c r="AA254" s="9"/>
      <c r="AB254" s="9"/>
      <c r="AC254" s="9"/>
      <c r="AD254" s="9"/>
      <c r="AE254" s="9"/>
      <c r="AF254" s="9"/>
      <c r="AG254" s="9"/>
      <c r="AH254" s="9"/>
      <c r="AI254" s="9"/>
      <c r="AJ254" s="9"/>
      <c r="AK254" s="9"/>
      <c r="AL254" s="9"/>
      <c r="AM254" s="9"/>
      <c r="AN254" s="9"/>
      <c r="AO254" s="9"/>
      <c r="AP254" s="9"/>
      <c r="AQ254" s="9"/>
      <c r="AR254" s="9"/>
      <c r="AS254" s="9"/>
      <c r="AT254" s="9"/>
      <c r="AU254" s="9"/>
      <c r="AV254" s="9"/>
      <c r="AW254" s="9"/>
      <c r="AX254" s="9"/>
      <c r="AY254" s="9"/>
      <c r="AZ254" s="9"/>
      <c r="BA254" s="9"/>
      <c r="BB254" s="9"/>
      <c r="BC254" s="9"/>
      <c r="BD254" s="9"/>
      <c r="BE254" s="9"/>
      <c r="BF254" s="9"/>
      <c r="BG254" s="9"/>
      <c r="BH254" s="9"/>
      <c r="BI254" s="9"/>
      <c r="BJ254" s="9"/>
      <c r="BK254" s="9"/>
      <c r="BL254" s="9"/>
      <c r="BM254" s="9"/>
      <c r="BN254" s="9"/>
      <c r="BO254" s="9"/>
      <c r="BP254" s="9"/>
      <c r="BQ254" s="9"/>
      <c r="BR254" s="9"/>
      <c r="BS254" s="9"/>
      <c r="BT254" s="9"/>
      <c r="BU254" s="9"/>
      <c r="BV254" s="9"/>
      <c r="BW254" s="9"/>
      <c r="BX254" s="9"/>
      <c r="BY254" s="9"/>
      <c r="BZ254" s="9"/>
      <c r="CA254" s="9"/>
      <c r="CB254" s="9"/>
      <c r="CC254" s="9"/>
      <c r="CD254" s="9"/>
      <c r="CE254" s="9"/>
      <c r="CF254" s="9"/>
      <c r="CG254" s="9"/>
      <c r="CH254" s="9"/>
      <c r="CI254" s="9"/>
      <c r="CJ254" s="9"/>
      <c r="CK254" s="9"/>
      <c r="CL254" s="9"/>
    </row>
    <row r="255" spans="1:90">
      <c r="A255" s="10"/>
      <c r="B255" s="11"/>
      <c r="C255" s="12"/>
      <c r="D255" s="12"/>
      <c r="E255" s="13"/>
      <c r="F255" s="14"/>
      <c r="G255" s="12"/>
      <c r="H255" s="12"/>
      <c r="I255" s="12"/>
      <c r="J255" s="26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  <c r="AA255" s="9"/>
      <c r="AB255" s="9"/>
      <c r="AC255" s="9"/>
      <c r="AD255" s="9"/>
      <c r="AE255" s="9"/>
      <c r="AF255" s="9"/>
      <c r="AG255" s="9"/>
      <c r="AH255" s="9"/>
      <c r="AI255" s="9"/>
      <c r="AJ255" s="9"/>
      <c r="AK255" s="9"/>
      <c r="AL255" s="9"/>
      <c r="AM255" s="9"/>
      <c r="AN255" s="9"/>
      <c r="AO255" s="9"/>
      <c r="AP255" s="9"/>
      <c r="AQ255" s="9"/>
      <c r="AR255" s="9"/>
      <c r="AS255" s="9"/>
      <c r="AT255" s="9"/>
      <c r="AU255" s="9"/>
      <c r="AV255" s="9"/>
      <c r="AW255" s="9"/>
      <c r="AX255" s="9"/>
      <c r="AY255" s="9"/>
      <c r="AZ255" s="9"/>
      <c r="BA255" s="9"/>
      <c r="BB255" s="9"/>
      <c r="BC255" s="9"/>
      <c r="BD255" s="9"/>
      <c r="BE255" s="9"/>
      <c r="BF255" s="9"/>
      <c r="BG255" s="9"/>
      <c r="BH255" s="9"/>
      <c r="BI255" s="9"/>
      <c r="BJ255" s="9"/>
      <c r="BK255" s="9"/>
      <c r="BL255" s="9"/>
      <c r="BM255" s="9"/>
      <c r="BN255" s="9"/>
      <c r="BO255" s="9"/>
      <c r="BP255" s="9"/>
      <c r="BQ255" s="9"/>
      <c r="BR255" s="9"/>
      <c r="BS255" s="9"/>
      <c r="BT255" s="9"/>
      <c r="BU255" s="9"/>
      <c r="BV255" s="9"/>
      <c r="BW255" s="9"/>
      <c r="BX255" s="9"/>
      <c r="BY255" s="9"/>
      <c r="BZ255" s="9"/>
      <c r="CA255" s="9"/>
      <c r="CB255" s="9"/>
      <c r="CC255" s="9"/>
      <c r="CD255" s="9"/>
      <c r="CE255" s="9"/>
      <c r="CF255" s="9"/>
      <c r="CG255" s="9"/>
      <c r="CH255" s="9"/>
      <c r="CI255" s="9"/>
      <c r="CJ255" s="9"/>
      <c r="CK255" s="9"/>
      <c r="CL255" s="9"/>
    </row>
    <row r="256" spans="1:90">
      <c r="A256" s="10"/>
      <c r="B256" s="11"/>
      <c r="C256" s="12"/>
      <c r="D256" s="12"/>
      <c r="E256" s="13"/>
      <c r="F256" s="14"/>
      <c r="G256" s="12"/>
      <c r="H256" s="12"/>
      <c r="I256" s="12"/>
      <c r="J256" s="26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  <c r="AA256" s="9"/>
      <c r="AB256" s="9"/>
      <c r="AC256" s="9"/>
      <c r="AD256" s="9"/>
      <c r="AE256" s="9"/>
      <c r="AF256" s="9"/>
      <c r="AG256" s="9"/>
      <c r="AH256" s="9"/>
      <c r="AI256" s="9"/>
      <c r="AJ256" s="9"/>
      <c r="AK256" s="9"/>
      <c r="AL256" s="9"/>
      <c r="AM256" s="9"/>
      <c r="AN256" s="9"/>
      <c r="AO256" s="9"/>
      <c r="AP256" s="9"/>
      <c r="AQ256" s="9"/>
      <c r="AR256" s="9"/>
      <c r="AS256" s="9"/>
      <c r="AT256" s="9"/>
      <c r="AU256" s="9"/>
      <c r="AV256" s="9"/>
      <c r="AW256" s="9"/>
      <c r="AX256" s="9"/>
      <c r="AY256" s="9"/>
      <c r="AZ256" s="9"/>
      <c r="BA256" s="9"/>
      <c r="BB256" s="9"/>
      <c r="BC256" s="9"/>
      <c r="BD256" s="9"/>
      <c r="BE256" s="9"/>
      <c r="BF256" s="9"/>
      <c r="BG256" s="9"/>
      <c r="BH256" s="9"/>
      <c r="BI256" s="9"/>
      <c r="BJ256" s="9"/>
      <c r="BK256" s="9"/>
      <c r="BL256" s="9"/>
      <c r="BM256" s="9"/>
      <c r="BN256" s="9"/>
      <c r="BO256" s="9"/>
      <c r="BP256" s="9"/>
      <c r="BQ256" s="9"/>
      <c r="BR256" s="9"/>
      <c r="BS256" s="9"/>
      <c r="BT256" s="9"/>
      <c r="BU256" s="9"/>
      <c r="BV256" s="9"/>
      <c r="BW256" s="9"/>
      <c r="BX256" s="9"/>
      <c r="BY256" s="9"/>
      <c r="BZ256" s="9"/>
      <c r="CA256" s="9"/>
      <c r="CB256" s="9"/>
      <c r="CC256" s="9"/>
      <c r="CD256" s="9"/>
      <c r="CE256" s="9"/>
      <c r="CF256" s="9"/>
      <c r="CG256" s="9"/>
      <c r="CH256" s="9"/>
      <c r="CI256" s="9"/>
      <c r="CJ256" s="9"/>
      <c r="CK256" s="9"/>
      <c r="CL256" s="9"/>
    </row>
    <row r="257" spans="1:90">
      <c r="A257" s="10"/>
      <c r="B257" s="11"/>
      <c r="C257" s="12"/>
      <c r="D257" s="12"/>
      <c r="E257" s="13"/>
      <c r="F257" s="14"/>
      <c r="G257" s="12"/>
      <c r="H257" s="12"/>
      <c r="I257" s="12"/>
      <c r="J257" s="26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  <c r="AA257" s="9"/>
      <c r="AB257" s="9"/>
      <c r="AC257" s="9"/>
      <c r="AD257" s="9"/>
      <c r="AE257" s="9"/>
      <c r="AF257" s="9"/>
      <c r="AG257" s="9"/>
      <c r="AH257" s="9"/>
      <c r="AI257" s="9"/>
      <c r="AJ257" s="9"/>
      <c r="AK257" s="9"/>
      <c r="AL257" s="9"/>
      <c r="AM257" s="9"/>
      <c r="AN257" s="9"/>
      <c r="AO257" s="9"/>
      <c r="AP257" s="9"/>
      <c r="AQ257" s="9"/>
      <c r="AR257" s="9"/>
      <c r="AS257" s="9"/>
      <c r="AT257" s="9"/>
      <c r="AU257" s="9"/>
      <c r="AV257" s="9"/>
      <c r="AW257" s="9"/>
      <c r="AX257" s="9"/>
      <c r="AY257" s="9"/>
      <c r="AZ257" s="9"/>
      <c r="BA257" s="9"/>
      <c r="BB257" s="9"/>
      <c r="BC257" s="9"/>
      <c r="BD257" s="9"/>
      <c r="BE257" s="9"/>
      <c r="BF257" s="9"/>
      <c r="BG257" s="9"/>
      <c r="BH257" s="9"/>
      <c r="BI257" s="9"/>
      <c r="BJ257" s="9"/>
      <c r="BK257" s="9"/>
      <c r="BL257" s="9"/>
      <c r="BM257" s="9"/>
      <c r="BN257" s="9"/>
      <c r="BO257" s="9"/>
      <c r="BP257" s="9"/>
      <c r="BQ257" s="9"/>
      <c r="BR257" s="9"/>
      <c r="BS257" s="9"/>
      <c r="BT257" s="9"/>
      <c r="BU257" s="9"/>
      <c r="BV257" s="9"/>
      <c r="BW257" s="9"/>
      <c r="BX257" s="9"/>
      <c r="BY257" s="9"/>
      <c r="BZ257" s="9"/>
      <c r="CA257" s="9"/>
      <c r="CB257" s="9"/>
      <c r="CC257" s="9"/>
      <c r="CD257" s="9"/>
      <c r="CE257" s="9"/>
      <c r="CF257" s="9"/>
      <c r="CG257" s="9"/>
      <c r="CH257" s="9"/>
      <c r="CI257" s="9"/>
      <c r="CJ257" s="9"/>
      <c r="CK257" s="9"/>
      <c r="CL257" s="9"/>
    </row>
    <row r="258" spans="1:90">
      <c r="A258" s="10"/>
      <c r="B258" s="11"/>
      <c r="C258" s="12"/>
      <c r="D258" s="12"/>
      <c r="E258" s="13"/>
      <c r="F258" s="14"/>
      <c r="G258" s="12"/>
      <c r="H258" s="12"/>
      <c r="I258" s="12"/>
      <c r="J258" s="26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  <c r="AA258" s="9"/>
      <c r="AB258" s="9"/>
      <c r="AC258" s="9"/>
      <c r="AD258" s="9"/>
      <c r="AE258" s="9"/>
      <c r="AF258" s="9"/>
      <c r="AG258" s="9"/>
      <c r="AH258" s="9"/>
      <c r="AI258" s="9"/>
      <c r="AJ258" s="9"/>
      <c r="AK258" s="9"/>
      <c r="AL258" s="9"/>
      <c r="AM258" s="9"/>
      <c r="AN258" s="9"/>
      <c r="AO258" s="9"/>
      <c r="AP258" s="9"/>
      <c r="AQ258" s="9"/>
      <c r="AR258" s="9"/>
      <c r="AS258" s="9"/>
      <c r="AT258" s="9"/>
      <c r="AU258" s="9"/>
      <c r="AV258" s="9"/>
      <c r="AW258" s="9"/>
      <c r="AX258" s="9"/>
      <c r="AY258" s="9"/>
      <c r="AZ258" s="9"/>
      <c r="BA258" s="9"/>
      <c r="BB258" s="9"/>
      <c r="BC258" s="9"/>
      <c r="BD258" s="9"/>
      <c r="BE258" s="9"/>
      <c r="BF258" s="9"/>
      <c r="BG258" s="9"/>
      <c r="BH258" s="9"/>
      <c r="BI258" s="9"/>
      <c r="BJ258" s="9"/>
      <c r="BK258" s="9"/>
      <c r="BL258" s="9"/>
      <c r="BM258" s="9"/>
      <c r="BN258" s="9"/>
      <c r="BO258" s="9"/>
      <c r="BP258" s="9"/>
      <c r="BQ258" s="9"/>
      <c r="BR258" s="9"/>
      <c r="BS258" s="9"/>
      <c r="BT258" s="9"/>
      <c r="BU258" s="9"/>
      <c r="BV258" s="9"/>
      <c r="BW258" s="9"/>
      <c r="BX258" s="9"/>
      <c r="BY258" s="9"/>
      <c r="BZ258" s="9"/>
      <c r="CA258" s="9"/>
      <c r="CB258" s="9"/>
      <c r="CC258" s="9"/>
      <c r="CD258" s="9"/>
      <c r="CE258" s="9"/>
      <c r="CF258" s="9"/>
      <c r="CG258" s="9"/>
      <c r="CH258" s="9"/>
      <c r="CI258" s="9"/>
      <c r="CJ258" s="9"/>
      <c r="CK258" s="9"/>
      <c r="CL258" s="9"/>
    </row>
    <row r="259" spans="1:90">
      <c r="A259" s="10"/>
      <c r="B259" s="11"/>
      <c r="C259" s="12"/>
      <c r="D259" s="12"/>
      <c r="E259" s="13"/>
      <c r="F259" s="14"/>
      <c r="G259" s="12"/>
      <c r="H259" s="12"/>
      <c r="I259" s="12"/>
      <c r="J259" s="26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  <c r="AA259" s="9"/>
      <c r="AB259" s="9"/>
      <c r="AC259" s="9"/>
      <c r="AD259" s="9"/>
      <c r="AE259" s="9"/>
      <c r="AF259" s="9"/>
      <c r="AG259" s="9"/>
      <c r="AH259" s="9"/>
      <c r="AI259" s="9"/>
      <c r="AJ259" s="9"/>
      <c r="AK259" s="9"/>
      <c r="AL259" s="9"/>
      <c r="AM259" s="9"/>
      <c r="AN259" s="9"/>
      <c r="AO259" s="9"/>
      <c r="AP259" s="9"/>
      <c r="AQ259" s="9"/>
      <c r="AR259" s="9"/>
      <c r="AS259" s="9"/>
      <c r="AT259" s="9"/>
      <c r="AU259" s="9"/>
      <c r="AV259" s="9"/>
      <c r="AW259" s="9"/>
      <c r="AX259" s="9"/>
      <c r="AY259" s="9"/>
      <c r="AZ259" s="9"/>
      <c r="BA259" s="9"/>
      <c r="BB259" s="9"/>
      <c r="BC259" s="9"/>
      <c r="BD259" s="9"/>
      <c r="BE259" s="9"/>
      <c r="BF259" s="9"/>
      <c r="BG259" s="9"/>
    </row>
    <row r="260" spans="1:90">
      <c r="A260" s="10"/>
      <c r="B260" s="11"/>
      <c r="C260" s="12"/>
      <c r="D260" s="12"/>
      <c r="E260" s="13"/>
      <c r="F260" s="14"/>
      <c r="G260" s="12"/>
      <c r="H260" s="12"/>
      <c r="I260" s="12"/>
      <c r="J260" s="26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  <c r="AA260" s="9"/>
      <c r="AB260" s="9"/>
      <c r="AC260" s="9"/>
      <c r="AD260" s="9"/>
      <c r="AE260" s="9"/>
      <c r="AF260" s="9"/>
      <c r="AG260" s="9"/>
      <c r="AH260" s="9"/>
      <c r="AI260" s="9"/>
      <c r="AJ260" s="9"/>
      <c r="AK260" s="9"/>
      <c r="AL260" s="9"/>
      <c r="AM260" s="9"/>
      <c r="AN260" s="9"/>
      <c r="AO260" s="9"/>
      <c r="AP260" s="9"/>
      <c r="AQ260" s="9"/>
      <c r="AR260" s="9"/>
      <c r="AS260" s="9"/>
      <c r="AT260" s="9"/>
      <c r="AU260" s="9"/>
      <c r="AV260" s="9"/>
      <c r="AW260" s="9"/>
      <c r="AX260" s="9"/>
      <c r="AY260" s="9"/>
      <c r="AZ260" s="9"/>
      <c r="BA260" s="9"/>
      <c r="BB260" s="9"/>
      <c r="BC260" s="9"/>
      <c r="BD260" s="9"/>
      <c r="BE260" s="9"/>
      <c r="BF260" s="9"/>
      <c r="BG260" s="9"/>
    </row>
    <row r="261" spans="1:90">
      <c r="A261" s="10"/>
      <c r="B261" s="11"/>
      <c r="C261" s="12"/>
      <c r="D261" s="12"/>
      <c r="E261" s="13"/>
      <c r="F261" s="14"/>
      <c r="G261" s="12"/>
      <c r="H261" s="12"/>
      <c r="I261" s="12"/>
      <c r="J261" s="26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  <c r="AA261" s="9"/>
      <c r="AB261" s="9"/>
      <c r="AC261" s="9"/>
      <c r="AD261" s="9"/>
      <c r="AE261" s="9"/>
      <c r="AF261" s="9"/>
      <c r="AG261" s="9"/>
      <c r="AH261" s="9"/>
      <c r="AI261" s="9"/>
      <c r="AJ261" s="9"/>
      <c r="AK261" s="9"/>
      <c r="AL261" s="9"/>
      <c r="AM261" s="9"/>
      <c r="AN261" s="9"/>
      <c r="AO261" s="9"/>
      <c r="AP261" s="9"/>
      <c r="AQ261" s="9"/>
      <c r="AR261" s="9"/>
      <c r="AS261" s="9"/>
      <c r="AT261" s="9"/>
      <c r="AU261" s="9"/>
      <c r="AV261" s="9"/>
      <c r="AW261" s="9"/>
      <c r="AX261" s="9"/>
      <c r="AY261" s="9"/>
      <c r="AZ261" s="9"/>
      <c r="BA261" s="9"/>
      <c r="BB261" s="9"/>
      <c r="BC261" s="9"/>
      <c r="BD261" s="9"/>
      <c r="BE261" s="9"/>
      <c r="BF261" s="9"/>
      <c r="BG261" s="9"/>
    </row>
    <row r="262" spans="1:90">
      <c r="A262" s="10"/>
      <c r="B262" s="11"/>
      <c r="C262" s="12"/>
      <c r="D262" s="12"/>
      <c r="E262" s="13"/>
      <c r="F262" s="14"/>
      <c r="G262" s="12"/>
      <c r="H262" s="12"/>
      <c r="I262" s="12"/>
      <c r="J262" s="26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  <c r="AA262" s="9"/>
      <c r="AB262" s="9"/>
      <c r="AC262" s="9"/>
      <c r="AD262" s="9"/>
      <c r="AE262" s="9"/>
      <c r="AF262" s="9"/>
      <c r="AG262" s="9"/>
      <c r="AH262" s="9"/>
      <c r="AI262" s="9"/>
      <c r="AJ262" s="9"/>
      <c r="AK262" s="9"/>
      <c r="AL262" s="9"/>
      <c r="AM262" s="9"/>
      <c r="AN262" s="9"/>
      <c r="AO262" s="9"/>
      <c r="AP262" s="9"/>
      <c r="AQ262" s="9"/>
      <c r="AR262" s="9"/>
      <c r="AS262" s="9"/>
      <c r="AT262" s="9"/>
      <c r="AU262" s="9"/>
      <c r="AV262" s="9"/>
      <c r="AW262" s="9"/>
      <c r="AX262" s="9"/>
      <c r="AY262" s="9"/>
      <c r="AZ262" s="9"/>
      <c r="BA262" s="9"/>
      <c r="BB262" s="9"/>
      <c r="BC262" s="9"/>
      <c r="BD262" s="9"/>
      <c r="BE262" s="9"/>
      <c r="BF262" s="9"/>
      <c r="BG262" s="9"/>
    </row>
    <row r="263" spans="1:90">
      <c r="A263" s="10"/>
      <c r="B263" s="11"/>
      <c r="C263" s="12"/>
      <c r="D263" s="12"/>
      <c r="E263" s="13"/>
      <c r="F263" s="14"/>
      <c r="G263" s="12"/>
      <c r="H263" s="12"/>
      <c r="I263" s="12"/>
      <c r="J263" s="26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  <c r="AA263" s="9"/>
      <c r="AB263" s="9"/>
      <c r="AC263" s="9"/>
      <c r="AD263" s="9"/>
      <c r="AE263" s="9"/>
      <c r="AF263" s="9"/>
      <c r="AG263" s="9"/>
      <c r="AH263" s="9"/>
      <c r="AI263" s="9"/>
      <c r="AJ263" s="9"/>
      <c r="AK263" s="9"/>
      <c r="AL263" s="9"/>
      <c r="AM263" s="9"/>
      <c r="AN263" s="9"/>
      <c r="AO263" s="9"/>
      <c r="AP263" s="9"/>
      <c r="AQ263" s="9"/>
      <c r="AR263" s="9"/>
      <c r="AS263" s="9"/>
      <c r="AT263" s="9"/>
      <c r="AU263" s="9"/>
      <c r="AV263" s="9"/>
      <c r="AW263" s="9"/>
      <c r="AX263" s="9"/>
      <c r="AY263" s="9"/>
      <c r="AZ263" s="9"/>
      <c r="BA263" s="9"/>
      <c r="BB263" s="9"/>
      <c r="BC263" s="9"/>
      <c r="BD263" s="9"/>
      <c r="BE263" s="9"/>
      <c r="BF263" s="9"/>
      <c r="BG263" s="9"/>
    </row>
    <row r="264" spans="1:90">
      <c r="A264" s="10"/>
      <c r="B264" s="11"/>
      <c r="C264" s="12"/>
      <c r="D264" s="12"/>
      <c r="E264" s="13"/>
      <c r="F264" s="14"/>
      <c r="G264" s="12"/>
      <c r="H264" s="12"/>
      <c r="I264" s="12"/>
      <c r="J264" s="26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  <c r="AA264" s="9"/>
      <c r="AB264" s="9"/>
      <c r="AC264" s="9"/>
      <c r="AD264" s="9"/>
      <c r="AE264" s="9"/>
      <c r="AF264" s="9"/>
      <c r="AG264" s="9"/>
      <c r="AH264" s="9"/>
      <c r="AI264" s="9"/>
      <c r="AJ264" s="9"/>
      <c r="AK264" s="9"/>
      <c r="AL264" s="9"/>
      <c r="AM264" s="9"/>
      <c r="AN264" s="9"/>
      <c r="AO264" s="9"/>
      <c r="AP264" s="9"/>
      <c r="AQ264" s="9"/>
      <c r="AR264" s="9"/>
      <c r="AS264" s="9"/>
      <c r="AT264" s="9"/>
      <c r="AU264" s="9"/>
      <c r="AV264" s="9"/>
      <c r="AW264" s="9"/>
      <c r="AX264" s="9"/>
      <c r="AY264" s="9"/>
      <c r="AZ264" s="9"/>
      <c r="BA264" s="9"/>
      <c r="BB264" s="9"/>
      <c r="BC264" s="9"/>
      <c r="BD264" s="9"/>
      <c r="BE264" s="9"/>
      <c r="BF264" s="9"/>
      <c r="BG264" s="9"/>
    </row>
    <row r="265" spans="1:90">
      <c r="A265" s="10"/>
      <c r="B265" s="11"/>
      <c r="C265" s="12"/>
      <c r="D265" s="12"/>
      <c r="E265" s="13"/>
      <c r="F265" s="14"/>
      <c r="G265" s="12"/>
      <c r="H265" s="12"/>
      <c r="I265" s="12"/>
      <c r="J265" s="26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  <c r="AA265" s="9"/>
      <c r="AB265" s="9"/>
      <c r="AC265" s="9"/>
      <c r="AD265" s="9"/>
      <c r="AE265" s="9"/>
      <c r="AF265" s="9"/>
      <c r="AG265" s="9"/>
      <c r="AH265" s="9"/>
      <c r="AI265" s="9"/>
      <c r="AJ265" s="9"/>
      <c r="AK265" s="9"/>
      <c r="AL265" s="9"/>
      <c r="AM265" s="9"/>
      <c r="AN265" s="9"/>
      <c r="AO265" s="9"/>
      <c r="AP265" s="9"/>
      <c r="AQ265" s="9"/>
      <c r="AR265" s="9"/>
      <c r="AS265" s="9"/>
      <c r="AT265" s="9"/>
      <c r="AU265" s="9"/>
      <c r="AV265" s="9"/>
      <c r="AW265" s="9"/>
      <c r="AX265" s="9"/>
      <c r="AY265" s="9"/>
      <c r="AZ265" s="9"/>
      <c r="BA265" s="9"/>
      <c r="BB265" s="9"/>
      <c r="BC265" s="9"/>
      <c r="BD265" s="9"/>
      <c r="BE265" s="9"/>
      <c r="BF265" s="9"/>
      <c r="BG265" s="9"/>
    </row>
    <row r="266" spans="1:90">
      <c r="A266" s="10"/>
      <c r="B266" s="11"/>
      <c r="C266" s="12"/>
      <c r="D266" s="12"/>
      <c r="E266" s="13"/>
      <c r="F266" s="14"/>
      <c r="G266" s="12"/>
      <c r="H266" s="12"/>
      <c r="I266" s="12"/>
      <c r="J266" s="26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  <c r="AA266" s="9"/>
      <c r="AB266" s="9"/>
      <c r="AC266" s="9"/>
      <c r="AD266" s="9"/>
      <c r="AE266" s="9"/>
      <c r="AF266" s="9"/>
      <c r="AG266" s="9"/>
      <c r="AH266" s="9"/>
      <c r="AI266" s="9"/>
      <c r="AJ266" s="9"/>
      <c r="AK266" s="9"/>
      <c r="AL266" s="9"/>
      <c r="AM266" s="9"/>
      <c r="AN266" s="9"/>
      <c r="AO266" s="9"/>
      <c r="AP266" s="9"/>
      <c r="AQ266" s="9"/>
      <c r="AR266" s="9"/>
      <c r="AS266" s="9"/>
      <c r="AT266" s="9"/>
      <c r="AU266" s="9"/>
      <c r="AV266" s="9"/>
      <c r="AW266" s="9"/>
      <c r="AX266" s="9"/>
      <c r="AY266" s="9"/>
      <c r="AZ266" s="9"/>
      <c r="BA266" s="9"/>
      <c r="BB266" s="9"/>
      <c r="BC266" s="9"/>
      <c r="BD266" s="9"/>
      <c r="BE266" s="9"/>
      <c r="BF266" s="9"/>
      <c r="BG266" s="9"/>
    </row>
    <row r="267" spans="1:90">
      <c r="A267" s="10"/>
      <c r="B267" s="11"/>
      <c r="C267" s="12"/>
      <c r="D267" s="12"/>
      <c r="E267" s="13"/>
      <c r="F267" s="14"/>
      <c r="G267" s="12"/>
      <c r="H267" s="12"/>
      <c r="I267" s="12"/>
      <c r="J267" s="26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  <c r="AA267" s="9"/>
      <c r="AB267" s="9"/>
      <c r="AC267" s="9"/>
      <c r="AD267" s="9"/>
      <c r="AE267" s="9"/>
      <c r="AF267" s="9"/>
      <c r="AG267" s="9"/>
      <c r="AH267" s="9"/>
      <c r="AI267" s="9"/>
      <c r="AJ267" s="9"/>
      <c r="AK267" s="9"/>
      <c r="AL267" s="9"/>
      <c r="AM267" s="9"/>
      <c r="AN267" s="9"/>
      <c r="AO267" s="9"/>
      <c r="AP267" s="9"/>
      <c r="AQ267" s="9"/>
      <c r="AR267" s="9"/>
      <c r="AS267" s="9"/>
      <c r="AT267" s="9"/>
      <c r="AU267" s="9"/>
      <c r="AV267" s="9"/>
      <c r="AW267" s="9"/>
      <c r="AX267" s="9"/>
      <c r="AY267" s="9"/>
      <c r="AZ267" s="9"/>
      <c r="BA267" s="9"/>
      <c r="BB267" s="9"/>
      <c r="BC267" s="9"/>
      <c r="BD267" s="9"/>
      <c r="BE267" s="9"/>
      <c r="BF267" s="9"/>
      <c r="BG267" s="9"/>
    </row>
    <row r="268" spans="1:90">
      <c r="A268" s="10"/>
      <c r="B268" s="11"/>
      <c r="C268" s="12"/>
      <c r="D268" s="12"/>
      <c r="E268" s="13"/>
      <c r="F268" s="14"/>
      <c r="G268" s="12"/>
      <c r="H268" s="12"/>
      <c r="I268" s="12"/>
      <c r="J268" s="26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  <c r="AA268" s="9"/>
      <c r="AB268" s="9"/>
      <c r="AC268" s="9"/>
      <c r="AD268" s="9"/>
      <c r="AE268" s="9"/>
      <c r="AF268" s="9"/>
      <c r="AG268" s="9"/>
      <c r="AH268" s="9"/>
      <c r="AI268" s="9"/>
      <c r="AJ268" s="9"/>
      <c r="AK268" s="9"/>
      <c r="AL268" s="9"/>
      <c r="AM268" s="9"/>
      <c r="AN268" s="9"/>
      <c r="AO268" s="9"/>
      <c r="AP268" s="9"/>
      <c r="AQ268" s="9"/>
      <c r="AR268" s="9"/>
      <c r="AS268" s="9"/>
      <c r="AT268" s="9"/>
      <c r="AU268" s="9"/>
      <c r="AV268" s="9"/>
      <c r="AW268" s="9"/>
      <c r="AX268" s="9"/>
      <c r="AY268" s="9"/>
      <c r="AZ268" s="9"/>
      <c r="BA268" s="9"/>
      <c r="BB268" s="9"/>
      <c r="BC268" s="9"/>
      <c r="BD268" s="9"/>
      <c r="BE268" s="9"/>
      <c r="BF268" s="9"/>
      <c r="BG268" s="9"/>
    </row>
    <row r="269" spans="1:90">
      <c r="A269" s="10"/>
      <c r="B269" s="11"/>
      <c r="C269" s="12"/>
      <c r="D269" s="12"/>
      <c r="E269" s="13"/>
      <c r="F269" s="14"/>
      <c r="G269" s="12"/>
      <c r="H269" s="12"/>
      <c r="I269" s="12"/>
      <c r="J269" s="26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  <c r="AA269" s="9"/>
      <c r="AB269" s="9"/>
      <c r="AC269" s="9"/>
      <c r="AD269" s="9"/>
      <c r="AE269" s="9"/>
      <c r="AF269" s="9"/>
      <c r="AG269" s="9"/>
      <c r="AH269" s="9"/>
      <c r="AI269" s="9"/>
      <c r="AJ269" s="9"/>
      <c r="AK269" s="9"/>
      <c r="AL269" s="9"/>
      <c r="AM269" s="9"/>
      <c r="AN269" s="9"/>
      <c r="AO269" s="9"/>
      <c r="AP269" s="9"/>
      <c r="AQ269" s="9"/>
      <c r="AR269" s="9"/>
      <c r="AS269" s="9"/>
      <c r="AT269" s="9"/>
      <c r="AU269" s="9"/>
      <c r="AV269" s="9"/>
      <c r="AW269" s="9"/>
      <c r="AX269" s="9"/>
      <c r="AY269" s="9"/>
      <c r="AZ269" s="9"/>
      <c r="BA269" s="9"/>
      <c r="BB269" s="9"/>
      <c r="BC269" s="9"/>
      <c r="BD269" s="9"/>
      <c r="BE269" s="9"/>
      <c r="BF269" s="9"/>
      <c r="BG269" s="9"/>
    </row>
    <row r="270" spans="1:90">
      <c r="A270" s="10"/>
      <c r="B270" s="11"/>
      <c r="C270" s="12"/>
      <c r="D270" s="12"/>
      <c r="E270" s="13"/>
      <c r="F270" s="14"/>
      <c r="G270" s="12"/>
      <c r="H270" s="12"/>
      <c r="I270" s="12"/>
      <c r="J270" s="26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  <c r="AA270" s="9"/>
      <c r="AB270" s="9"/>
      <c r="AC270" s="9"/>
      <c r="AD270" s="9"/>
      <c r="AE270" s="9"/>
      <c r="AF270" s="9"/>
      <c r="AG270" s="9"/>
      <c r="AH270" s="9"/>
      <c r="AI270" s="9"/>
      <c r="AJ270" s="9"/>
      <c r="AK270" s="9"/>
      <c r="AL270" s="9"/>
      <c r="AM270" s="9"/>
      <c r="AN270" s="9"/>
      <c r="AO270" s="9"/>
      <c r="AP270" s="9"/>
      <c r="AQ270" s="9"/>
      <c r="AR270" s="9"/>
      <c r="AS270" s="9"/>
      <c r="AT270" s="9"/>
      <c r="AU270" s="9"/>
      <c r="AV270" s="9"/>
      <c r="AW270" s="9"/>
      <c r="AX270" s="9"/>
      <c r="AY270" s="9"/>
      <c r="AZ270" s="9"/>
      <c r="BA270" s="9"/>
      <c r="BB270" s="9"/>
      <c r="BC270" s="9"/>
      <c r="BD270" s="9"/>
      <c r="BE270" s="9"/>
      <c r="BF270" s="9"/>
      <c r="BG270" s="9"/>
    </row>
    <row r="271" spans="1:90">
      <c r="A271" s="10"/>
      <c r="B271" s="11"/>
      <c r="C271" s="12"/>
      <c r="D271" s="12"/>
      <c r="E271" s="13"/>
      <c r="F271" s="14"/>
      <c r="G271" s="12"/>
      <c r="H271" s="12"/>
      <c r="I271" s="12"/>
      <c r="J271" s="26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  <c r="AA271" s="9"/>
      <c r="AB271" s="9"/>
      <c r="AC271" s="9"/>
      <c r="AD271" s="9"/>
      <c r="AE271" s="9"/>
      <c r="AF271" s="9"/>
      <c r="AG271" s="9"/>
      <c r="AH271" s="9"/>
      <c r="AI271" s="9"/>
      <c r="AJ271" s="9"/>
      <c r="AK271" s="9"/>
      <c r="AL271" s="9"/>
      <c r="AM271" s="9"/>
      <c r="AN271" s="9"/>
      <c r="AO271" s="9"/>
      <c r="AP271" s="9"/>
      <c r="AQ271" s="9"/>
      <c r="AR271" s="9"/>
      <c r="AS271" s="9"/>
      <c r="AT271" s="9"/>
      <c r="AU271" s="9"/>
      <c r="AV271" s="9"/>
      <c r="AW271" s="9"/>
      <c r="AX271" s="9"/>
      <c r="AY271" s="9"/>
      <c r="AZ271" s="9"/>
      <c r="BA271" s="9"/>
      <c r="BB271" s="9"/>
      <c r="BC271" s="9"/>
      <c r="BD271" s="9"/>
      <c r="BE271" s="9"/>
      <c r="BF271" s="9"/>
      <c r="BG271" s="9"/>
    </row>
    <row r="272" spans="1:90">
      <c r="A272" s="10"/>
      <c r="B272" s="11"/>
      <c r="C272" s="12"/>
      <c r="D272" s="12"/>
      <c r="E272" s="13"/>
      <c r="F272" s="14"/>
      <c r="G272" s="12"/>
      <c r="H272" s="12"/>
      <c r="I272" s="12"/>
      <c r="J272" s="26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  <c r="AA272" s="9"/>
      <c r="AB272" s="9"/>
      <c r="AC272" s="9"/>
      <c r="AD272" s="9"/>
      <c r="AE272" s="9"/>
      <c r="AF272" s="9"/>
      <c r="AG272" s="9"/>
      <c r="AH272" s="9"/>
      <c r="AI272" s="9"/>
      <c r="AJ272" s="9"/>
      <c r="AK272" s="9"/>
      <c r="AL272" s="9"/>
      <c r="AM272" s="9"/>
      <c r="AN272" s="9"/>
      <c r="AO272" s="9"/>
      <c r="AP272" s="9"/>
      <c r="AQ272" s="9"/>
      <c r="AR272" s="9"/>
      <c r="AS272" s="9"/>
      <c r="AT272" s="9"/>
      <c r="AU272" s="9"/>
      <c r="AV272" s="9"/>
      <c r="AW272" s="9"/>
      <c r="AX272" s="9"/>
      <c r="AY272" s="9"/>
      <c r="AZ272" s="9"/>
      <c r="BA272" s="9"/>
      <c r="BB272" s="9"/>
      <c r="BC272" s="9"/>
      <c r="BD272" s="9"/>
      <c r="BE272" s="9"/>
      <c r="BF272" s="9"/>
      <c r="BG272" s="9"/>
    </row>
    <row r="273" spans="1:59">
      <c r="A273" s="10"/>
      <c r="B273" s="11"/>
      <c r="C273" s="12"/>
      <c r="D273" s="12"/>
      <c r="E273" s="13"/>
      <c r="F273" s="14"/>
      <c r="G273" s="12"/>
      <c r="H273" s="12"/>
      <c r="I273" s="12"/>
      <c r="J273" s="26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  <c r="AA273" s="9"/>
      <c r="AB273" s="9"/>
      <c r="AC273" s="9"/>
      <c r="AD273" s="9"/>
      <c r="AE273" s="9"/>
      <c r="AF273" s="9"/>
      <c r="AG273" s="9"/>
      <c r="AH273" s="9"/>
      <c r="AI273" s="9"/>
      <c r="AJ273" s="9"/>
      <c r="AK273" s="9"/>
      <c r="AL273" s="9"/>
      <c r="AM273" s="9"/>
      <c r="AN273" s="9"/>
      <c r="AO273" s="9"/>
      <c r="AP273" s="9"/>
      <c r="AQ273" s="9"/>
      <c r="AR273" s="9"/>
      <c r="AS273" s="9"/>
      <c r="AT273" s="9"/>
      <c r="AU273" s="9"/>
      <c r="AV273" s="9"/>
      <c r="AW273" s="9"/>
      <c r="AX273" s="9"/>
      <c r="AY273" s="9"/>
      <c r="AZ273" s="9"/>
      <c r="BA273" s="9"/>
      <c r="BB273" s="9"/>
      <c r="BC273" s="9"/>
      <c r="BD273" s="9"/>
      <c r="BE273" s="9"/>
      <c r="BF273" s="9"/>
      <c r="BG273" s="9"/>
    </row>
    <row r="274" spans="1:59">
      <c r="A274" s="10"/>
      <c r="B274" s="11"/>
      <c r="C274" s="12"/>
      <c r="D274" s="12"/>
      <c r="E274" s="13"/>
      <c r="F274" s="14"/>
      <c r="G274" s="12"/>
      <c r="H274" s="12"/>
      <c r="I274" s="12"/>
      <c r="J274" s="26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  <c r="AA274" s="9"/>
      <c r="AB274" s="9"/>
      <c r="AC274" s="9"/>
      <c r="AD274" s="9"/>
      <c r="AE274" s="9"/>
      <c r="AF274" s="9"/>
      <c r="AG274" s="9"/>
      <c r="AH274" s="9"/>
      <c r="AI274" s="9"/>
      <c r="AJ274" s="9"/>
      <c r="AK274" s="9"/>
      <c r="AL274" s="9"/>
      <c r="AM274" s="9"/>
      <c r="AN274" s="9"/>
      <c r="AO274" s="9"/>
      <c r="AP274" s="9"/>
      <c r="AQ274" s="9"/>
      <c r="AR274" s="9"/>
      <c r="AS274" s="9"/>
      <c r="AT274" s="9"/>
      <c r="AU274" s="9"/>
      <c r="AV274" s="9"/>
      <c r="AW274" s="9"/>
      <c r="AX274" s="9"/>
      <c r="AY274" s="9"/>
      <c r="AZ274" s="9"/>
      <c r="BA274" s="9"/>
      <c r="BB274" s="9"/>
      <c r="BC274" s="9"/>
      <c r="BD274" s="9"/>
      <c r="BE274" s="9"/>
      <c r="BF274" s="9"/>
      <c r="BG274" s="9"/>
    </row>
    <row r="275" spans="1:59">
      <c r="A275" s="10"/>
      <c r="B275" s="11"/>
      <c r="C275" s="12"/>
      <c r="D275" s="12"/>
      <c r="E275" s="13"/>
      <c r="F275" s="14"/>
      <c r="G275" s="12"/>
      <c r="H275" s="12"/>
      <c r="I275" s="12"/>
      <c r="J275" s="26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  <c r="AA275" s="9"/>
      <c r="AB275" s="9"/>
      <c r="AC275" s="9"/>
      <c r="AD275" s="9"/>
      <c r="AE275" s="9"/>
      <c r="AF275" s="9"/>
      <c r="AG275" s="9"/>
      <c r="AH275" s="9"/>
      <c r="AI275" s="9"/>
      <c r="AJ275" s="9"/>
      <c r="AK275" s="9"/>
      <c r="AL275" s="9"/>
      <c r="AM275" s="9"/>
      <c r="AN275" s="9"/>
      <c r="AO275" s="9"/>
      <c r="AP275" s="9"/>
      <c r="AQ275" s="9"/>
      <c r="AR275" s="9"/>
      <c r="AS275" s="9"/>
      <c r="AT275" s="9"/>
      <c r="AU275" s="9"/>
      <c r="AV275" s="9"/>
      <c r="AW275" s="9"/>
      <c r="AX275" s="9"/>
      <c r="AY275" s="9"/>
      <c r="AZ275" s="9"/>
      <c r="BA275" s="9"/>
      <c r="BB275" s="9"/>
      <c r="BC275" s="9"/>
      <c r="BD275" s="9"/>
      <c r="BE275" s="9"/>
      <c r="BF275" s="9"/>
      <c r="BG275" s="9"/>
    </row>
    <row r="276" spans="1:59">
      <c r="A276" s="10"/>
      <c r="B276" s="11"/>
      <c r="C276" s="12"/>
      <c r="D276" s="12"/>
      <c r="E276" s="13"/>
      <c r="F276" s="14"/>
      <c r="G276" s="12"/>
      <c r="H276" s="12"/>
      <c r="I276" s="12"/>
      <c r="J276" s="26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  <c r="AA276" s="9"/>
      <c r="AB276" s="9"/>
      <c r="AC276" s="9"/>
      <c r="AD276" s="9"/>
      <c r="AE276" s="9"/>
      <c r="AF276" s="9"/>
      <c r="AG276" s="9"/>
      <c r="AH276" s="9"/>
      <c r="AI276" s="9"/>
      <c r="AJ276" s="9"/>
      <c r="AK276" s="9"/>
      <c r="AL276" s="9"/>
      <c r="AM276" s="9"/>
      <c r="AN276" s="9"/>
      <c r="AO276" s="9"/>
      <c r="AP276" s="9"/>
      <c r="AQ276" s="9"/>
      <c r="AR276" s="9"/>
      <c r="AS276" s="9"/>
      <c r="AT276" s="9"/>
      <c r="AU276" s="9"/>
      <c r="AV276" s="9"/>
      <c r="AW276" s="9"/>
      <c r="AX276" s="9"/>
      <c r="AY276" s="9"/>
      <c r="AZ276" s="9"/>
      <c r="BA276" s="9"/>
      <c r="BB276" s="9"/>
      <c r="BC276" s="9"/>
      <c r="BD276" s="9"/>
      <c r="BE276" s="9"/>
      <c r="BF276" s="9"/>
      <c r="BG276" s="9"/>
    </row>
    <row r="277" spans="1:59">
      <c r="A277" s="10"/>
      <c r="B277" s="11"/>
      <c r="C277" s="12"/>
      <c r="D277" s="12"/>
      <c r="E277" s="13"/>
      <c r="F277" s="14"/>
      <c r="G277" s="12"/>
      <c r="H277" s="12"/>
      <c r="I277" s="12"/>
      <c r="J277" s="26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  <c r="AA277" s="9"/>
      <c r="AB277" s="9"/>
      <c r="AC277" s="9"/>
      <c r="AD277" s="9"/>
      <c r="AE277" s="9"/>
      <c r="AF277" s="9"/>
      <c r="AG277" s="9"/>
      <c r="AH277" s="9"/>
      <c r="AI277" s="9"/>
      <c r="AJ277" s="9"/>
      <c r="AK277" s="9"/>
      <c r="AL277" s="9"/>
      <c r="AM277" s="9"/>
      <c r="AN277" s="9"/>
      <c r="AO277" s="9"/>
      <c r="AP277" s="9"/>
      <c r="AQ277" s="9"/>
      <c r="AR277" s="9"/>
      <c r="AS277" s="9"/>
      <c r="AT277" s="9"/>
      <c r="AU277" s="9"/>
      <c r="AV277" s="9"/>
      <c r="AW277" s="9"/>
      <c r="AX277" s="9"/>
      <c r="AY277" s="9"/>
      <c r="AZ277" s="9"/>
      <c r="BA277" s="9"/>
      <c r="BB277" s="9"/>
      <c r="BC277" s="9"/>
      <c r="BD277" s="9"/>
      <c r="BE277" s="9"/>
      <c r="BF277" s="9"/>
      <c r="BG277" s="9"/>
    </row>
    <row r="278" spans="1:59">
      <c r="A278" s="10"/>
      <c r="B278" s="11"/>
      <c r="C278" s="12"/>
      <c r="D278" s="12"/>
      <c r="E278" s="13"/>
      <c r="F278" s="14"/>
      <c r="G278" s="12"/>
      <c r="H278" s="12"/>
      <c r="I278" s="12"/>
      <c r="J278" s="26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  <c r="AA278" s="9"/>
      <c r="AB278" s="9"/>
      <c r="AC278" s="9"/>
      <c r="AD278" s="9"/>
      <c r="AE278" s="9"/>
      <c r="AF278" s="9"/>
      <c r="AG278" s="9"/>
      <c r="AH278" s="9"/>
      <c r="AI278" s="9"/>
      <c r="AJ278" s="9"/>
      <c r="AK278" s="9"/>
      <c r="AL278" s="9"/>
      <c r="AM278" s="9"/>
      <c r="AN278" s="9"/>
      <c r="AO278" s="9"/>
      <c r="AP278" s="9"/>
      <c r="AQ278" s="9"/>
      <c r="AR278" s="9"/>
      <c r="AS278" s="9"/>
      <c r="AT278" s="9"/>
      <c r="AU278" s="9"/>
      <c r="AV278" s="9"/>
      <c r="AW278" s="9"/>
      <c r="AX278" s="9"/>
      <c r="AY278" s="9"/>
      <c r="AZ278" s="9"/>
      <c r="BA278" s="9"/>
      <c r="BB278" s="9"/>
      <c r="BC278" s="9"/>
      <c r="BD278" s="9"/>
      <c r="BE278" s="9"/>
      <c r="BF278" s="9"/>
      <c r="BG278" s="9"/>
    </row>
    <row r="279" spans="1:59">
      <c r="A279" s="10"/>
      <c r="B279" s="11"/>
      <c r="C279" s="12"/>
      <c r="D279" s="12"/>
      <c r="E279" s="13"/>
      <c r="F279" s="14"/>
      <c r="G279" s="12"/>
      <c r="H279" s="12"/>
      <c r="I279" s="12"/>
      <c r="J279" s="26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  <c r="AA279" s="9"/>
      <c r="AB279" s="9"/>
      <c r="AC279" s="9"/>
      <c r="AD279" s="9"/>
      <c r="AE279" s="9"/>
      <c r="AF279" s="9"/>
      <c r="AG279" s="9"/>
      <c r="AH279" s="9"/>
      <c r="AI279" s="9"/>
      <c r="AJ279" s="9"/>
      <c r="AK279" s="9"/>
      <c r="AL279" s="9"/>
      <c r="AM279" s="9"/>
      <c r="AN279" s="9"/>
      <c r="AO279" s="9"/>
      <c r="AP279" s="9"/>
      <c r="AQ279" s="9"/>
      <c r="AR279" s="9"/>
      <c r="AS279" s="9"/>
      <c r="AT279" s="9"/>
      <c r="AU279" s="9"/>
      <c r="AV279" s="9"/>
      <c r="AW279" s="9"/>
      <c r="AX279" s="9"/>
      <c r="AY279" s="9"/>
      <c r="AZ279" s="9"/>
      <c r="BA279" s="9"/>
      <c r="BB279" s="9"/>
      <c r="BC279" s="9"/>
      <c r="BD279" s="9"/>
      <c r="BE279" s="9"/>
      <c r="BF279" s="9"/>
      <c r="BG279" s="9"/>
    </row>
    <row r="280" spans="1:59">
      <c r="A280" s="10"/>
      <c r="B280" s="11"/>
      <c r="C280" s="12"/>
      <c r="D280" s="12"/>
      <c r="E280" s="13"/>
      <c r="F280" s="14"/>
      <c r="G280" s="12"/>
      <c r="H280" s="12"/>
      <c r="I280" s="12"/>
      <c r="J280" s="26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  <c r="AA280" s="9"/>
      <c r="AB280" s="9"/>
      <c r="AC280" s="9"/>
      <c r="AD280" s="9"/>
      <c r="AE280" s="9"/>
      <c r="AF280" s="9"/>
      <c r="AG280" s="9"/>
      <c r="AH280" s="9"/>
      <c r="AI280" s="9"/>
      <c r="AJ280" s="9"/>
      <c r="AK280" s="9"/>
      <c r="AL280" s="9"/>
      <c r="AM280" s="9"/>
      <c r="AN280" s="9"/>
      <c r="AO280" s="9"/>
      <c r="AP280" s="9"/>
      <c r="AQ280" s="9"/>
      <c r="AR280" s="9"/>
      <c r="AS280" s="9"/>
      <c r="AT280" s="9"/>
      <c r="AU280" s="9"/>
      <c r="AV280" s="9"/>
      <c r="AW280" s="9"/>
      <c r="AX280" s="9"/>
      <c r="AY280" s="9"/>
      <c r="AZ280" s="9"/>
      <c r="BA280" s="9"/>
      <c r="BB280" s="9"/>
      <c r="BC280" s="9"/>
      <c r="BD280" s="9"/>
      <c r="BE280" s="9"/>
      <c r="BF280" s="9"/>
      <c r="BG280" s="9"/>
    </row>
    <row r="281" spans="1:59">
      <c r="A281" s="10"/>
      <c r="B281" s="11"/>
      <c r="C281" s="12"/>
      <c r="D281" s="12"/>
      <c r="E281" s="13"/>
      <c r="F281" s="14"/>
      <c r="G281" s="12"/>
      <c r="H281" s="12"/>
      <c r="I281" s="12"/>
      <c r="J281" s="26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  <c r="AA281" s="9"/>
      <c r="AB281" s="9"/>
      <c r="AC281" s="9"/>
      <c r="AD281" s="9"/>
      <c r="AE281" s="9"/>
      <c r="AF281" s="9"/>
      <c r="AG281" s="9"/>
      <c r="AH281" s="9"/>
      <c r="AI281" s="9"/>
      <c r="AJ281" s="9"/>
      <c r="AK281" s="9"/>
      <c r="AL281" s="9"/>
      <c r="AM281" s="9"/>
      <c r="AN281" s="9"/>
      <c r="AO281" s="9"/>
      <c r="AP281" s="9"/>
      <c r="AQ281" s="9"/>
      <c r="AR281" s="9"/>
      <c r="AS281" s="9"/>
      <c r="AT281" s="9"/>
      <c r="AU281" s="9"/>
      <c r="AV281" s="9"/>
      <c r="AW281" s="9"/>
      <c r="AX281" s="9"/>
      <c r="AY281" s="9"/>
      <c r="AZ281" s="9"/>
      <c r="BA281" s="9"/>
      <c r="BB281" s="9"/>
      <c r="BC281" s="9"/>
      <c r="BD281" s="9"/>
      <c r="BE281" s="9"/>
      <c r="BF281" s="9"/>
      <c r="BG281" s="9"/>
    </row>
    <row r="282" spans="1:59">
      <c r="A282" s="10"/>
      <c r="B282" s="11"/>
      <c r="C282" s="12"/>
      <c r="D282" s="12"/>
      <c r="E282" s="13"/>
      <c r="F282" s="14"/>
      <c r="G282" s="12"/>
      <c r="H282" s="12"/>
      <c r="I282" s="12"/>
      <c r="J282" s="26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  <c r="AA282" s="9"/>
      <c r="AB282" s="9"/>
      <c r="AC282" s="9"/>
      <c r="AD282" s="9"/>
      <c r="AE282" s="9"/>
      <c r="AF282" s="9"/>
      <c r="AG282" s="9"/>
      <c r="AH282" s="9"/>
      <c r="AI282" s="9"/>
      <c r="AJ282" s="9"/>
      <c r="AK282" s="9"/>
      <c r="AL282" s="9"/>
      <c r="AM282" s="9"/>
      <c r="AN282" s="9"/>
      <c r="AO282" s="9"/>
      <c r="AP282" s="9"/>
      <c r="AQ282" s="9"/>
      <c r="AR282" s="9"/>
      <c r="AS282" s="9"/>
      <c r="AT282" s="9"/>
      <c r="AU282" s="9"/>
      <c r="AV282" s="9"/>
      <c r="AW282" s="9"/>
      <c r="AX282" s="9"/>
      <c r="AY282" s="9"/>
      <c r="AZ282" s="9"/>
      <c r="BA282" s="9"/>
      <c r="BB282" s="9"/>
      <c r="BC282" s="9"/>
      <c r="BD282" s="9"/>
      <c r="BE282" s="9"/>
      <c r="BF282" s="9"/>
      <c r="BG282" s="9"/>
    </row>
    <row r="283" spans="1:59">
      <c r="A283" s="10"/>
      <c r="B283" s="11"/>
      <c r="C283" s="12"/>
      <c r="D283" s="12"/>
      <c r="E283" s="13"/>
      <c r="F283" s="14"/>
      <c r="G283" s="12"/>
      <c r="H283" s="12"/>
      <c r="I283" s="12"/>
      <c r="J283" s="26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  <c r="AA283" s="9"/>
      <c r="AB283" s="9"/>
      <c r="AC283" s="9"/>
      <c r="AD283" s="9"/>
      <c r="AE283" s="9"/>
      <c r="AF283" s="9"/>
      <c r="AG283" s="9"/>
      <c r="AH283" s="9"/>
      <c r="AI283" s="9"/>
      <c r="AJ283" s="9"/>
      <c r="AK283" s="9"/>
      <c r="AL283" s="9"/>
      <c r="AM283" s="9"/>
      <c r="AN283" s="9"/>
      <c r="AO283" s="9"/>
      <c r="AP283" s="9"/>
      <c r="AQ283" s="9"/>
      <c r="AR283" s="9"/>
      <c r="AS283" s="9"/>
      <c r="AT283" s="9"/>
      <c r="AU283" s="9"/>
      <c r="AV283" s="9"/>
      <c r="AW283" s="9"/>
      <c r="AX283" s="9"/>
      <c r="AY283" s="9"/>
      <c r="AZ283" s="9"/>
      <c r="BA283" s="9"/>
      <c r="BB283" s="9"/>
      <c r="BC283" s="9"/>
      <c r="BD283" s="9"/>
      <c r="BE283" s="9"/>
      <c r="BF283" s="9"/>
      <c r="BG283" s="9"/>
    </row>
    <row r="284" spans="1:59">
      <c r="A284" s="10"/>
      <c r="B284" s="11"/>
      <c r="C284" s="12"/>
      <c r="D284" s="12"/>
      <c r="E284" s="13"/>
      <c r="F284" s="14"/>
      <c r="G284" s="12"/>
      <c r="H284" s="12"/>
      <c r="I284" s="12"/>
      <c r="J284" s="26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  <c r="AA284" s="9"/>
      <c r="AB284" s="9"/>
      <c r="AC284" s="9"/>
      <c r="AD284" s="9"/>
      <c r="AE284" s="9"/>
      <c r="AF284" s="9"/>
      <c r="AG284" s="9"/>
      <c r="AH284" s="9"/>
      <c r="AI284" s="9"/>
      <c r="AJ284" s="9"/>
      <c r="AK284" s="9"/>
      <c r="AL284" s="9"/>
      <c r="AM284" s="9"/>
      <c r="AN284" s="9"/>
      <c r="AO284" s="9"/>
      <c r="AP284" s="9"/>
      <c r="AQ284" s="9"/>
      <c r="AR284" s="9"/>
      <c r="AS284" s="9"/>
      <c r="AT284" s="9"/>
      <c r="AU284" s="9"/>
      <c r="AV284" s="9"/>
      <c r="AW284" s="9"/>
      <c r="AX284" s="9"/>
      <c r="AY284" s="9"/>
      <c r="AZ284" s="9"/>
      <c r="BA284" s="9"/>
      <c r="BB284" s="9"/>
      <c r="BC284" s="9"/>
      <c r="BD284" s="9"/>
      <c r="BE284" s="9"/>
      <c r="BF284" s="9"/>
      <c r="BG284" s="9"/>
    </row>
    <row r="285" spans="1:59">
      <c r="A285" s="10"/>
      <c r="B285" s="11"/>
      <c r="C285" s="12"/>
      <c r="D285" s="12"/>
      <c r="E285" s="13"/>
      <c r="F285" s="14"/>
      <c r="G285" s="12"/>
      <c r="H285" s="12"/>
      <c r="I285" s="12"/>
      <c r="J285" s="26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  <c r="AA285" s="9"/>
      <c r="AB285" s="9"/>
      <c r="AC285" s="9"/>
      <c r="AD285" s="9"/>
      <c r="AE285" s="9"/>
      <c r="AF285" s="9"/>
      <c r="AG285" s="9"/>
      <c r="AH285" s="9"/>
      <c r="AI285" s="9"/>
      <c r="AJ285" s="9"/>
      <c r="AK285" s="9"/>
      <c r="AL285" s="9"/>
      <c r="AM285" s="9"/>
      <c r="AN285" s="9"/>
      <c r="AO285" s="9"/>
      <c r="AP285" s="9"/>
      <c r="AQ285" s="9"/>
      <c r="AR285" s="9"/>
      <c r="AS285" s="9"/>
      <c r="AT285" s="9"/>
      <c r="AU285" s="9"/>
      <c r="AV285" s="9"/>
      <c r="AW285" s="9"/>
      <c r="AX285" s="9"/>
      <c r="AY285" s="9"/>
      <c r="AZ285" s="9"/>
      <c r="BA285" s="9"/>
      <c r="BB285" s="9"/>
      <c r="BC285" s="9"/>
      <c r="BD285" s="9"/>
      <c r="BE285" s="9"/>
      <c r="BF285" s="9"/>
      <c r="BG285" s="9"/>
    </row>
    <row r="286" spans="1:59">
      <c r="A286" s="10"/>
      <c r="B286" s="11"/>
      <c r="C286" s="12"/>
      <c r="D286" s="12"/>
      <c r="E286" s="13"/>
      <c r="F286" s="14"/>
      <c r="G286" s="12"/>
      <c r="H286" s="12"/>
      <c r="I286" s="12"/>
      <c r="J286" s="26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  <c r="AA286" s="9"/>
      <c r="AB286" s="9"/>
      <c r="AC286" s="9"/>
      <c r="AD286" s="9"/>
      <c r="AE286" s="9"/>
      <c r="AF286" s="9"/>
      <c r="AG286" s="9"/>
      <c r="AH286" s="9"/>
      <c r="AI286" s="9"/>
      <c r="AJ286" s="9"/>
      <c r="AK286" s="9"/>
      <c r="AL286" s="9"/>
      <c r="AM286" s="9"/>
      <c r="AN286" s="9"/>
      <c r="AO286" s="9"/>
      <c r="AP286" s="9"/>
      <c r="AQ286" s="9"/>
      <c r="AR286" s="9"/>
      <c r="AS286" s="9"/>
      <c r="AT286" s="9"/>
      <c r="AU286" s="9"/>
      <c r="AV286" s="9"/>
      <c r="AW286" s="9"/>
      <c r="AX286" s="9"/>
      <c r="AY286" s="9"/>
      <c r="AZ286" s="9"/>
      <c r="BA286" s="9"/>
      <c r="BB286" s="9"/>
      <c r="BC286" s="9"/>
      <c r="BD286" s="9"/>
      <c r="BE286" s="9"/>
      <c r="BF286" s="9"/>
      <c r="BG286" s="9"/>
    </row>
    <row r="287" spans="1:59">
      <c r="A287" s="10"/>
      <c r="B287" s="11"/>
      <c r="C287" s="12"/>
      <c r="D287" s="12"/>
      <c r="E287" s="13"/>
      <c r="F287" s="14"/>
      <c r="G287" s="12"/>
      <c r="H287" s="12"/>
      <c r="I287" s="12"/>
      <c r="J287" s="26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  <c r="AA287" s="9"/>
      <c r="AB287" s="9"/>
      <c r="AC287" s="9"/>
      <c r="AD287" s="9"/>
      <c r="AE287" s="9"/>
      <c r="AF287" s="9"/>
      <c r="AG287" s="9"/>
      <c r="AH287" s="9"/>
      <c r="AI287" s="9"/>
      <c r="AJ287" s="9"/>
      <c r="AK287" s="9"/>
      <c r="AL287" s="9"/>
      <c r="AM287" s="9"/>
      <c r="AN287" s="9"/>
      <c r="AO287" s="9"/>
      <c r="AP287" s="9"/>
      <c r="AQ287" s="9"/>
      <c r="AR287" s="9"/>
      <c r="AS287" s="9"/>
      <c r="AT287" s="9"/>
      <c r="AU287" s="9"/>
      <c r="AV287" s="9"/>
      <c r="AW287" s="9"/>
      <c r="AX287" s="9"/>
      <c r="AY287" s="9"/>
      <c r="AZ287" s="9"/>
      <c r="BA287" s="9"/>
      <c r="BB287" s="9"/>
      <c r="BC287" s="9"/>
      <c r="BD287" s="9"/>
      <c r="BE287" s="9"/>
      <c r="BF287" s="9"/>
      <c r="BG287" s="9"/>
    </row>
    <row r="288" spans="1:59">
      <c r="A288" s="10"/>
      <c r="B288" s="11"/>
      <c r="C288" s="12"/>
      <c r="D288" s="12"/>
      <c r="E288" s="13"/>
      <c r="F288" s="14"/>
      <c r="G288" s="12"/>
      <c r="H288" s="12"/>
      <c r="I288" s="12"/>
      <c r="J288" s="26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  <c r="AA288" s="9"/>
      <c r="AB288" s="9"/>
      <c r="AC288" s="9"/>
      <c r="AD288" s="9"/>
      <c r="AE288" s="9"/>
      <c r="AF288" s="9"/>
      <c r="AG288" s="9"/>
      <c r="AH288" s="9"/>
      <c r="AI288" s="9"/>
      <c r="AJ288" s="9"/>
      <c r="AK288" s="9"/>
      <c r="AL288" s="9"/>
      <c r="AM288" s="9"/>
      <c r="AN288" s="9"/>
      <c r="AO288" s="9"/>
      <c r="AP288" s="9"/>
      <c r="AQ288" s="9"/>
      <c r="AR288" s="9"/>
      <c r="AS288" s="9"/>
      <c r="AT288" s="9"/>
      <c r="AU288" s="9"/>
      <c r="AV288" s="9"/>
      <c r="AW288" s="9"/>
      <c r="AX288" s="9"/>
      <c r="AY288" s="9"/>
      <c r="AZ288" s="9"/>
      <c r="BA288" s="9"/>
      <c r="BB288" s="9"/>
      <c r="BC288" s="9"/>
      <c r="BD288" s="9"/>
      <c r="BE288" s="9"/>
      <c r="BF288" s="9"/>
      <c r="BG288" s="9"/>
    </row>
    <row r="289" spans="1:59">
      <c r="A289" s="10"/>
      <c r="B289" s="11"/>
      <c r="C289" s="12"/>
      <c r="D289" s="12"/>
      <c r="E289" s="13"/>
      <c r="F289" s="14"/>
      <c r="G289" s="12"/>
      <c r="H289" s="12"/>
      <c r="I289" s="12"/>
      <c r="J289" s="26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  <c r="AA289" s="9"/>
      <c r="AB289" s="9"/>
      <c r="AC289" s="9"/>
      <c r="AD289" s="9"/>
      <c r="AE289" s="9"/>
      <c r="AF289" s="9"/>
      <c r="AG289" s="9"/>
      <c r="AH289" s="9"/>
      <c r="AI289" s="9"/>
      <c r="AJ289" s="9"/>
      <c r="AK289" s="9"/>
      <c r="AL289" s="9"/>
      <c r="AM289" s="9"/>
      <c r="AN289" s="9"/>
      <c r="AO289" s="9"/>
      <c r="AP289" s="9"/>
      <c r="AQ289" s="9"/>
      <c r="AR289" s="9"/>
      <c r="AS289" s="9"/>
      <c r="AT289" s="9"/>
      <c r="AU289" s="9"/>
      <c r="AV289" s="9"/>
      <c r="AW289" s="9"/>
      <c r="AX289" s="9"/>
      <c r="AY289" s="9"/>
      <c r="AZ289" s="9"/>
      <c r="BA289" s="9"/>
      <c r="BB289" s="9"/>
      <c r="BC289" s="9"/>
      <c r="BD289" s="9"/>
      <c r="BE289" s="9"/>
      <c r="BF289" s="9"/>
      <c r="BG289" s="9"/>
    </row>
    <row r="290" spans="1:59">
      <c r="A290" s="10"/>
      <c r="B290" s="11"/>
      <c r="C290" s="12"/>
      <c r="D290" s="12"/>
      <c r="E290" s="13"/>
      <c r="F290" s="14"/>
      <c r="G290" s="12"/>
      <c r="H290" s="12"/>
      <c r="I290" s="12"/>
      <c r="J290" s="26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  <c r="AA290" s="9"/>
      <c r="AB290" s="9"/>
      <c r="AC290" s="9"/>
      <c r="AD290" s="9"/>
      <c r="AE290" s="9"/>
      <c r="AF290" s="9"/>
      <c r="AG290" s="9"/>
      <c r="AH290" s="9"/>
      <c r="AI290" s="9"/>
      <c r="AJ290" s="9"/>
      <c r="AK290" s="9"/>
      <c r="AL290" s="9"/>
      <c r="AM290" s="9"/>
      <c r="AN290" s="9"/>
      <c r="AO290" s="9"/>
      <c r="AP290" s="9"/>
      <c r="AQ290" s="9"/>
      <c r="AR290" s="9"/>
      <c r="AS290" s="9"/>
      <c r="AT290" s="9"/>
      <c r="AU290" s="9"/>
      <c r="AV290" s="9"/>
      <c r="AW290" s="9"/>
      <c r="AX290" s="9"/>
      <c r="AY290" s="9"/>
      <c r="AZ290" s="9"/>
      <c r="BA290" s="9"/>
      <c r="BB290" s="9"/>
      <c r="BC290" s="9"/>
      <c r="BD290" s="9"/>
      <c r="BE290" s="9"/>
      <c r="BF290" s="9"/>
      <c r="BG290" s="9"/>
    </row>
    <row r="291" spans="1:59">
      <c r="A291" s="10"/>
      <c r="B291" s="11"/>
      <c r="C291" s="12"/>
      <c r="D291" s="12"/>
      <c r="E291" s="13"/>
      <c r="F291" s="14"/>
      <c r="G291" s="12"/>
      <c r="H291" s="12"/>
      <c r="I291" s="12"/>
      <c r="J291" s="26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  <c r="AA291" s="9"/>
      <c r="AB291" s="9"/>
      <c r="AC291" s="9"/>
      <c r="AD291" s="9"/>
      <c r="AE291" s="9"/>
      <c r="AF291" s="9"/>
      <c r="AG291" s="9"/>
      <c r="AH291" s="9"/>
      <c r="AI291" s="9"/>
      <c r="AJ291" s="9"/>
      <c r="AK291" s="9"/>
      <c r="AL291" s="9"/>
      <c r="AM291" s="9"/>
      <c r="AN291" s="9"/>
      <c r="AO291" s="9"/>
      <c r="AP291" s="9"/>
      <c r="AQ291" s="9"/>
      <c r="AR291" s="9"/>
      <c r="AS291" s="9"/>
      <c r="AT291" s="9"/>
      <c r="AU291" s="9"/>
      <c r="AV291" s="9"/>
      <c r="AW291" s="9"/>
      <c r="AX291" s="9"/>
      <c r="AY291" s="9"/>
      <c r="AZ291" s="9"/>
      <c r="BA291" s="9"/>
      <c r="BB291" s="9"/>
      <c r="BC291" s="9"/>
      <c r="BD291" s="9"/>
      <c r="BE291" s="9"/>
      <c r="BF291" s="9"/>
      <c r="BG291" s="9"/>
    </row>
    <row r="292" spans="1:59">
      <c r="A292" s="10"/>
      <c r="B292" s="11"/>
      <c r="C292" s="12"/>
      <c r="D292" s="12"/>
      <c r="E292" s="13"/>
      <c r="F292" s="14"/>
      <c r="G292" s="12"/>
      <c r="H292" s="12"/>
      <c r="I292" s="12"/>
      <c r="J292" s="26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  <c r="AA292" s="9"/>
      <c r="AB292" s="9"/>
      <c r="AC292" s="9"/>
      <c r="AD292" s="9"/>
      <c r="AE292" s="9"/>
      <c r="AF292" s="9"/>
      <c r="AG292" s="9"/>
      <c r="AH292" s="9"/>
      <c r="AI292" s="9"/>
      <c r="AJ292" s="9"/>
      <c r="AK292" s="9"/>
      <c r="AL292" s="9"/>
      <c r="AM292" s="9"/>
      <c r="AN292" s="9"/>
      <c r="AO292" s="9"/>
      <c r="AP292" s="9"/>
      <c r="AQ292" s="9"/>
      <c r="AR292" s="9"/>
      <c r="AS292" s="9"/>
      <c r="AT292" s="9"/>
      <c r="AU292" s="9"/>
      <c r="AV292" s="9"/>
      <c r="AW292" s="9"/>
      <c r="AX292" s="9"/>
      <c r="AY292" s="9"/>
      <c r="AZ292" s="9"/>
      <c r="BA292" s="9"/>
      <c r="BB292" s="9"/>
      <c r="BC292" s="9"/>
      <c r="BD292" s="9"/>
      <c r="BE292" s="9"/>
      <c r="BF292" s="9"/>
      <c r="BG292" s="9"/>
    </row>
    <row r="293" spans="1:59">
      <c r="A293" s="10"/>
      <c r="B293" s="11"/>
      <c r="C293" s="12"/>
      <c r="D293" s="12"/>
      <c r="E293" s="13"/>
      <c r="F293" s="14"/>
      <c r="G293" s="12"/>
      <c r="H293" s="12"/>
      <c r="I293" s="12"/>
      <c r="J293" s="26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  <c r="AA293" s="9"/>
      <c r="AB293" s="9"/>
      <c r="AC293" s="9"/>
      <c r="AD293" s="9"/>
      <c r="AE293" s="9"/>
      <c r="AF293" s="9"/>
      <c r="AG293" s="9"/>
      <c r="AH293" s="9"/>
      <c r="AI293" s="9"/>
      <c r="AJ293" s="9"/>
      <c r="AK293" s="9"/>
      <c r="AL293" s="9"/>
      <c r="AM293" s="9"/>
      <c r="AN293" s="9"/>
      <c r="AO293" s="9"/>
      <c r="AP293" s="9"/>
      <c r="AQ293" s="9"/>
      <c r="AR293" s="9"/>
      <c r="AS293" s="9"/>
      <c r="AT293" s="9"/>
      <c r="AU293" s="9"/>
      <c r="AV293" s="9"/>
      <c r="AW293" s="9"/>
      <c r="AX293" s="9"/>
      <c r="AY293" s="9"/>
      <c r="AZ293" s="9"/>
      <c r="BA293" s="9"/>
      <c r="BB293" s="9"/>
      <c r="BC293" s="9"/>
      <c r="BD293" s="9"/>
      <c r="BE293" s="9"/>
      <c r="BF293" s="9"/>
      <c r="BG293" s="9"/>
    </row>
    <row r="294" spans="1:59">
      <c r="A294" s="10"/>
      <c r="B294" s="11"/>
      <c r="C294" s="12"/>
      <c r="D294" s="12"/>
      <c r="E294" s="13"/>
      <c r="F294" s="14"/>
      <c r="G294" s="12"/>
      <c r="H294" s="12"/>
      <c r="I294" s="12"/>
      <c r="J294" s="26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  <c r="AA294" s="9"/>
      <c r="AB294" s="9"/>
      <c r="AC294" s="9"/>
      <c r="AD294" s="9"/>
      <c r="AE294" s="9"/>
      <c r="AF294" s="9"/>
      <c r="AG294" s="9"/>
      <c r="AH294" s="9"/>
      <c r="AI294" s="9"/>
      <c r="AJ294" s="9"/>
      <c r="AK294" s="9"/>
      <c r="AL294" s="9"/>
      <c r="AM294" s="9"/>
      <c r="AN294" s="9"/>
      <c r="AO294" s="9"/>
      <c r="AP294" s="9"/>
      <c r="AQ294" s="9"/>
      <c r="AR294" s="9"/>
      <c r="AS294" s="9"/>
      <c r="AT294" s="9"/>
      <c r="AU294" s="9"/>
      <c r="AV294" s="9"/>
      <c r="AW294" s="9"/>
      <c r="AX294" s="9"/>
      <c r="AY294" s="9"/>
      <c r="AZ294" s="9"/>
      <c r="BA294" s="9"/>
      <c r="BB294" s="9"/>
      <c r="BC294" s="9"/>
      <c r="BD294" s="9"/>
      <c r="BE294" s="9"/>
      <c r="BF294" s="9"/>
      <c r="BG294" s="9"/>
    </row>
    <row r="295" spans="1:59">
      <c r="A295" s="10"/>
      <c r="B295" s="11"/>
      <c r="C295" s="12"/>
      <c r="D295" s="12"/>
      <c r="E295" s="13"/>
      <c r="F295" s="14"/>
      <c r="G295" s="12"/>
      <c r="H295" s="12"/>
      <c r="I295" s="12"/>
      <c r="J295" s="26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  <c r="AA295" s="9"/>
      <c r="AB295" s="9"/>
      <c r="AC295" s="9"/>
      <c r="AD295" s="9"/>
      <c r="AE295" s="9"/>
      <c r="AF295" s="9"/>
      <c r="AG295" s="9"/>
      <c r="AH295" s="9"/>
      <c r="AI295" s="9"/>
      <c r="AJ295" s="9"/>
      <c r="AK295" s="9"/>
      <c r="AL295" s="9"/>
      <c r="AM295" s="9"/>
      <c r="AN295" s="9"/>
      <c r="AO295" s="9"/>
      <c r="AP295" s="9"/>
      <c r="AQ295" s="9"/>
      <c r="AR295" s="9"/>
      <c r="AS295" s="9"/>
      <c r="AT295" s="9"/>
      <c r="AU295" s="9"/>
      <c r="AV295" s="9"/>
      <c r="AW295" s="9"/>
      <c r="AX295" s="9"/>
      <c r="AY295" s="9"/>
      <c r="AZ295" s="9"/>
      <c r="BA295" s="9"/>
      <c r="BB295" s="9"/>
      <c r="BC295" s="9"/>
      <c r="BD295" s="9"/>
      <c r="BE295" s="9"/>
      <c r="BF295" s="9"/>
      <c r="BG295" s="9"/>
    </row>
    <row r="296" spans="1:59">
      <c r="A296" s="10"/>
      <c r="B296" s="11"/>
      <c r="C296" s="12"/>
      <c r="D296" s="12"/>
      <c r="E296" s="13"/>
      <c r="F296" s="14"/>
      <c r="G296" s="12"/>
      <c r="H296" s="12"/>
      <c r="I296" s="12"/>
      <c r="J296" s="26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  <c r="AA296" s="9"/>
      <c r="AB296" s="9"/>
      <c r="AC296" s="9"/>
      <c r="AD296" s="9"/>
      <c r="AE296" s="9"/>
      <c r="AF296" s="9"/>
      <c r="AG296" s="9"/>
      <c r="AH296" s="9"/>
      <c r="AI296" s="9"/>
      <c r="AJ296" s="9"/>
      <c r="AK296" s="9"/>
      <c r="AL296" s="9"/>
      <c r="AM296" s="9"/>
      <c r="AN296" s="9"/>
      <c r="AO296" s="9"/>
      <c r="AP296" s="9"/>
      <c r="AQ296" s="9"/>
      <c r="AR296" s="9"/>
      <c r="AS296" s="9"/>
      <c r="AT296" s="9"/>
      <c r="AU296" s="9"/>
      <c r="AV296" s="9"/>
      <c r="AW296" s="9"/>
      <c r="AX296" s="9"/>
      <c r="AY296" s="9"/>
      <c r="AZ296" s="9"/>
      <c r="BA296" s="9"/>
      <c r="BB296" s="9"/>
      <c r="BC296" s="9"/>
      <c r="BD296" s="9"/>
      <c r="BE296" s="9"/>
      <c r="BF296" s="9"/>
      <c r="BG296" s="9"/>
    </row>
    <row r="297" spans="1:59">
      <c r="A297" s="10"/>
      <c r="B297" s="11"/>
      <c r="C297" s="12"/>
      <c r="D297" s="12"/>
      <c r="E297" s="13"/>
      <c r="F297" s="14"/>
      <c r="G297" s="12"/>
      <c r="H297" s="12"/>
      <c r="I297" s="12"/>
      <c r="J297" s="26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  <c r="AA297" s="9"/>
      <c r="AB297" s="9"/>
      <c r="AC297" s="9"/>
      <c r="AD297" s="9"/>
      <c r="AE297" s="9"/>
      <c r="AF297" s="9"/>
      <c r="AG297" s="9"/>
      <c r="AH297" s="9"/>
      <c r="AI297" s="9"/>
      <c r="AJ297" s="9"/>
      <c r="AK297" s="9"/>
      <c r="AL297" s="9"/>
      <c r="AM297" s="9"/>
      <c r="AN297" s="9"/>
      <c r="AO297" s="9"/>
      <c r="AP297" s="9"/>
      <c r="AQ297" s="9"/>
      <c r="AR297" s="9"/>
      <c r="AS297" s="9"/>
      <c r="AT297" s="9"/>
      <c r="AU297" s="9"/>
      <c r="AV297" s="9"/>
      <c r="AW297" s="9"/>
      <c r="AX297" s="9"/>
      <c r="AY297" s="9"/>
      <c r="AZ297" s="9"/>
      <c r="BA297" s="9"/>
      <c r="BB297" s="9"/>
      <c r="BC297" s="9"/>
      <c r="BD297" s="9"/>
      <c r="BE297" s="9"/>
      <c r="BF297" s="9"/>
      <c r="BG297" s="9"/>
    </row>
    <row r="298" spans="1:59">
      <c r="A298" s="10"/>
      <c r="B298" s="11"/>
      <c r="C298" s="12"/>
      <c r="D298" s="12"/>
      <c r="E298" s="13"/>
      <c r="F298" s="14"/>
      <c r="G298" s="12"/>
      <c r="H298" s="12"/>
      <c r="I298" s="12"/>
      <c r="J298" s="26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  <c r="AA298" s="9"/>
      <c r="AB298" s="9"/>
      <c r="AC298" s="9"/>
      <c r="AD298" s="9"/>
      <c r="AE298" s="9"/>
      <c r="AF298" s="9"/>
      <c r="AG298" s="9"/>
      <c r="AH298" s="9"/>
      <c r="AI298" s="9"/>
      <c r="AJ298" s="9"/>
      <c r="AK298" s="9"/>
      <c r="AL298" s="9"/>
      <c r="AM298" s="9"/>
      <c r="AN298" s="9"/>
      <c r="AO298" s="9"/>
      <c r="AP298" s="9"/>
      <c r="AQ298" s="9"/>
      <c r="AR298" s="9"/>
      <c r="AS298" s="9"/>
      <c r="AT298" s="9"/>
      <c r="AU298" s="9"/>
      <c r="AV298" s="9"/>
      <c r="AW298" s="9"/>
      <c r="AX298" s="9"/>
      <c r="AY298" s="9"/>
      <c r="AZ298" s="9"/>
      <c r="BA298" s="9"/>
      <c r="BB298" s="9"/>
      <c r="BC298" s="9"/>
      <c r="BD298" s="9"/>
      <c r="BE298" s="9"/>
      <c r="BF298" s="9"/>
      <c r="BG298" s="9"/>
    </row>
    <row r="299" spans="1:59">
      <c r="A299" s="10"/>
      <c r="B299" s="11"/>
      <c r="C299" s="12"/>
      <c r="D299" s="12"/>
      <c r="E299" s="13"/>
      <c r="F299" s="14"/>
      <c r="G299" s="12"/>
      <c r="H299" s="12"/>
      <c r="I299" s="12"/>
      <c r="J299" s="26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  <c r="AA299" s="9"/>
      <c r="AB299" s="9"/>
      <c r="AC299" s="9"/>
      <c r="AD299" s="9"/>
      <c r="AE299" s="9"/>
      <c r="AF299" s="9"/>
      <c r="AG299" s="9"/>
      <c r="AH299" s="9"/>
      <c r="AI299" s="9"/>
      <c r="AJ299" s="9"/>
      <c r="AK299" s="9"/>
      <c r="AL299" s="9"/>
      <c r="AM299" s="9"/>
      <c r="AN299" s="9"/>
      <c r="AO299" s="9"/>
      <c r="AP299" s="9"/>
      <c r="AQ299" s="9"/>
      <c r="AR299" s="9"/>
      <c r="AS299" s="9"/>
      <c r="AT299" s="9"/>
      <c r="AU299" s="9"/>
      <c r="AV299" s="9"/>
      <c r="AW299" s="9"/>
      <c r="AX299" s="9"/>
      <c r="AY299" s="9"/>
      <c r="AZ299" s="9"/>
      <c r="BA299" s="9"/>
      <c r="BB299" s="9"/>
      <c r="BC299" s="9"/>
      <c r="BD299" s="9"/>
      <c r="BE299" s="9"/>
      <c r="BF299" s="9"/>
      <c r="BG299" s="9"/>
    </row>
    <row r="300" spans="1:59">
      <c r="A300" s="10"/>
      <c r="B300" s="11"/>
      <c r="C300" s="12"/>
      <c r="D300" s="12"/>
      <c r="E300" s="13"/>
      <c r="F300" s="14"/>
      <c r="G300" s="12"/>
      <c r="H300" s="12"/>
      <c r="I300" s="12"/>
      <c r="J300" s="26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  <c r="AA300" s="9"/>
      <c r="AB300" s="9"/>
      <c r="AC300" s="9"/>
      <c r="AD300" s="9"/>
      <c r="AE300" s="9"/>
      <c r="AF300" s="9"/>
      <c r="AG300" s="9"/>
      <c r="AH300" s="9"/>
      <c r="AI300" s="9"/>
      <c r="AJ300" s="9"/>
      <c r="AK300" s="9"/>
      <c r="AL300" s="9"/>
      <c r="AM300" s="9"/>
      <c r="AN300" s="9"/>
      <c r="AO300" s="9"/>
      <c r="AP300" s="9"/>
      <c r="AQ300" s="9"/>
      <c r="AR300" s="9"/>
      <c r="AS300" s="9"/>
      <c r="AT300" s="9"/>
      <c r="AU300" s="9"/>
      <c r="AV300" s="9"/>
      <c r="AW300" s="9"/>
      <c r="AX300" s="9"/>
      <c r="AY300" s="9"/>
      <c r="AZ300" s="9"/>
      <c r="BA300" s="9"/>
      <c r="BB300" s="9"/>
      <c r="BC300" s="9"/>
      <c r="BD300" s="9"/>
      <c r="BE300" s="9"/>
      <c r="BF300" s="9"/>
      <c r="BG300" s="9"/>
    </row>
    <row r="301" spans="1:59">
      <c r="A301" s="10"/>
      <c r="B301" s="11"/>
      <c r="C301" s="12"/>
      <c r="D301" s="12"/>
      <c r="E301" s="13"/>
      <c r="F301" s="14"/>
      <c r="G301" s="12"/>
      <c r="H301" s="12"/>
      <c r="I301" s="12"/>
      <c r="J301" s="26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  <c r="AA301" s="9"/>
      <c r="AB301" s="9"/>
      <c r="AC301" s="9"/>
      <c r="AD301" s="9"/>
      <c r="AE301" s="9"/>
      <c r="AF301" s="9"/>
      <c r="AG301" s="9"/>
      <c r="AH301" s="9"/>
      <c r="AI301" s="9"/>
      <c r="AJ301" s="9"/>
      <c r="AK301" s="9"/>
      <c r="AL301" s="9"/>
      <c r="AM301" s="9"/>
      <c r="AN301" s="9"/>
      <c r="AO301" s="9"/>
      <c r="AP301" s="9"/>
      <c r="AQ301" s="9"/>
      <c r="AR301" s="9"/>
      <c r="AS301" s="9"/>
      <c r="AT301" s="9"/>
      <c r="AU301" s="9"/>
      <c r="AV301" s="9"/>
      <c r="AW301" s="9"/>
      <c r="AX301" s="9"/>
      <c r="AY301" s="9"/>
      <c r="AZ301" s="9"/>
      <c r="BA301" s="9"/>
      <c r="BB301" s="9"/>
      <c r="BC301" s="9"/>
      <c r="BD301" s="9"/>
      <c r="BE301" s="9"/>
      <c r="BF301" s="9"/>
      <c r="BG301" s="9"/>
    </row>
    <row r="302" spans="1:59">
      <c r="A302" s="10"/>
      <c r="B302" s="11"/>
      <c r="C302" s="12"/>
      <c r="D302" s="12"/>
      <c r="E302" s="13"/>
      <c r="F302" s="14"/>
      <c r="G302" s="12"/>
      <c r="H302" s="12"/>
      <c r="I302" s="12"/>
      <c r="J302" s="26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  <c r="AA302" s="9"/>
      <c r="AB302" s="9"/>
      <c r="AC302" s="9"/>
      <c r="AD302" s="9"/>
      <c r="AE302" s="9"/>
      <c r="AF302" s="9"/>
      <c r="AG302" s="9"/>
      <c r="AH302" s="9"/>
      <c r="AI302" s="9"/>
      <c r="AJ302" s="9"/>
      <c r="AK302" s="9"/>
      <c r="AL302" s="9"/>
      <c r="AM302" s="9"/>
      <c r="AN302" s="9"/>
      <c r="AO302" s="9"/>
      <c r="AP302" s="9"/>
      <c r="AQ302" s="9"/>
      <c r="AR302" s="9"/>
      <c r="AS302" s="9"/>
      <c r="AT302" s="9"/>
      <c r="AU302" s="9"/>
      <c r="AV302" s="9"/>
      <c r="AW302" s="9"/>
      <c r="AX302" s="9"/>
      <c r="AY302" s="9"/>
      <c r="AZ302" s="9"/>
      <c r="BA302" s="9"/>
      <c r="BB302" s="9"/>
      <c r="BC302" s="9"/>
      <c r="BD302" s="9"/>
      <c r="BE302" s="9"/>
      <c r="BF302" s="9"/>
      <c r="BG302" s="9"/>
    </row>
    <row r="303" spans="1:59">
      <c r="A303" s="10"/>
      <c r="B303" s="11"/>
      <c r="C303" s="12"/>
      <c r="D303" s="12"/>
      <c r="E303" s="13"/>
      <c r="F303" s="14"/>
      <c r="G303" s="12"/>
      <c r="H303" s="12"/>
      <c r="I303" s="12"/>
      <c r="J303" s="26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  <c r="AA303" s="9"/>
      <c r="AB303" s="9"/>
      <c r="AC303" s="9"/>
      <c r="AD303" s="9"/>
      <c r="AE303" s="9"/>
      <c r="AF303" s="9"/>
      <c r="AG303" s="9"/>
      <c r="AH303" s="9"/>
      <c r="AI303" s="9"/>
      <c r="AJ303" s="9"/>
      <c r="AK303" s="9"/>
      <c r="AL303" s="9"/>
      <c r="AM303" s="9"/>
      <c r="AN303" s="9"/>
      <c r="AO303" s="9"/>
      <c r="AP303" s="9"/>
      <c r="AQ303" s="9"/>
      <c r="AR303" s="9"/>
      <c r="AS303" s="9"/>
      <c r="AT303" s="9"/>
      <c r="AU303" s="9"/>
      <c r="AV303" s="9"/>
      <c r="AW303" s="9"/>
      <c r="AX303" s="9"/>
      <c r="AY303" s="9"/>
      <c r="AZ303" s="9"/>
      <c r="BA303" s="9"/>
      <c r="BB303" s="9"/>
      <c r="BC303" s="9"/>
      <c r="BD303" s="9"/>
      <c r="BE303" s="9"/>
      <c r="BF303" s="9"/>
      <c r="BG303" s="9"/>
    </row>
    <row r="304" spans="1:59">
      <c r="A304" s="10"/>
      <c r="B304" s="11"/>
      <c r="C304" s="12"/>
      <c r="D304" s="12"/>
      <c r="E304" s="13"/>
      <c r="F304" s="14"/>
      <c r="G304" s="12"/>
      <c r="H304" s="12"/>
      <c r="I304" s="12"/>
      <c r="J304" s="26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  <c r="AA304" s="9"/>
      <c r="AB304" s="9"/>
      <c r="AC304" s="9"/>
      <c r="AD304" s="9"/>
      <c r="AE304" s="9"/>
      <c r="AF304" s="9"/>
      <c r="AG304" s="9"/>
      <c r="AH304" s="9"/>
      <c r="AI304" s="9"/>
      <c r="AJ304" s="9"/>
      <c r="AK304" s="9"/>
      <c r="AL304" s="9"/>
      <c r="AM304" s="9"/>
      <c r="AN304" s="9"/>
      <c r="AO304" s="9"/>
      <c r="AP304" s="9"/>
      <c r="AQ304" s="9"/>
      <c r="AR304" s="9"/>
      <c r="AS304" s="9"/>
      <c r="AT304" s="9"/>
      <c r="AU304" s="9"/>
      <c r="AV304" s="9"/>
      <c r="AW304" s="9"/>
      <c r="AX304" s="9"/>
      <c r="AY304" s="9"/>
      <c r="AZ304" s="9"/>
      <c r="BA304" s="9"/>
      <c r="BB304" s="9"/>
      <c r="BC304" s="9"/>
      <c r="BD304" s="9"/>
      <c r="BE304" s="9"/>
      <c r="BF304" s="9"/>
      <c r="BG304" s="9"/>
    </row>
    <row r="305" spans="1:59">
      <c r="A305" s="10"/>
      <c r="B305" s="11"/>
      <c r="C305" s="12"/>
      <c r="D305" s="12"/>
      <c r="E305" s="13"/>
      <c r="F305" s="14"/>
      <c r="G305" s="12"/>
      <c r="H305" s="12"/>
      <c r="I305" s="12"/>
      <c r="J305" s="26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  <c r="AA305" s="9"/>
      <c r="AB305" s="9"/>
      <c r="AC305" s="9"/>
      <c r="AD305" s="9"/>
      <c r="AE305" s="9"/>
      <c r="AF305" s="9"/>
      <c r="AG305" s="9"/>
      <c r="AH305" s="9"/>
      <c r="AI305" s="9"/>
      <c r="AJ305" s="9"/>
      <c r="AK305" s="9"/>
      <c r="AL305" s="9"/>
      <c r="AM305" s="9"/>
      <c r="AN305" s="9"/>
      <c r="AO305" s="9"/>
      <c r="AP305" s="9"/>
      <c r="AQ305" s="9"/>
      <c r="AR305" s="9"/>
      <c r="AS305" s="9"/>
      <c r="AT305" s="9"/>
      <c r="AU305" s="9"/>
      <c r="AV305" s="9"/>
      <c r="AW305" s="9"/>
      <c r="AX305" s="9"/>
      <c r="AY305" s="9"/>
      <c r="AZ305" s="9"/>
      <c r="BA305" s="9"/>
      <c r="BB305" s="9"/>
      <c r="BC305" s="9"/>
      <c r="BD305" s="9"/>
      <c r="BE305" s="9"/>
      <c r="BF305" s="9"/>
      <c r="BG305" s="9"/>
    </row>
    <row r="306" spans="1:59">
      <c r="A306" s="10"/>
      <c r="B306" s="11"/>
      <c r="C306" s="12"/>
      <c r="D306" s="12"/>
      <c r="E306" s="13"/>
      <c r="F306" s="14"/>
      <c r="G306" s="12"/>
      <c r="H306" s="12"/>
      <c r="I306" s="12"/>
      <c r="J306" s="26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  <c r="AA306" s="9"/>
      <c r="AB306" s="9"/>
      <c r="AC306" s="9"/>
      <c r="AD306" s="9"/>
      <c r="AE306" s="9"/>
      <c r="AF306" s="9"/>
      <c r="AG306" s="9"/>
      <c r="AH306" s="9"/>
      <c r="AI306" s="9"/>
      <c r="AJ306" s="9"/>
      <c r="AK306" s="9"/>
      <c r="AL306" s="9"/>
      <c r="AM306" s="9"/>
      <c r="AN306" s="9"/>
      <c r="AO306" s="9"/>
      <c r="AP306" s="9"/>
      <c r="AQ306" s="9"/>
      <c r="AR306" s="9"/>
      <c r="AS306" s="9"/>
      <c r="AT306" s="9"/>
      <c r="AU306" s="9"/>
      <c r="AV306" s="9"/>
      <c r="AW306" s="9"/>
      <c r="AX306" s="9"/>
      <c r="AY306" s="9"/>
      <c r="AZ306" s="9"/>
      <c r="BA306" s="9"/>
      <c r="BB306" s="9"/>
      <c r="BC306" s="9"/>
      <c r="BD306" s="9"/>
      <c r="BE306" s="9"/>
      <c r="BF306" s="9"/>
      <c r="BG306" s="9"/>
    </row>
    <row r="307" spans="1:59">
      <c r="A307" s="10"/>
      <c r="B307" s="11"/>
      <c r="C307" s="12"/>
      <c r="D307" s="12"/>
      <c r="E307" s="13"/>
      <c r="F307" s="14"/>
      <c r="G307" s="12"/>
      <c r="H307" s="12"/>
      <c r="I307" s="12"/>
      <c r="J307" s="26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  <c r="AA307" s="9"/>
      <c r="AB307" s="9"/>
      <c r="AC307" s="9"/>
      <c r="AD307" s="9"/>
      <c r="AE307" s="9"/>
      <c r="AF307" s="9"/>
      <c r="AG307" s="9"/>
      <c r="AH307" s="9"/>
      <c r="AI307" s="9"/>
      <c r="AJ307" s="9"/>
      <c r="AK307" s="9"/>
      <c r="AL307" s="9"/>
      <c r="AM307" s="9"/>
      <c r="AN307" s="9"/>
      <c r="AO307" s="9"/>
      <c r="AP307" s="9"/>
      <c r="AQ307" s="9"/>
      <c r="AR307" s="9"/>
      <c r="AS307" s="9"/>
      <c r="AT307" s="9"/>
      <c r="AU307" s="9"/>
      <c r="AV307" s="9"/>
      <c r="AW307" s="9"/>
      <c r="AX307" s="9"/>
      <c r="AY307" s="9"/>
      <c r="AZ307" s="9"/>
      <c r="BA307" s="9"/>
      <c r="BB307" s="9"/>
      <c r="BC307" s="9"/>
      <c r="BD307" s="9"/>
      <c r="BE307" s="9"/>
      <c r="BF307" s="9"/>
      <c r="BG307" s="9"/>
    </row>
    <row r="308" spans="1:59">
      <c r="A308" s="10"/>
      <c r="B308" s="11"/>
      <c r="C308" s="12"/>
      <c r="D308" s="12"/>
      <c r="E308" s="13"/>
      <c r="F308" s="14"/>
      <c r="G308" s="12"/>
      <c r="H308" s="12"/>
      <c r="I308" s="12"/>
      <c r="J308" s="26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  <c r="AA308" s="9"/>
      <c r="AB308" s="9"/>
      <c r="AC308" s="9"/>
      <c r="AD308" s="9"/>
      <c r="AE308" s="9"/>
      <c r="AF308" s="9"/>
      <c r="AG308" s="9"/>
      <c r="AH308" s="9"/>
      <c r="AI308" s="9"/>
      <c r="AJ308" s="9"/>
      <c r="AK308" s="9"/>
      <c r="AL308" s="9"/>
      <c r="AM308" s="9"/>
      <c r="AN308" s="9"/>
      <c r="AO308" s="9"/>
      <c r="AP308" s="9"/>
      <c r="AQ308" s="9"/>
      <c r="AR308" s="9"/>
      <c r="AS308" s="9"/>
      <c r="AT308" s="9"/>
      <c r="AU308" s="9"/>
      <c r="AV308" s="9"/>
      <c r="AW308" s="9"/>
      <c r="AX308" s="9"/>
      <c r="AY308" s="9"/>
      <c r="AZ308" s="9"/>
      <c r="BA308" s="9"/>
      <c r="BB308" s="9"/>
      <c r="BC308" s="9"/>
      <c r="BD308" s="9"/>
      <c r="BE308" s="9"/>
      <c r="BF308" s="9"/>
      <c r="BG308" s="9"/>
    </row>
    <row r="309" spans="1:59">
      <c r="A309" s="10"/>
      <c r="B309" s="11"/>
      <c r="C309" s="12"/>
      <c r="D309" s="12"/>
      <c r="E309" s="13"/>
      <c r="F309" s="14"/>
      <c r="G309" s="12"/>
      <c r="H309" s="12"/>
      <c r="I309" s="12"/>
      <c r="J309" s="26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  <c r="AA309" s="9"/>
      <c r="AB309" s="9"/>
      <c r="AC309" s="9"/>
      <c r="AD309" s="9"/>
      <c r="AE309" s="9"/>
      <c r="AF309" s="9"/>
      <c r="AG309" s="9"/>
      <c r="AH309" s="9"/>
      <c r="AI309" s="9"/>
      <c r="AJ309" s="9"/>
      <c r="AK309" s="9"/>
      <c r="AL309" s="9"/>
      <c r="AM309" s="9"/>
      <c r="AN309" s="9"/>
      <c r="AO309" s="9"/>
      <c r="AP309" s="9"/>
      <c r="AQ309" s="9"/>
      <c r="AR309" s="9"/>
      <c r="AS309" s="9"/>
      <c r="AT309" s="9"/>
      <c r="AU309" s="9"/>
      <c r="AV309" s="9"/>
      <c r="AW309" s="9"/>
      <c r="AX309" s="9"/>
      <c r="AY309" s="9"/>
      <c r="AZ309" s="9"/>
      <c r="BA309" s="9"/>
      <c r="BB309" s="9"/>
      <c r="BC309" s="9"/>
      <c r="BD309" s="9"/>
      <c r="BE309" s="9"/>
      <c r="BF309" s="9"/>
      <c r="BG309" s="9"/>
    </row>
    <row r="310" spans="1:59">
      <c r="A310" s="10"/>
      <c r="B310" s="11"/>
      <c r="C310" s="12"/>
      <c r="D310" s="12"/>
      <c r="E310" s="13"/>
      <c r="F310" s="14"/>
      <c r="G310" s="12"/>
      <c r="H310" s="12"/>
      <c r="I310" s="12"/>
      <c r="J310" s="26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  <c r="AA310" s="9"/>
      <c r="AB310" s="9"/>
      <c r="AC310" s="9"/>
      <c r="AD310" s="9"/>
      <c r="AE310" s="9"/>
      <c r="AF310" s="9"/>
      <c r="AG310" s="9"/>
      <c r="AH310" s="9"/>
      <c r="AI310" s="9"/>
      <c r="AJ310" s="9"/>
      <c r="AK310" s="9"/>
      <c r="AL310" s="9"/>
      <c r="AM310" s="9"/>
      <c r="AN310" s="9"/>
      <c r="AO310" s="9"/>
      <c r="AP310" s="9"/>
      <c r="AQ310" s="9"/>
      <c r="AR310" s="9"/>
      <c r="AS310" s="9"/>
      <c r="AT310" s="9"/>
      <c r="AU310" s="9"/>
      <c r="AV310" s="9"/>
      <c r="AW310" s="9"/>
      <c r="AX310" s="9"/>
      <c r="AY310" s="9"/>
      <c r="AZ310" s="9"/>
      <c r="BA310" s="9"/>
      <c r="BB310" s="9"/>
      <c r="BC310" s="9"/>
      <c r="BD310" s="9"/>
      <c r="BE310" s="9"/>
      <c r="BF310" s="9"/>
      <c r="BG310" s="9"/>
    </row>
    <row r="311" spans="1:59">
      <c r="A311" s="10"/>
      <c r="B311" s="11"/>
      <c r="C311" s="12"/>
      <c r="D311" s="12"/>
      <c r="E311" s="13"/>
      <c r="F311" s="14"/>
      <c r="G311" s="12"/>
      <c r="H311" s="12"/>
      <c r="I311" s="12"/>
      <c r="J311" s="26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  <c r="AA311" s="9"/>
      <c r="AB311" s="9"/>
      <c r="AC311" s="9"/>
      <c r="AD311" s="9"/>
      <c r="AE311" s="9"/>
      <c r="AF311" s="9"/>
      <c r="AG311" s="9"/>
      <c r="AH311" s="9"/>
      <c r="AI311" s="9"/>
      <c r="AJ311" s="9"/>
      <c r="AK311" s="9"/>
      <c r="AL311" s="9"/>
      <c r="AM311" s="9"/>
      <c r="AN311" s="9"/>
      <c r="AO311" s="9"/>
      <c r="AP311" s="9"/>
      <c r="AQ311" s="9"/>
      <c r="AR311" s="9"/>
      <c r="AS311" s="9"/>
      <c r="AT311" s="9"/>
      <c r="AU311" s="9"/>
      <c r="AV311" s="9"/>
      <c r="AW311" s="9"/>
      <c r="AX311" s="9"/>
      <c r="AY311" s="9"/>
      <c r="AZ311" s="9"/>
      <c r="BA311" s="9"/>
      <c r="BB311" s="9"/>
      <c r="BC311" s="9"/>
      <c r="BD311" s="9"/>
      <c r="BE311" s="9"/>
      <c r="BF311" s="9"/>
      <c r="BG311" s="9"/>
    </row>
    <row r="312" spans="1:59">
      <c r="A312" s="10"/>
      <c r="B312" s="11"/>
      <c r="C312" s="12"/>
      <c r="D312" s="12"/>
      <c r="E312" s="13"/>
      <c r="F312" s="14"/>
      <c r="G312" s="12"/>
      <c r="H312" s="12"/>
      <c r="I312" s="12"/>
      <c r="J312" s="26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  <c r="AA312" s="9"/>
      <c r="AB312" s="9"/>
      <c r="AC312" s="9"/>
      <c r="AD312" s="9"/>
      <c r="AE312" s="9"/>
      <c r="AF312" s="9"/>
      <c r="AG312" s="9"/>
      <c r="AH312" s="9"/>
      <c r="AI312" s="9"/>
      <c r="AJ312" s="9"/>
      <c r="AK312" s="9"/>
      <c r="AL312" s="9"/>
      <c r="AM312" s="9"/>
      <c r="AN312" s="9"/>
      <c r="AO312" s="9"/>
      <c r="AP312" s="9"/>
      <c r="AQ312" s="9"/>
      <c r="AR312" s="9"/>
      <c r="AS312" s="9"/>
      <c r="AT312" s="9"/>
      <c r="AU312" s="9"/>
      <c r="AV312" s="9"/>
      <c r="AW312" s="9"/>
      <c r="AX312" s="9"/>
      <c r="AY312" s="9"/>
      <c r="AZ312" s="9"/>
      <c r="BA312" s="9"/>
      <c r="BB312" s="9"/>
      <c r="BC312" s="9"/>
      <c r="BD312" s="9"/>
      <c r="BE312" s="9"/>
      <c r="BF312" s="9"/>
      <c r="BG312" s="9"/>
    </row>
    <row r="313" spans="1:59">
      <c r="A313" s="10"/>
      <c r="B313" s="11"/>
      <c r="C313" s="12"/>
      <c r="D313" s="12"/>
      <c r="E313" s="13"/>
      <c r="F313" s="14"/>
      <c r="G313" s="12"/>
      <c r="H313" s="12"/>
      <c r="I313" s="12"/>
      <c r="J313" s="26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  <c r="AA313" s="9"/>
      <c r="AB313" s="9"/>
      <c r="AC313" s="9"/>
      <c r="AD313" s="9"/>
      <c r="AE313" s="9"/>
      <c r="AF313" s="9"/>
      <c r="AG313" s="9"/>
      <c r="AH313" s="9"/>
      <c r="AI313" s="9"/>
      <c r="AJ313" s="9"/>
      <c r="AK313" s="9"/>
      <c r="AL313" s="9"/>
      <c r="AM313" s="9"/>
      <c r="AN313" s="9"/>
      <c r="AO313" s="9"/>
      <c r="AP313" s="9"/>
      <c r="AQ313" s="9"/>
      <c r="AR313" s="9"/>
      <c r="AS313" s="9"/>
      <c r="AT313" s="9"/>
      <c r="AU313" s="9"/>
      <c r="AV313" s="9"/>
      <c r="AW313" s="9"/>
      <c r="AX313" s="9"/>
      <c r="AY313" s="9"/>
      <c r="AZ313" s="9"/>
      <c r="BA313" s="9"/>
      <c r="BB313" s="9"/>
      <c r="BC313" s="9"/>
      <c r="BD313" s="9"/>
      <c r="BE313" s="9"/>
      <c r="BF313" s="9"/>
      <c r="BG313" s="9"/>
    </row>
    <row r="314" spans="1:59">
      <c r="A314" s="10"/>
      <c r="B314" s="11"/>
      <c r="C314" s="12"/>
      <c r="D314" s="12"/>
      <c r="E314" s="13"/>
      <c r="F314" s="14"/>
      <c r="G314" s="12"/>
      <c r="H314" s="12"/>
      <c r="I314" s="12"/>
      <c r="J314" s="26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  <c r="AA314" s="9"/>
      <c r="AB314" s="9"/>
      <c r="AC314" s="9"/>
      <c r="AD314" s="9"/>
      <c r="AE314" s="9"/>
      <c r="AF314" s="9"/>
      <c r="AG314" s="9"/>
      <c r="AH314" s="9"/>
      <c r="AI314" s="9"/>
      <c r="AJ314" s="9"/>
      <c r="AK314" s="9"/>
      <c r="AL314" s="9"/>
      <c r="AM314" s="9"/>
      <c r="AN314" s="9"/>
      <c r="AO314" s="9"/>
      <c r="AP314" s="9"/>
      <c r="AQ314" s="9"/>
      <c r="AR314" s="9"/>
      <c r="AS314" s="9"/>
      <c r="AT314" s="9"/>
      <c r="AU314" s="9"/>
      <c r="AV314" s="9"/>
      <c r="AW314" s="9"/>
      <c r="AX314" s="9"/>
      <c r="AY314" s="9"/>
      <c r="AZ314" s="9"/>
      <c r="BA314" s="9"/>
      <c r="BB314" s="9"/>
      <c r="BC314" s="9"/>
      <c r="BD314" s="9"/>
      <c r="BE314" s="9"/>
      <c r="BF314" s="9"/>
      <c r="BG314" s="9"/>
    </row>
    <row r="315" spans="1:59">
      <c r="A315" s="10"/>
      <c r="B315" s="11"/>
      <c r="C315" s="12"/>
      <c r="D315" s="12"/>
      <c r="E315" s="13"/>
      <c r="F315" s="14"/>
      <c r="G315" s="12"/>
      <c r="H315" s="12"/>
      <c r="I315" s="12"/>
      <c r="J315" s="26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  <c r="AA315" s="9"/>
      <c r="AB315" s="9"/>
      <c r="AC315" s="9"/>
      <c r="AD315" s="9"/>
      <c r="AE315" s="9"/>
      <c r="AF315" s="9"/>
      <c r="AG315" s="9"/>
      <c r="AH315" s="9"/>
      <c r="AI315" s="9"/>
      <c r="AJ315" s="9"/>
      <c r="AK315" s="9"/>
      <c r="AL315" s="9"/>
      <c r="AM315" s="9"/>
      <c r="AN315" s="9"/>
      <c r="AO315" s="9"/>
      <c r="AP315" s="9"/>
      <c r="AQ315" s="9"/>
      <c r="AR315" s="9"/>
      <c r="AS315" s="9"/>
      <c r="AT315" s="9"/>
      <c r="AU315" s="9"/>
      <c r="AV315" s="9"/>
      <c r="AW315" s="9"/>
      <c r="AX315" s="9"/>
      <c r="AY315" s="9"/>
      <c r="AZ315" s="9"/>
      <c r="BA315" s="9"/>
      <c r="BB315" s="9"/>
      <c r="BC315" s="9"/>
      <c r="BD315" s="9"/>
      <c r="BE315" s="9"/>
      <c r="BF315" s="9"/>
      <c r="BG315" s="9"/>
    </row>
    <row r="316" spans="1:59">
      <c r="A316" s="10"/>
      <c r="B316" s="11"/>
      <c r="C316" s="12"/>
      <c r="D316" s="12"/>
      <c r="E316" s="13"/>
      <c r="F316" s="14"/>
      <c r="G316" s="12"/>
      <c r="H316" s="12"/>
      <c r="I316" s="12"/>
      <c r="J316" s="26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  <c r="AA316" s="9"/>
      <c r="AB316" s="9"/>
      <c r="AC316" s="9"/>
      <c r="AD316" s="9"/>
      <c r="AE316" s="9"/>
      <c r="AF316" s="9"/>
      <c r="AG316" s="9"/>
      <c r="AH316" s="9"/>
      <c r="AI316" s="9"/>
      <c r="AJ316" s="9"/>
      <c r="AK316" s="9"/>
      <c r="AL316" s="9"/>
      <c r="AM316" s="9"/>
      <c r="AN316" s="9"/>
      <c r="AO316" s="9"/>
      <c r="AP316" s="9"/>
      <c r="AQ316" s="9"/>
      <c r="AR316" s="9"/>
      <c r="AS316" s="9"/>
      <c r="AT316" s="9"/>
      <c r="AU316" s="9"/>
      <c r="AV316" s="9"/>
      <c r="AW316" s="9"/>
      <c r="AX316" s="9"/>
      <c r="AY316" s="9"/>
      <c r="AZ316" s="9"/>
      <c r="BA316" s="9"/>
      <c r="BB316" s="9"/>
      <c r="BC316" s="9"/>
      <c r="BD316" s="9"/>
      <c r="BE316" s="9"/>
      <c r="BF316" s="9"/>
      <c r="BG316" s="9"/>
    </row>
    <row r="317" spans="1:59">
      <c r="A317" s="10"/>
      <c r="B317" s="11"/>
      <c r="C317" s="12"/>
      <c r="D317" s="12"/>
      <c r="E317" s="13"/>
      <c r="F317" s="14"/>
      <c r="G317" s="12"/>
      <c r="H317" s="12"/>
      <c r="I317" s="12"/>
      <c r="J317" s="26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  <c r="AA317" s="9"/>
      <c r="AB317" s="9"/>
      <c r="AC317" s="9"/>
      <c r="AD317" s="9"/>
      <c r="AE317" s="9"/>
      <c r="AF317" s="9"/>
      <c r="AG317" s="9"/>
      <c r="AH317" s="9"/>
      <c r="AI317" s="9"/>
      <c r="AJ317" s="9"/>
      <c r="AK317" s="9"/>
      <c r="AL317" s="9"/>
      <c r="AM317" s="9"/>
      <c r="AN317" s="9"/>
      <c r="AO317" s="9"/>
      <c r="AP317" s="9"/>
      <c r="AQ317" s="9"/>
      <c r="AR317" s="9"/>
      <c r="AS317" s="9"/>
      <c r="AT317" s="9"/>
      <c r="AU317" s="9"/>
      <c r="AV317" s="9"/>
      <c r="AW317" s="9"/>
      <c r="AX317" s="9"/>
      <c r="AY317" s="9"/>
      <c r="AZ317" s="9"/>
      <c r="BA317" s="9"/>
      <c r="BB317" s="9"/>
      <c r="BC317" s="9"/>
      <c r="BD317" s="9"/>
      <c r="BE317" s="9"/>
      <c r="BF317" s="9"/>
      <c r="BG317" s="9"/>
    </row>
    <row r="318" spans="1:59">
      <c r="A318" s="10"/>
      <c r="B318" s="11"/>
      <c r="C318" s="12"/>
      <c r="D318" s="12"/>
      <c r="E318" s="13"/>
      <c r="F318" s="14"/>
      <c r="G318" s="12"/>
      <c r="H318" s="12"/>
      <c r="I318" s="12"/>
      <c r="J318" s="26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  <c r="AA318" s="9"/>
      <c r="AB318" s="9"/>
      <c r="AC318" s="9"/>
      <c r="AD318" s="9"/>
      <c r="AE318" s="9"/>
      <c r="AF318" s="9"/>
      <c r="AG318" s="9"/>
      <c r="AH318" s="9"/>
      <c r="AI318" s="9"/>
      <c r="AJ318" s="9"/>
      <c r="AK318" s="9"/>
      <c r="AL318" s="9"/>
      <c r="AM318" s="9"/>
      <c r="AN318" s="9"/>
      <c r="AO318" s="9"/>
      <c r="AP318" s="9"/>
      <c r="AQ318" s="9"/>
      <c r="AR318" s="9"/>
      <c r="AS318" s="9"/>
      <c r="AT318" s="9"/>
      <c r="AU318" s="9"/>
      <c r="AV318" s="9"/>
      <c r="AW318" s="9"/>
      <c r="AX318" s="9"/>
      <c r="AY318" s="9"/>
      <c r="AZ318" s="9"/>
      <c r="BA318" s="9"/>
      <c r="BB318" s="9"/>
      <c r="BC318" s="9"/>
      <c r="BD318" s="9"/>
      <c r="BE318" s="9"/>
      <c r="BF318" s="9"/>
      <c r="BG318" s="9"/>
    </row>
    <row r="319" spans="1:59">
      <c r="A319" s="10"/>
      <c r="B319" s="11"/>
      <c r="C319" s="12"/>
      <c r="D319" s="12"/>
      <c r="E319" s="13"/>
      <c r="F319" s="14"/>
      <c r="G319" s="12"/>
      <c r="H319" s="12"/>
      <c r="I319" s="12"/>
      <c r="J319" s="26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  <c r="AA319" s="9"/>
      <c r="AB319" s="9"/>
      <c r="AC319" s="9"/>
      <c r="AD319" s="9"/>
      <c r="AE319" s="9"/>
      <c r="AF319" s="9"/>
      <c r="AG319" s="9"/>
      <c r="AH319" s="9"/>
      <c r="AI319" s="9"/>
      <c r="AJ319" s="9"/>
      <c r="AK319" s="9"/>
      <c r="AL319" s="9"/>
      <c r="AM319" s="9"/>
      <c r="AN319" s="9"/>
      <c r="AO319" s="9"/>
      <c r="AP319" s="9"/>
      <c r="AQ319" s="9"/>
      <c r="AR319" s="9"/>
      <c r="AS319" s="9"/>
      <c r="AT319" s="9"/>
      <c r="AU319" s="9"/>
      <c r="AV319" s="9"/>
      <c r="AW319" s="9"/>
      <c r="AX319" s="9"/>
      <c r="AY319" s="9"/>
      <c r="AZ319" s="9"/>
      <c r="BA319" s="9"/>
      <c r="BB319" s="9"/>
      <c r="BC319" s="9"/>
      <c r="BD319" s="9"/>
      <c r="BE319" s="9"/>
      <c r="BF319" s="9"/>
      <c r="BG319" s="9"/>
    </row>
    <row r="320" spans="1:59">
      <c r="A320" s="10"/>
      <c r="B320" s="11"/>
      <c r="C320" s="12"/>
      <c r="D320" s="12"/>
      <c r="E320" s="13"/>
      <c r="F320" s="14"/>
      <c r="G320" s="12"/>
      <c r="H320" s="12"/>
      <c r="I320" s="12"/>
      <c r="J320" s="26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  <c r="AA320" s="9"/>
      <c r="AB320" s="9"/>
      <c r="AC320" s="9"/>
      <c r="AD320" s="9"/>
      <c r="AE320" s="9"/>
      <c r="AF320" s="9"/>
      <c r="AG320" s="9"/>
      <c r="AH320" s="9"/>
      <c r="AI320" s="9"/>
      <c r="AJ320" s="9"/>
      <c r="AK320" s="9"/>
      <c r="AL320" s="9"/>
      <c r="AM320" s="9"/>
      <c r="AN320" s="9"/>
      <c r="AO320" s="9"/>
      <c r="AP320" s="9"/>
      <c r="AQ320" s="9"/>
      <c r="AR320" s="9"/>
      <c r="AS320" s="9"/>
      <c r="AT320" s="9"/>
      <c r="AU320" s="9"/>
      <c r="AV320" s="9"/>
      <c r="AW320" s="9"/>
      <c r="AX320" s="9"/>
      <c r="AY320" s="9"/>
      <c r="AZ320" s="9"/>
      <c r="BA320" s="9"/>
      <c r="BB320" s="9"/>
      <c r="BC320" s="9"/>
      <c r="BD320" s="9"/>
      <c r="BE320" s="9"/>
      <c r="BF320" s="9"/>
      <c r="BG320" s="9"/>
    </row>
    <row r="321" spans="1:59">
      <c r="A321" s="10"/>
      <c r="B321" s="11"/>
      <c r="C321" s="12"/>
      <c r="D321" s="12"/>
      <c r="E321" s="13"/>
      <c r="F321" s="14"/>
      <c r="G321" s="12"/>
      <c r="H321" s="12"/>
      <c r="I321" s="12"/>
      <c r="J321" s="26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  <c r="AA321" s="9"/>
      <c r="AB321" s="9"/>
      <c r="AC321" s="9"/>
      <c r="AD321" s="9"/>
      <c r="AE321" s="9"/>
      <c r="AF321" s="9"/>
      <c r="AG321" s="9"/>
      <c r="AH321" s="9"/>
      <c r="AI321" s="9"/>
      <c r="AJ321" s="9"/>
      <c r="AK321" s="9"/>
      <c r="AL321" s="9"/>
      <c r="AM321" s="9"/>
      <c r="AN321" s="9"/>
      <c r="AO321" s="9"/>
      <c r="AP321" s="9"/>
      <c r="AQ321" s="9"/>
      <c r="AR321" s="9"/>
      <c r="AS321" s="9"/>
      <c r="AT321" s="9"/>
      <c r="AU321" s="9"/>
      <c r="AV321" s="9"/>
      <c r="AW321" s="9"/>
      <c r="AX321" s="9"/>
      <c r="AY321" s="9"/>
      <c r="AZ321" s="9"/>
      <c r="BA321" s="9"/>
      <c r="BB321" s="9"/>
      <c r="BC321" s="9"/>
      <c r="BD321" s="9"/>
      <c r="BE321" s="9"/>
      <c r="BF321" s="9"/>
      <c r="BG321" s="9"/>
    </row>
    <row r="322" spans="1:59">
      <c r="A322" s="10"/>
      <c r="B322" s="11"/>
      <c r="C322" s="12"/>
      <c r="D322" s="12"/>
      <c r="E322" s="13"/>
      <c r="F322" s="14"/>
      <c r="G322" s="12"/>
      <c r="H322" s="12"/>
      <c r="I322" s="12"/>
      <c r="J322" s="26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  <c r="AA322" s="9"/>
      <c r="AB322" s="9"/>
      <c r="AC322" s="9"/>
      <c r="AD322" s="9"/>
      <c r="AE322" s="9"/>
      <c r="AF322" s="9"/>
      <c r="AG322" s="9"/>
      <c r="AH322" s="9"/>
      <c r="AI322" s="9"/>
      <c r="AJ322" s="9"/>
      <c r="AK322" s="9"/>
      <c r="AL322" s="9"/>
      <c r="AM322" s="9"/>
      <c r="AN322" s="9"/>
      <c r="AO322" s="9"/>
      <c r="AP322" s="9"/>
      <c r="AQ322" s="9"/>
      <c r="AR322" s="9"/>
      <c r="AS322" s="9"/>
      <c r="AT322" s="9"/>
      <c r="AU322" s="9"/>
      <c r="AV322" s="9"/>
      <c r="AW322" s="9"/>
      <c r="AX322" s="9"/>
      <c r="AY322" s="9"/>
      <c r="AZ322" s="9"/>
      <c r="BA322" s="9"/>
      <c r="BB322" s="9"/>
      <c r="BC322" s="9"/>
      <c r="BD322" s="9"/>
      <c r="BE322" s="9"/>
      <c r="BF322" s="9"/>
      <c r="BG322" s="9"/>
    </row>
    <row r="323" spans="1:59">
      <c r="A323" s="10"/>
      <c r="B323" s="11"/>
      <c r="C323" s="12"/>
      <c r="D323" s="12"/>
      <c r="E323" s="13"/>
      <c r="F323" s="14"/>
      <c r="G323" s="12"/>
      <c r="H323" s="12"/>
      <c r="I323" s="12"/>
      <c r="J323" s="26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  <c r="AA323" s="9"/>
      <c r="AB323" s="9"/>
      <c r="AC323" s="9"/>
      <c r="AD323" s="9"/>
      <c r="AE323" s="9"/>
      <c r="AF323" s="9"/>
      <c r="AG323" s="9"/>
      <c r="AH323" s="9"/>
      <c r="AI323" s="9"/>
      <c r="AJ323" s="9"/>
      <c r="AK323" s="9"/>
      <c r="AL323" s="9"/>
      <c r="AM323" s="9"/>
      <c r="AN323" s="9"/>
      <c r="AO323" s="9"/>
      <c r="AP323" s="9"/>
      <c r="AQ323" s="9"/>
      <c r="AR323" s="9"/>
      <c r="AS323" s="9"/>
      <c r="AT323" s="9"/>
      <c r="AU323" s="9"/>
      <c r="AV323" s="9"/>
      <c r="AW323" s="9"/>
      <c r="AX323" s="9"/>
      <c r="AY323" s="9"/>
      <c r="AZ323" s="9"/>
      <c r="BA323" s="9"/>
      <c r="BB323" s="9"/>
      <c r="BC323" s="9"/>
      <c r="BD323" s="9"/>
      <c r="BE323" s="9"/>
      <c r="BF323" s="9"/>
      <c r="BG323" s="9"/>
    </row>
    <row r="324" spans="1:59">
      <c r="A324" s="10"/>
      <c r="B324" s="11"/>
      <c r="C324" s="12"/>
      <c r="D324" s="12"/>
      <c r="E324" s="13"/>
      <c r="F324" s="14"/>
      <c r="G324" s="12"/>
      <c r="H324" s="12"/>
      <c r="I324" s="12"/>
      <c r="J324" s="26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  <c r="AA324" s="9"/>
      <c r="AB324" s="9"/>
      <c r="AC324" s="9"/>
      <c r="AD324" s="9"/>
      <c r="AE324" s="9"/>
      <c r="AF324" s="9"/>
      <c r="AG324" s="9"/>
      <c r="AH324" s="9"/>
      <c r="AI324" s="9"/>
      <c r="AJ324" s="9"/>
      <c r="AK324" s="9"/>
      <c r="AL324" s="9"/>
      <c r="AM324" s="9"/>
      <c r="AN324" s="9"/>
      <c r="AO324" s="9"/>
      <c r="AP324" s="9"/>
      <c r="AQ324" s="9"/>
      <c r="AR324" s="9"/>
      <c r="AS324" s="9"/>
      <c r="AT324" s="9"/>
      <c r="AU324" s="9"/>
      <c r="AV324" s="9"/>
      <c r="AW324" s="9"/>
      <c r="AX324" s="9"/>
      <c r="AY324" s="9"/>
      <c r="AZ324" s="9"/>
      <c r="BA324" s="9"/>
      <c r="BB324" s="9"/>
      <c r="BC324" s="9"/>
      <c r="BD324" s="9"/>
      <c r="BE324" s="9"/>
      <c r="BF324" s="9"/>
      <c r="BG324" s="9"/>
    </row>
    <row r="325" spans="1:59">
      <c r="A325" s="10"/>
      <c r="B325" s="11"/>
      <c r="C325" s="12"/>
      <c r="D325" s="12"/>
      <c r="E325" s="13"/>
      <c r="F325" s="14"/>
      <c r="G325" s="12"/>
      <c r="H325" s="12"/>
      <c r="I325" s="12"/>
      <c r="J325" s="26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  <c r="AA325" s="9"/>
      <c r="AB325" s="9"/>
      <c r="AC325" s="9"/>
      <c r="AD325" s="9"/>
      <c r="AE325" s="9"/>
      <c r="AF325" s="9"/>
      <c r="AG325" s="9"/>
      <c r="AH325" s="9"/>
      <c r="AI325" s="9"/>
      <c r="AJ325" s="9"/>
      <c r="AK325" s="9"/>
      <c r="AL325" s="9"/>
      <c r="AM325" s="9"/>
      <c r="AN325" s="9"/>
      <c r="AO325" s="9"/>
      <c r="AP325" s="9"/>
      <c r="AQ325" s="9"/>
      <c r="AR325" s="9"/>
      <c r="AS325" s="9"/>
      <c r="AT325" s="9"/>
      <c r="AU325" s="9"/>
      <c r="AV325" s="9"/>
      <c r="AW325" s="9"/>
      <c r="AX325" s="9"/>
      <c r="AY325" s="9"/>
      <c r="AZ325" s="9"/>
      <c r="BA325" s="9"/>
      <c r="BB325" s="9"/>
      <c r="BC325" s="9"/>
      <c r="BD325" s="9"/>
      <c r="BE325" s="9"/>
      <c r="BF325" s="9"/>
      <c r="BG325" s="9"/>
    </row>
    <row r="326" spans="1:59">
      <c r="A326" s="10"/>
      <c r="B326" s="11"/>
      <c r="C326" s="12"/>
      <c r="D326" s="12"/>
      <c r="E326" s="13"/>
      <c r="F326" s="14"/>
      <c r="G326" s="12"/>
      <c r="H326" s="12"/>
      <c r="I326" s="12"/>
      <c r="J326" s="26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  <c r="AA326" s="9"/>
      <c r="AB326" s="9"/>
      <c r="AC326" s="9"/>
      <c r="AD326" s="9"/>
      <c r="AE326" s="9"/>
      <c r="AF326" s="9"/>
      <c r="AG326" s="9"/>
      <c r="AH326" s="9"/>
      <c r="AI326" s="9"/>
      <c r="AJ326" s="9"/>
      <c r="AK326" s="9"/>
      <c r="AL326" s="9"/>
      <c r="AM326" s="9"/>
      <c r="AN326" s="9"/>
      <c r="AO326" s="9"/>
      <c r="AP326" s="9"/>
      <c r="AQ326" s="9"/>
      <c r="AR326" s="9"/>
      <c r="AS326" s="9"/>
      <c r="AT326" s="9"/>
      <c r="AU326" s="9"/>
      <c r="AV326" s="9"/>
      <c r="AW326" s="9"/>
      <c r="AX326" s="9"/>
      <c r="AY326" s="9"/>
      <c r="AZ326" s="9"/>
      <c r="BA326" s="9"/>
      <c r="BB326" s="9"/>
      <c r="BC326" s="9"/>
      <c r="BD326" s="9"/>
      <c r="BE326" s="9"/>
      <c r="BF326" s="9"/>
      <c r="BG326" s="9"/>
    </row>
    <row r="327" spans="1:59">
      <c r="A327" s="10"/>
      <c r="B327" s="11"/>
      <c r="C327" s="12"/>
      <c r="D327" s="12"/>
      <c r="E327" s="13"/>
      <c r="F327" s="14"/>
      <c r="G327" s="12"/>
      <c r="H327" s="12"/>
      <c r="I327" s="12"/>
      <c r="J327" s="26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  <c r="AA327" s="9"/>
      <c r="AB327" s="9"/>
      <c r="AC327" s="9"/>
      <c r="AD327" s="9"/>
      <c r="AE327" s="9"/>
      <c r="AF327" s="9"/>
      <c r="AG327" s="9"/>
      <c r="AH327" s="9"/>
      <c r="AI327" s="9"/>
      <c r="AJ327" s="9"/>
      <c r="AK327" s="9"/>
      <c r="AL327" s="9"/>
      <c r="AM327" s="9"/>
      <c r="AN327" s="9"/>
      <c r="AO327" s="9"/>
      <c r="AP327" s="9"/>
      <c r="AQ327" s="9"/>
      <c r="AR327" s="9"/>
      <c r="AS327" s="9"/>
      <c r="AT327" s="9"/>
      <c r="AU327" s="9"/>
      <c r="AV327" s="9"/>
      <c r="AW327" s="9"/>
      <c r="AX327" s="9"/>
      <c r="AY327" s="9"/>
      <c r="AZ327" s="9"/>
      <c r="BA327" s="9"/>
      <c r="BB327" s="9"/>
      <c r="BC327" s="9"/>
      <c r="BD327" s="9"/>
      <c r="BE327" s="9"/>
      <c r="BF327" s="9"/>
      <c r="BG327" s="9"/>
    </row>
    <row r="328" spans="1:59">
      <c r="A328" s="10"/>
      <c r="B328" s="11"/>
      <c r="C328" s="12"/>
      <c r="D328" s="12"/>
      <c r="E328" s="13"/>
      <c r="F328" s="14"/>
      <c r="G328" s="12"/>
      <c r="H328" s="12"/>
      <c r="I328" s="12"/>
      <c r="J328" s="26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  <c r="AA328" s="9"/>
      <c r="AB328" s="9"/>
      <c r="AC328" s="9"/>
      <c r="AD328" s="9"/>
      <c r="AE328" s="9"/>
      <c r="AF328" s="9"/>
      <c r="AG328" s="9"/>
      <c r="AH328" s="9"/>
      <c r="AI328" s="9"/>
      <c r="AJ328" s="9"/>
      <c r="AK328" s="9"/>
      <c r="AL328" s="9"/>
      <c r="AM328" s="9"/>
      <c r="AN328" s="9"/>
      <c r="AO328" s="9"/>
      <c r="AP328" s="9"/>
      <c r="AQ328" s="9"/>
      <c r="AR328" s="9"/>
      <c r="AS328" s="9"/>
      <c r="AT328" s="9"/>
      <c r="AU328" s="9"/>
      <c r="AV328" s="9"/>
      <c r="AW328" s="9"/>
      <c r="AX328" s="9"/>
      <c r="AY328" s="9"/>
      <c r="AZ328" s="9"/>
      <c r="BA328" s="9"/>
      <c r="BB328" s="9"/>
      <c r="BC328" s="9"/>
      <c r="BD328" s="9"/>
      <c r="BE328" s="9"/>
      <c r="BF328" s="9"/>
      <c r="BG328" s="9"/>
    </row>
    <row r="329" spans="1:59">
      <c r="A329" s="10"/>
      <c r="B329" s="11"/>
      <c r="C329" s="12"/>
      <c r="D329" s="12"/>
      <c r="E329" s="13"/>
      <c r="F329" s="14"/>
      <c r="G329" s="12"/>
      <c r="H329" s="12"/>
      <c r="I329" s="12"/>
      <c r="J329" s="26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  <c r="AA329" s="9"/>
      <c r="AB329" s="9"/>
      <c r="AC329" s="9"/>
      <c r="AD329" s="9"/>
      <c r="AE329" s="9"/>
      <c r="AF329" s="9"/>
      <c r="AG329" s="9"/>
      <c r="AH329" s="9"/>
      <c r="AI329" s="9"/>
      <c r="AJ329" s="9"/>
      <c r="AK329" s="9"/>
      <c r="AL329" s="9"/>
      <c r="AM329" s="9"/>
      <c r="AN329" s="9"/>
      <c r="AO329" s="9"/>
      <c r="AP329" s="9"/>
      <c r="AQ329" s="9"/>
      <c r="AR329" s="9"/>
      <c r="AS329" s="9"/>
      <c r="AT329" s="9"/>
      <c r="AU329" s="9"/>
      <c r="AV329" s="9"/>
      <c r="AW329" s="9"/>
      <c r="AX329" s="9"/>
      <c r="AY329" s="9"/>
      <c r="AZ329" s="9"/>
      <c r="BA329" s="9"/>
      <c r="BB329" s="9"/>
      <c r="BC329" s="9"/>
      <c r="BD329" s="9"/>
      <c r="BE329" s="9"/>
      <c r="BF329" s="9"/>
      <c r="BG329" s="9"/>
    </row>
    <row r="330" spans="1:59">
      <c r="A330" s="10"/>
      <c r="B330" s="11"/>
      <c r="C330" s="12"/>
      <c r="D330" s="12"/>
      <c r="E330" s="13"/>
      <c r="F330" s="14"/>
      <c r="G330" s="12"/>
      <c r="H330" s="12"/>
      <c r="I330" s="12"/>
      <c r="J330" s="26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  <c r="AA330" s="9"/>
      <c r="AB330" s="9"/>
      <c r="AC330" s="9"/>
      <c r="AD330" s="9"/>
      <c r="AE330" s="9"/>
      <c r="AF330" s="9"/>
      <c r="AG330" s="9"/>
      <c r="AH330" s="9"/>
      <c r="AI330" s="9"/>
      <c r="AJ330" s="9"/>
      <c r="AK330" s="9"/>
      <c r="AL330" s="9"/>
      <c r="AM330" s="9"/>
      <c r="AN330" s="9"/>
      <c r="AO330" s="9"/>
      <c r="AP330" s="9"/>
      <c r="AQ330" s="9"/>
      <c r="AR330" s="9"/>
      <c r="AS330" s="9"/>
      <c r="AT330" s="9"/>
      <c r="AU330" s="9"/>
      <c r="AV330" s="9"/>
      <c r="AW330" s="9"/>
      <c r="AX330" s="9"/>
      <c r="AY330" s="9"/>
      <c r="AZ330" s="9"/>
      <c r="BA330" s="9"/>
      <c r="BB330" s="9"/>
      <c r="BC330" s="9"/>
      <c r="BD330" s="9"/>
      <c r="BE330" s="9"/>
      <c r="BF330" s="9"/>
      <c r="BG330" s="9"/>
    </row>
    <row r="331" spans="1:59">
      <c r="A331" s="10"/>
      <c r="B331" s="11"/>
      <c r="C331" s="12"/>
      <c r="D331" s="12"/>
      <c r="E331" s="13"/>
      <c r="F331" s="14"/>
      <c r="G331" s="12"/>
      <c r="H331" s="12"/>
      <c r="I331" s="12"/>
      <c r="J331" s="26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  <c r="AA331" s="9"/>
      <c r="AB331" s="9"/>
      <c r="AC331" s="9"/>
      <c r="AD331" s="9"/>
      <c r="AE331" s="9"/>
      <c r="AF331" s="9"/>
      <c r="AG331" s="9"/>
      <c r="AH331" s="9"/>
      <c r="AI331" s="9"/>
      <c r="AJ331" s="9"/>
      <c r="AK331" s="9"/>
      <c r="AL331" s="9"/>
      <c r="AM331" s="9"/>
      <c r="AN331" s="9"/>
      <c r="AO331" s="9"/>
      <c r="AP331" s="9"/>
      <c r="AQ331" s="9"/>
      <c r="AR331" s="9"/>
      <c r="AS331" s="9"/>
      <c r="AT331" s="9"/>
      <c r="AU331" s="9"/>
      <c r="AV331" s="9"/>
      <c r="AW331" s="9"/>
      <c r="AX331" s="9"/>
      <c r="AY331" s="9"/>
      <c r="AZ331" s="9"/>
      <c r="BA331" s="9"/>
      <c r="BB331" s="9"/>
      <c r="BC331" s="9"/>
      <c r="BD331" s="9"/>
      <c r="BE331" s="9"/>
      <c r="BF331" s="9"/>
      <c r="BG331" s="9"/>
    </row>
    <row r="332" spans="1:59">
      <c r="A332" s="10"/>
      <c r="B332" s="11"/>
      <c r="C332" s="12"/>
      <c r="D332" s="12"/>
      <c r="E332" s="13"/>
      <c r="F332" s="14"/>
      <c r="G332" s="12"/>
      <c r="H332" s="12"/>
      <c r="I332" s="12"/>
      <c r="J332" s="26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  <c r="AA332" s="9"/>
      <c r="AB332" s="9"/>
      <c r="AC332" s="9"/>
      <c r="AD332" s="9"/>
      <c r="AE332" s="9"/>
      <c r="AF332" s="9"/>
      <c r="AG332" s="9"/>
      <c r="AH332" s="9"/>
      <c r="AI332" s="9"/>
      <c r="AJ332" s="9"/>
      <c r="AK332" s="9"/>
      <c r="AL332" s="9"/>
      <c r="AM332" s="9"/>
      <c r="AN332" s="9"/>
      <c r="AO332" s="9"/>
      <c r="AP332" s="9"/>
      <c r="AQ332" s="9"/>
      <c r="AR332" s="9"/>
      <c r="AS332" s="9"/>
      <c r="AT332" s="9"/>
      <c r="AU332" s="9"/>
      <c r="AV332" s="9"/>
      <c r="AW332" s="9"/>
      <c r="AX332" s="9"/>
      <c r="AY332" s="9"/>
      <c r="AZ332" s="9"/>
      <c r="BA332" s="9"/>
      <c r="BB332" s="9"/>
      <c r="BC332" s="9"/>
      <c r="BD332" s="9"/>
      <c r="BE332" s="9"/>
      <c r="BF332" s="9"/>
      <c r="BG332" s="9"/>
    </row>
    <row r="333" spans="1:59">
      <c r="A333" s="10"/>
      <c r="B333" s="11"/>
      <c r="C333" s="12"/>
      <c r="D333" s="12"/>
      <c r="E333" s="13"/>
      <c r="F333" s="14"/>
      <c r="G333" s="12"/>
      <c r="H333" s="12"/>
      <c r="I333" s="12"/>
      <c r="J333" s="26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  <c r="AA333" s="9"/>
      <c r="AB333" s="9"/>
      <c r="AC333" s="9"/>
      <c r="AD333" s="9"/>
      <c r="AE333" s="9"/>
      <c r="AF333" s="9"/>
      <c r="AG333" s="9"/>
      <c r="AH333" s="9"/>
      <c r="AI333" s="9"/>
      <c r="AJ333" s="9"/>
      <c r="AK333" s="9"/>
      <c r="AL333" s="9"/>
      <c r="AM333" s="9"/>
      <c r="AN333" s="9"/>
      <c r="AO333" s="9"/>
      <c r="AP333" s="9"/>
      <c r="AQ333" s="9"/>
      <c r="AR333" s="9"/>
      <c r="AS333" s="9"/>
      <c r="AT333" s="9"/>
      <c r="AU333" s="9"/>
      <c r="AV333" s="9"/>
      <c r="AW333" s="9"/>
      <c r="AX333" s="9"/>
      <c r="AY333" s="9"/>
      <c r="AZ333" s="9"/>
      <c r="BA333" s="9"/>
      <c r="BB333" s="9"/>
      <c r="BC333" s="9"/>
      <c r="BD333" s="9"/>
      <c r="BE333" s="9"/>
      <c r="BF333" s="9"/>
      <c r="BG333" s="9"/>
    </row>
    <row r="334" spans="1:59">
      <c r="A334" s="10"/>
      <c r="B334" s="11"/>
      <c r="C334" s="12"/>
      <c r="D334" s="12"/>
      <c r="E334" s="13"/>
      <c r="F334" s="14"/>
      <c r="G334" s="12"/>
      <c r="H334" s="12"/>
      <c r="I334" s="12"/>
      <c r="J334" s="26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  <c r="AA334" s="9"/>
      <c r="AB334" s="9"/>
      <c r="AC334" s="9"/>
      <c r="AD334" s="9"/>
      <c r="AE334" s="9"/>
      <c r="AF334" s="9"/>
      <c r="AG334" s="9"/>
      <c r="AH334" s="9"/>
      <c r="AI334" s="9"/>
      <c r="AJ334" s="9"/>
      <c r="AK334" s="9"/>
      <c r="AL334" s="9"/>
      <c r="AM334" s="9"/>
      <c r="AN334" s="9"/>
      <c r="AO334" s="9"/>
      <c r="AP334" s="9"/>
      <c r="AQ334" s="9"/>
      <c r="AR334" s="9"/>
      <c r="AS334" s="9"/>
      <c r="AT334" s="9"/>
      <c r="AU334" s="9"/>
      <c r="AV334" s="9"/>
      <c r="AW334" s="9"/>
      <c r="AX334" s="9"/>
      <c r="AY334" s="9"/>
      <c r="AZ334" s="9"/>
      <c r="BA334" s="9"/>
      <c r="BB334" s="9"/>
      <c r="BC334" s="9"/>
      <c r="BD334" s="9"/>
      <c r="BE334" s="9"/>
      <c r="BF334" s="9"/>
      <c r="BG334" s="9"/>
    </row>
    <row r="335" spans="1:59">
      <c r="A335" s="10"/>
      <c r="B335" s="11"/>
      <c r="C335" s="12"/>
      <c r="D335" s="12"/>
      <c r="E335" s="13"/>
      <c r="F335" s="14"/>
      <c r="G335" s="12"/>
      <c r="H335" s="12"/>
      <c r="I335" s="12"/>
      <c r="J335" s="26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  <c r="AA335" s="9"/>
      <c r="AB335" s="9"/>
      <c r="AC335" s="9"/>
      <c r="AD335" s="9"/>
      <c r="AE335" s="9"/>
      <c r="AF335" s="9"/>
      <c r="AG335" s="9"/>
      <c r="AH335" s="9"/>
      <c r="AI335" s="9"/>
      <c r="AJ335" s="9"/>
      <c r="AK335" s="9"/>
      <c r="AL335" s="9"/>
      <c r="AM335" s="9"/>
      <c r="AN335" s="9"/>
      <c r="AO335" s="9"/>
      <c r="AP335" s="9"/>
      <c r="AQ335" s="9"/>
      <c r="AR335" s="9"/>
      <c r="AS335" s="9"/>
      <c r="AT335" s="9"/>
      <c r="AU335" s="9"/>
      <c r="AV335" s="9"/>
      <c r="AW335" s="9"/>
      <c r="AX335" s="9"/>
      <c r="AY335" s="9"/>
      <c r="AZ335" s="9"/>
      <c r="BA335" s="9"/>
      <c r="BB335" s="9"/>
      <c r="BC335" s="9"/>
      <c r="BD335" s="9"/>
      <c r="BE335" s="9"/>
      <c r="BF335" s="9"/>
      <c r="BG335" s="9"/>
    </row>
    <row r="336" spans="1:59">
      <c r="A336" s="10"/>
      <c r="B336" s="11"/>
      <c r="C336" s="12"/>
      <c r="D336" s="12"/>
      <c r="E336" s="13"/>
      <c r="F336" s="14"/>
      <c r="G336" s="12"/>
      <c r="H336" s="12"/>
      <c r="I336" s="12"/>
      <c r="J336" s="26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  <c r="AA336" s="9"/>
      <c r="AB336" s="9"/>
      <c r="AC336" s="9"/>
      <c r="AD336" s="9"/>
      <c r="AE336" s="9"/>
      <c r="AF336" s="9"/>
      <c r="AG336" s="9"/>
      <c r="AH336" s="9"/>
      <c r="AI336" s="9"/>
      <c r="AJ336" s="9"/>
      <c r="AK336" s="9"/>
      <c r="AL336" s="9"/>
      <c r="AM336" s="9"/>
      <c r="AN336" s="9"/>
      <c r="AO336" s="9"/>
      <c r="AP336" s="9"/>
      <c r="AQ336" s="9"/>
      <c r="AR336" s="9"/>
      <c r="AS336" s="9"/>
      <c r="AT336" s="9"/>
      <c r="AU336" s="9"/>
      <c r="AV336" s="9"/>
      <c r="AW336" s="9"/>
      <c r="AX336" s="9"/>
      <c r="AY336" s="9"/>
      <c r="AZ336" s="9"/>
      <c r="BA336" s="9"/>
      <c r="BB336" s="9"/>
      <c r="BC336" s="9"/>
      <c r="BD336" s="9"/>
      <c r="BE336" s="9"/>
      <c r="BF336" s="9"/>
      <c r="BG336" s="9"/>
    </row>
    <row r="337" spans="1:59">
      <c r="A337" s="10"/>
      <c r="B337" s="11"/>
      <c r="C337" s="12"/>
      <c r="D337" s="12"/>
      <c r="E337" s="13"/>
      <c r="F337" s="14"/>
      <c r="G337" s="12"/>
      <c r="H337" s="12"/>
      <c r="I337" s="12"/>
      <c r="J337" s="26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  <c r="AA337" s="9"/>
      <c r="AB337" s="9"/>
      <c r="AC337" s="9"/>
      <c r="AD337" s="9"/>
      <c r="AE337" s="9"/>
      <c r="AF337" s="9"/>
      <c r="AG337" s="9"/>
      <c r="AH337" s="9"/>
      <c r="AI337" s="9"/>
      <c r="AJ337" s="9"/>
      <c r="AK337" s="9"/>
      <c r="AL337" s="9"/>
      <c r="AM337" s="9"/>
      <c r="AN337" s="9"/>
      <c r="AO337" s="9"/>
      <c r="AP337" s="9"/>
      <c r="AQ337" s="9"/>
      <c r="AR337" s="9"/>
      <c r="AS337" s="9"/>
      <c r="AT337" s="9"/>
      <c r="AU337" s="9"/>
      <c r="AV337" s="9"/>
      <c r="AW337" s="9"/>
      <c r="AX337" s="9"/>
      <c r="AY337" s="9"/>
      <c r="AZ337" s="9"/>
      <c r="BA337" s="9"/>
      <c r="BB337" s="9"/>
      <c r="BC337" s="9"/>
      <c r="BD337" s="9"/>
      <c r="BE337" s="9"/>
      <c r="BF337" s="9"/>
      <c r="BG337" s="9"/>
    </row>
    <row r="338" spans="1:59">
      <c r="A338" s="10"/>
      <c r="B338" s="11"/>
      <c r="C338" s="12"/>
      <c r="D338" s="12"/>
      <c r="E338" s="13"/>
      <c r="F338" s="14"/>
      <c r="G338" s="12"/>
      <c r="H338" s="12"/>
      <c r="I338" s="12"/>
      <c r="J338" s="26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  <c r="AA338" s="9"/>
      <c r="AB338" s="9"/>
      <c r="AC338" s="9"/>
      <c r="AD338" s="9"/>
      <c r="AE338" s="9"/>
      <c r="AF338" s="9"/>
      <c r="AG338" s="9"/>
      <c r="AH338" s="9"/>
      <c r="AI338" s="9"/>
      <c r="AJ338" s="9"/>
      <c r="AK338" s="9"/>
      <c r="AL338" s="9"/>
      <c r="AM338" s="9"/>
      <c r="AN338" s="9"/>
      <c r="AO338" s="9"/>
      <c r="AP338" s="9"/>
      <c r="AQ338" s="9"/>
      <c r="AR338" s="9"/>
      <c r="AS338" s="9"/>
      <c r="AT338" s="9"/>
      <c r="AU338" s="9"/>
      <c r="AV338" s="9"/>
      <c r="AW338" s="9"/>
      <c r="AX338" s="9"/>
      <c r="AY338" s="9"/>
      <c r="AZ338" s="9"/>
      <c r="BA338" s="9"/>
      <c r="BB338" s="9"/>
      <c r="BC338" s="9"/>
      <c r="BD338" s="9"/>
      <c r="BE338" s="9"/>
      <c r="BF338" s="9"/>
      <c r="BG338" s="9"/>
    </row>
    <row r="339" spans="1:59">
      <c r="A339" s="10"/>
      <c r="B339" s="11"/>
      <c r="C339" s="12"/>
      <c r="D339" s="12"/>
      <c r="E339" s="13"/>
      <c r="F339" s="14"/>
      <c r="G339" s="12"/>
      <c r="H339" s="12"/>
      <c r="I339" s="12"/>
      <c r="J339" s="26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  <c r="AA339" s="9"/>
      <c r="AB339" s="9"/>
      <c r="AC339" s="9"/>
      <c r="AD339" s="9"/>
      <c r="AE339" s="9"/>
      <c r="AF339" s="9"/>
      <c r="AG339" s="9"/>
      <c r="AH339" s="9"/>
      <c r="AI339" s="9"/>
      <c r="AJ339" s="9"/>
      <c r="AK339" s="9"/>
      <c r="AL339" s="9"/>
      <c r="AM339" s="9"/>
      <c r="AN339" s="9"/>
      <c r="AO339" s="9"/>
      <c r="AP339" s="9"/>
      <c r="AQ339" s="9"/>
      <c r="AR339" s="9"/>
      <c r="AS339" s="9"/>
      <c r="AT339" s="9"/>
      <c r="AU339" s="9"/>
      <c r="AV339" s="9"/>
      <c r="AW339" s="9"/>
      <c r="AX339" s="9"/>
      <c r="AY339" s="9"/>
      <c r="AZ339" s="9"/>
      <c r="BA339" s="9"/>
      <c r="BB339" s="9"/>
      <c r="BC339" s="9"/>
      <c r="BD339" s="9"/>
      <c r="BE339" s="9"/>
      <c r="BF339" s="9"/>
      <c r="BG339" s="9"/>
    </row>
    <row r="340" spans="1:59">
      <c r="A340" s="10"/>
      <c r="B340" s="11"/>
      <c r="C340" s="12"/>
      <c r="D340" s="12"/>
      <c r="E340" s="13"/>
      <c r="F340" s="14"/>
      <c r="G340" s="12"/>
      <c r="H340" s="12"/>
      <c r="I340" s="12"/>
      <c r="J340" s="26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  <c r="AA340" s="9"/>
      <c r="AB340" s="9"/>
      <c r="AC340" s="9"/>
      <c r="AD340" s="9"/>
      <c r="AE340" s="9"/>
      <c r="AF340" s="9"/>
      <c r="AG340" s="9"/>
      <c r="AH340" s="9"/>
      <c r="AI340" s="9"/>
      <c r="AJ340" s="9"/>
      <c r="AK340" s="9"/>
      <c r="AL340" s="9"/>
      <c r="AM340" s="9"/>
      <c r="AN340" s="9"/>
      <c r="AO340" s="9"/>
      <c r="AP340" s="9"/>
      <c r="AQ340" s="9"/>
      <c r="AR340" s="9"/>
      <c r="AS340" s="9"/>
      <c r="AT340" s="9"/>
      <c r="AU340" s="9"/>
      <c r="AV340" s="9"/>
      <c r="AW340" s="9"/>
      <c r="AX340" s="9"/>
      <c r="AY340" s="9"/>
      <c r="AZ340" s="9"/>
      <c r="BA340" s="9"/>
      <c r="BB340" s="9"/>
      <c r="BC340" s="9"/>
      <c r="BD340" s="9"/>
      <c r="BE340" s="9"/>
      <c r="BF340" s="9"/>
      <c r="BG340" s="9"/>
    </row>
    <row r="341" spans="1:59">
      <c r="A341" s="10"/>
      <c r="B341" s="11"/>
      <c r="C341" s="12"/>
      <c r="D341" s="12"/>
      <c r="E341" s="13"/>
      <c r="F341" s="14"/>
      <c r="G341" s="12"/>
      <c r="H341" s="12"/>
      <c r="I341" s="12"/>
      <c r="J341" s="26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  <c r="AA341" s="9"/>
      <c r="AB341" s="9"/>
      <c r="AC341" s="9"/>
      <c r="AD341" s="9"/>
      <c r="AE341" s="9"/>
      <c r="AF341" s="9"/>
      <c r="AG341" s="9"/>
      <c r="AH341" s="9"/>
      <c r="AI341" s="9"/>
      <c r="AJ341" s="9"/>
      <c r="AK341" s="9"/>
      <c r="AL341" s="9"/>
      <c r="AM341" s="9"/>
      <c r="AN341" s="9"/>
      <c r="AO341" s="9"/>
      <c r="AP341" s="9"/>
      <c r="AQ341" s="9"/>
      <c r="AR341" s="9"/>
      <c r="AS341" s="9"/>
      <c r="AT341" s="9"/>
      <c r="AU341" s="9"/>
      <c r="AV341" s="9"/>
      <c r="AW341" s="9"/>
      <c r="AX341" s="9"/>
      <c r="AY341" s="9"/>
      <c r="AZ341" s="9"/>
      <c r="BA341" s="9"/>
      <c r="BB341" s="9"/>
      <c r="BC341" s="9"/>
      <c r="BD341" s="9"/>
      <c r="BE341" s="9"/>
      <c r="BF341" s="9"/>
      <c r="BG341" s="9"/>
    </row>
    <row r="342" spans="1:59">
      <c r="A342" s="10"/>
      <c r="B342" s="11"/>
      <c r="C342" s="12"/>
      <c r="D342" s="12"/>
      <c r="E342" s="13"/>
      <c r="F342" s="14"/>
      <c r="G342" s="12"/>
      <c r="H342" s="12"/>
      <c r="I342" s="12"/>
      <c r="J342" s="26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  <c r="AA342" s="9"/>
      <c r="AB342" s="9"/>
      <c r="AC342" s="9"/>
      <c r="AD342" s="9"/>
      <c r="AE342" s="9"/>
      <c r="AF342" s="9"/>
      <c r="AG342" s="9"/>
      <c r="AH342" s="9"/>
      <c r="AI342" s="9"/>
      <c r="AJ342" s="9"/>
      <c r="AK342" s="9"/>
      <c r="AL342" s="9"/>
      <c r="AM342" s="9"/>
      <c r="AN342" s="9"/>
      <c r="AO342" s="9"/>
      <c r="AP342" s="9"/>
      <c r="AQ342" s="9"/>
      <c r="AR342" s="9"/>
      <c r="AS342" s="9"/>
      <c r="AT342" s="9"/>
      <c r="AU342" s="9"/>
      <c r="AV342" s="9"/>
      <c r="AW342" s="9"/>
      <c r="AX342" s="9"/>
      <c r="AY342" s="9"/>
      <c r="AZ342" s="9"/>
      <c r="BA342" s="9"/>
      <c r="BB342" s="9"/>
      <c r="BC342" s="9"/>
      <c r="BD342" s="9"/>
      <c r="BE342" s="9"/>
      <c r="BF342" s="9"/>
      <c r="BG342" s="9"/>
    </row>
    <row r="343" spans="1:59">
      <c r="A343" s="10"/>
      <c r="B343" s="11"/>
      <c r="C343" s="12"/>
      <c r="D343" s="12"/>
      <c r="E343" s="13"/>
      <c r="F343" s="14"/>
      <c r="G343" s="12"/>
      <c r="H343" s="12"/>
      <c r="I343" s="12"/>
      <c r="J343" s="26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  <c r="AA343" s="9"/>
      <c r="AB343" s="9"/>
      <c r="AC343" s="9"/>
      <c r="AD343" s="9"/>
      <c r="AE343" s="9"/>
      <c r="AF343" s="9"/>
      <c r="AG343" s="9"/>
      <c r="AH343" s="9"/>
      <c r="AI343" s="9"/>
      <c r="AJ343" s="9"/>
      <c r="AK343" s="9"/>
      <c r="AL343" s="9"/>
      <c r="AM343" s="9"/>
      <c r="AN343" s="9"/>
      <c r="AO343" s="9"/>
      <c r="AP343" s="9"/>
      <c r="AQ343" s="9"/>
      <c r="AR343" s="9"/>
      <c r="AS343" s="9"/>
      <c r="AT343" s="9"/>
      <c r="AU343" s="9"/>
      <c r="AV343" s="9"/>
      <c r="AW343" s="9"/>
      <c r="AX343" s="9"/>
      <c r="AY343" s="9"/>
      <c r="AZ343" s="9"/>
      <c r="BA343" s="9"/>
      <c r="BB343" s="9"/>
      <c r="BC343" s="9"/>
      <c r="BD343" s="9"/>
      <c r="BE343" s="9"/>
      <c r="BF343" s="9"/>
      <c r="BG343" s="9"/>
    </row>
    <row r="344" spans="1:59">
      <c r="A344" s="10"/>
      <c r="B344" s="11"/>
      <c r="C344" s="12"/>
      <c r="D344" s="12"/>
      <c r="E344" s="13"/>
      <c r="F344" s="14"/>
      <c r="G344" s="12"/>
      <c r="H344" s="12"/>
      <c r="I344" s="12"/>
      <c r="J344" s="26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  <c r="AA344" s="9"/>
      <c r="AB344" s="9"/>
      <c r="AC344" s="9"/>
      <c r="AD344" s="9"/>
      <c r="AE344" s="9"/>
      <c r="AF344" s="9"/>
      <c r="AG344" s="9"/>
      <c r="AH344" s="9"/>
      <c r="AI344" s="9"/>
      <c r="AJ344" s="9"/>
      <c r="AK344" s="9"/>
      <c r="AL344" s="9"/>
      <c r="AM344" s="9"/>
      <c r="AN344" s="9"/>
      <c r="AO344" s="9"/>
      <c r="AP344" s="9"/>
      <c r="AQ344" s="9"/>
      <c r="AR344" s="9"/>
      <c r="AS344" s="9"/>
      <c r="AT344" s="9"/>
      <c r="AU344" s="9"/>
      <c r="AV344" s="9"/>
      <c r="AW344" s="9"/>
      <c r="AX344" s="9"/>
      <c r="AY344" s="9"/>
      <c r="AZ344" s="9"/>
      <c r="BA344" s="9"/>
      <c r="BB344" s="9"/>
      <c r="BC344" s="9"/>
      <c r="BD344" s="9"/>
      <c r="BE344" s="9"/>
      <c r="BF344" s="9"/>
      <c r="BG344" s="9"/>
    </row>
    <row r="345" spans="1:59">
      <c r="A345" s="10"/>
      <c r="B345" s="11"/>
      <c r="C345" s="12"/>
      <c r="D345" s="12"/>
      <c r="E345" s="13"/>
      <c r="F345" s="14"/>
      <c r="G345" s="12"/>
      <c r="H345" s="12"/>
      <c r="I345" s="12"/>
      <c r="J345" s="26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  <c r="AA345" s="9"/>
      <c r="AB345" s="9"/>
      <c r="AC345" s="9"/>
      <c r="AD345" s="9"/>
      <c r="AE345" s="9"/>
      <c r="AF345" s="9"/>
      <c r="AG345" s="9"/>
      <c r="AH345" s="9"/>
      <c r="AI345" s="9"/>
      <c r="AJ345" s="9"/>
      <c r="AK345" s="9"/>
      <c r="AL345" s="9"/>
      <c r="AM345" s="9"/>
      <c r="AN345" s="9"/>
      <c r="AO345" s="9"/>
      <c r="AP345" s="9"/>
      <c r="AQ345" s="9"/>
      <c r="AR345" s="9"/>
      <c r="AS345" s="9"/>
      <c r="AT345" s="9"/>
      <c r="AU345" s="9"/>
      <c r="AV345" s="9"/>
      <c r="AW345" s="9"/>
      <c r="AX345" s="9"/>
      <c r="AY345" s="9"/>
      <c r="AZ345" s="9"/>
      <c r="BA345" s="9"/>
      <c r="BB345" s="9"/>
      <c r="BC345" s="9"/>
      <c r="BD345" s="9"/>
      <c r="BE345" s="9"/>
      <c r="BF345" s="9"/>
      <c r="BG345" s="9"/>
    </row>
    <row r="346" spans="1:59">
      <c r="A346" s="10"/>
      <c r="B346" s="11"/>
      <c r="C346" s="12"/>
      <c r="D346" s="12"/>
      <c r="E346" s="13"/>
      <c r="F346" s="14"/>
      <c r="G346" s="12"/>
      <c r="H346" s="12"/>
      <c r="I346" s="12"/>
      <c r="J346" s="26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  <c r="AA346" s="9"/>
      <c r="AB346" s="9"/>
      <c r="AC346" s="9"/>
      <c r="AD346" s="9"/>
      <c r="AE346" s="9"/>
      <c r="AF346" s="9"/>
      <c r="AG346" s="9"/>
      <c r="AH346" s="9"/>
      <c r="AI346" s="9"/>
      <c r="AJ346" s="9"/>
      <c r="AK346" s="9"/>
      <c r="AL346" s="9"/>
      <c r="AM346" s="9"/>
      <c r="AN346" s="9"/>
      <c r="AO346" s="9"/>
      <c r="AP346" s="9"/>
      <c r="AQ346" s="9"/>
      <c r="AR346" s="9"/>
      <c r="AS346" s="9"/>
      <c r="AT346" s="9"/>
      <c r="AU346" s="9"/>
      <c r="AV346" s="9"/>
      <c r="AW346" s="9"/>
      <c r="AX346" s="9"/>
      <c r="AY346" s="9"/>
      <c r="AZ346" s="9"/>
      <c r="BA346" s="9"/>
      <c r="BB346" s="9"/>
      <c r="BC346" s="9"/>
      <c r="BD346" s="9"/>
      <c r="BE346" s="9"/>
      <c r="BF346" s="9"/>
      <c r="BG346" s="9"/>
    </row>
    <row r="347" spans="1:59">
      <c r="A347" s="10"/>
      <c r="B347" s="11"/>
      <c r="C347" s="12"/>
      <c r="D347" s="12"/>
      <c r="E347" s="13"/>
      <c r="F347" s="14"/>
      <c r="G347" s="12"/>
      <c r="H347" s="12"/>
      <c r="I347" s="12"/>
      <c r="J347" s="26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  <c r="AA347" s="9"/>
      <c r="AB347" s="9"/>
      <c r="AC347" s="9"/>
      <c r="AD347" s="9"/>
      <c r="AE347" s="9"/>
      <c r="AF347" s="9"/>
      <c r="AG347" s="9"/>
      <c r="AH347" s="9"/>
      <c r="AI347" s="9"/>
      <c r="AJ347" s="9"/>
      <c r="AK347" s="9"/>
      <c r="AL347" s="9"/>
      <c r="AM347" s="9"/>
      <c r="AN347" s="9"/>
      <c r="AO347" s="9"/>
      <c r="AP347" s="9"/>
      <c r="AQ347" s="9"/>
      <c r="AR347" s="9"/>
      <c r="AS347" s="9"/>
      <c r="AT347" s="9"/>
      <c r="AU347" s="9"/>
      <c r="AV347" s="9"/>
      <c r="AW347" s="9"/>
      <c r="AX347" s="9"/>
      <c r="AY347" s="9"/>
      <c r="AZ347" s="9"/>
      <c r="BA347" s="9"/>
      <c r="BB347" s="9"/>
      <c r="BC347" s="9"/>
      <c r="BD347" s="9"/>
      <c r="BE347" s="9"/>
      <c r="BF347" s="9"/>
      <c r="BG347" s="9"/>
    </row>
    <row r="348" spans="1:59">
      <c r="A348" s="10"/>
      <c r="B348" s="11"/>
      <c r="C348" s="12"/>
      <c r="D348" s="12"/>
      <c r="E348" s="13"/>
      <c r="F348" s="14"/>
      <c r="G348" s="12"/>
      <c r="H348" s="12"/>
      <c r="I348" s="12"/>
      <c r="J348" s="26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  <c r="AA348" s="9"/>
      <c r="AB348" s="9"/>
      <c r="AC348" s="9"/>
      <c r="AD348" s="9"/>
      <c r="AE348" s="9"/>
      <c r="AF348" s="9"/>
      <c r="AG348" s="9"/>
      <c r="AH348" s="9"/>
      <c r="AI348" s="9"/>
      <c r="AJ348" s="9"/>
      <c r="AK348" s="9"/>
      <c r="AL348" s="9"/>
      <c r="AM348" s="9"/>
      <c r="AN348" s="9"/>
      <c r="AO348" s="9"/>
      <c r="AP348" s="9"/>
      <c r="AQ348" s="9"/>
      <c r="AR348" s="9"/>
      <c r="AS348" s="9"/>
      <c r="AT348" s="9"/>
      <c r="AU348" s="9"/>
      <c r="AV348" s="9"/>
      <c r="AW348" s="9"/>
      <c r="AX348" s="9"/>
      <c r="AY348" s="9"/>
      <c r="AZ348" s="9"/>
      <c r="BA348" s="9"/>
      <c r="BB348" s="9"/>
      <c r="BC348" s="9"/>
      <c r="BD348" s="9"/>
      <c r="BE348" s="9"/>
      <c r="BF348" s="9"/>
      <c r="BG348" s="9"/>
    </row>
    <row r="349" spans="1:59">
      <c r="A349" s="10"/>
      <c r="B349" s="11"/>
      <c r="C349" s="12"/>
      <c r="D349" s="12"/>
      <c r="E349" s="13"/>
      <c r="F349" s="14"/>
      <c r="G349" s="12"/>
      <c r="H349" s="12"/>
      <c r="I349" s="12"/>
      <c r="J349" s="26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  <c r="AA349" s="9"/>
      <c r="AB349" s="9"/>
      <c r="AC349" s="9"/>
      <c r="AD349" s="9"/>
      <c r="AE349" s="9"/>
      <c r="AF349" s="9"/>
      <c r="AG349" s="9"/>
      <c r="AH349" s="9"/>
      <c r="AI349" s="9"/>
      <c r="AJ349" s="9"/>
      <c r="AK349" s="9"/>
      <c r="AL349" s="9"/>
      <c r="AM349" s="9"/>
      <c r="AN349" s="9"/>
      <c r="AO349" s="9"/>
      <c r="AP349" s="9"/>
      <c r="AQ349" s="9"/>
      <c r="AR349" s="9"/>
      <c r="AS349" s="9"/>
      <c r="AT349" s="9"/>
      <c r="AU349" s="9"/>
      <c r="AV349" s="9"/>
      <c r="AW349" s="9"/>
      <c r="AX349" s="9"/>
      <c r="AY349" s="9"/>
      <c r="AZ349" s="9"/>
      <c r="BA349" s="9"/>
      <c r="BB349" s="9"/>
      <c r="BC349" s="9"/>
      <c r="BD349" s="9"/>
      <c r="BE349" s="9"/>
      <c r="BF349" s="9"/>
      <c r="BG349" s="9"/>
    </row>
    <row r="350" spans="1:59">
      <c r="A350" s="10"/>
      <c r="B350" s="11"/>
      <c r="C350" s="12"/>
      <c r="D350" s="12"/>
      <c r="E350" s="13"/>
      <c r="F350" s="14"/>
      <c r="G350" s="12"/>
      <c r="H350" s="12"/>
      <c r="I350" s="12"/>
      <c r="J350" s="26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  <c r="AA350" s="9"/>
      <c r="AB350" s="9"/>
      <c r="AC350" s="9"/>
      <c r="AD350" s="9"/>
      <c r="AE350" s="9"/>
      <c r="AF350" s="9"/>
      <c r="AG350" s="9"/>
      <c r="AH350" s="9"/>
      <c r="AI350" s="9"/>
      <c r="AJ350" s="9"/>
      <c r="AK350" s="9"/>
      <c r="AL350" s="9"/>
      <c r="AM350" s="9"/>
      <c r="AN350" s="9"/>
      <c r="AO350" s="9"/>
      <c r="AP350" s="9"/>
      <c r="AQ350" s="9"/>
      <c r="AR350" s="9"/>
      <c r="AS350" s="9"/>
      <c r="AT350" s="9"/>
      <c r="AU350" s="9"/>
      <c r="AV350" s="9"/>
      <c r="AW350" s="9"/>
      <c r="AX350" s="9"/>
      <c r="AY350" s="9"/>
      <c r="AZ350" s="9"/>
      <c r="BA350" s="9"/>
      <c r="BB350" s="9"/>
      <c r="BC350" s="9"/>
      <c r="BD350" s="9"/>
      <c r="BE350" s="9"/>
      <c r="BF350" s="9"/>
      <c r="BG350" s="9"/>
    </row>
    <row r="351" spans="1:59">
      <c r="A351" s="10"/>
      <c r="B351" s="11"/>
      <c r="C351" s="12"/>
      <c r="D351" s="12"/>
      <c r="E351" s="13"/>
      <c r="F351" s="14"/>
      <c r="G351" s="12"/>
      <c r="H351" s="12"/>
      <c r="I351" s="12"/>
      <c r="J351" s="26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  <c r="AA351" s="9"/>
      <c r="AB351" s="9"/>
      <c r="AC351" s="9"/>
      <c r="AD351" s="9"/>
      <c r="AE351" s="9"/>
      <c r="AF351" s="9"/>
      <c r="AG351" s="9"/>
      <c r="AH351" s="9"/>
      <c r="AI351" s="9"/>
      <c r="AJ351" s="9"/>
      <c r="AK351" s="9"/>
      <c r="AL351" s="9"/>
      <c r="AM351" s="9"/>
      <c r="AN351" s="9"/>
      <c r="AO351" s="9"/>
      <c r="AP351" s="9"/>
      <c r="AQ351" s="9"/>
      <c r="AR351" s="9"/>
      <c r="AS351" s="9"/>
      <c r="AT351" s="9"/>
      <c r="AU351" s="9"/>
      <c r="AV351" s="9"/>
      <c r="AW351" s="9"/>
      <c r="AX351" s="9"/>
      <c r="AY351" s="9"/>
      <c r="AZ351" s="9"/>
      <c r="BA351" s="9"/>
      <c r="BB351" s="9"/>
      <c r="BC351" s="9"/>
      <c r="BD351" s="9"/>
      <c r="BE351" s="9"/>
      <c r="BF351" s="9"/>
      <c r="BG351" s="9"/>
    </row>
    <row r="352" spans="1:59">
      <c r="A352" s="10"/>
      <c r="B352" s="11"/>
      <c r="C352" s="12"/>
      <c r="D352" s="12"/>
      <c r="E352" s="13"/>
      <c r="F352" s="14"/>
      <c r="G352" s="12"/>
      <c r="H352" s="12"/>
      <c r="I352" s="12"/>
      <c r="J352" s="26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  <c r="AA352" s="9"/>
      <c r="AB352" s="9"/>
      <c r="AC352" s="9"/>
      <c r="AD352" s="9"/>
      <c r="AE352" s="9"/>
      <c r="AF352" s="9"/>
      <c r="AG352" s="9"/>
      <c r="AH352" s="9"/>
      <c r="AI352" s="9"/>
      <c r="AJ352" s="9"/>
      <c r="AK352" s="9"/>
      <c r="AL352" s="9"/>
      <c r="AM352" s="9"/>
      <c r="AN352" s="9"/>
      <c r="AO352" s="9"/>
      <c r="AP352" s="9"/>
      <c r="AQ352" s="9"/>
      <c r="AR352" s="9"/>
      <c r="AS352" s="9"/>
      <c r="AT352" s="9"/>
      <c r="AU352" s="9"/>
      <c r="AV352" s="9"/>
      <c r="AW352" s="9"/>
      <c r="AX352" s="9"/>
      <c r="AY352" s="9"/>
      <c r="AZ352" s="9"/>
      <c r="BA352" s="9"/>
      <c r="BB352" s="9"/>
      <c r="BC352" s="9"/>
      <c r="BD352" s="9"/>
      <c r="BE352" s="9"/>
      <c r="BF352" s="9"/>
      <c r="BG352" s="9"/>
    </row>
    <row r="353" spans="1:59">
      <c r="A353" s="10"/>
      <c r="B353" s="11"/>
      <c r="C353" s="12"/>
      <c r="D353" s="12"/>
      <c r="E353" s="13"/>
      <c r="F353" s="14"/>
      <c r="G353" s="12"/>
      <c r="H353" s="12"/>
      <c r="I353" s="12"/>
      <c r="J353" s="26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  <c r="AA353" s="9"/>
      <c r="AB353" s="9"/>
      <c r="AC353" s="9"/>
      <c r="AD353" s="9"/>
      <c r="AE353" s="9"/>
      <c r="AF353" s="9"/>
      <c r="AG353" s="9"/>
      <c r="AH353" s="9"/>
      <c r="AI353" s="9"/>
      <c r="AJ353" s="9"/>
      <c r="AK353" s="9"/>
      <c r="AL353" s="9"/>
      <c r="AM353" s="9"/>
      <c r="AN353" s="9"/>
      <c r="AO353" s="9"/>
      <c r="AP353" s="9"/>
      <c r="AQ353" s="9"/>
      <c r="AR353" s="9"/>
      <c r="AS353" s="9"/>
      <c r="AT353" s="9"/>
      <c r="AU353" s="9"/>
      <c r="AV353" s="9"/>
      <c r="AW353" s="9"/>
      <c r="AX353" s="9"/>
      <c r="AY353" s="9"/>
      <c r="AZ353" s="9"/>
      <c r="BA353" s="9"/>
      <c r="BB353" s="9"/>
      <c r="BC353" s="9"/>
      <c r="BD353" s="9"/>
      <c r="BE353" s="9"/>
      <c r="BF353" s="9"/>
      <c r="BG353" s="9"/>
    </row>
    <row r="354" spans="1:59">
      <c r="A354" s="10"/>
      <c r="B354" s="11"/>
      <c r="C354" s="12"/>
      <c r="D354" s="12"/>
      <c r="E354" s="13"/>
      <c r="F354" s="14"/>
      <c r="G354" s="12"/>
      <c r="H354" s="12"/>
      <c r="I354" s="12"/>
      <c r="J354" s="26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  <c r="AA354" s="9"/>
      <c r="AB354" s="9"/>
      <c r="AC354" s="9"/>
      <c r="AD354" s="9"/>
      <c r="AE354" s="9"/>
      <c r="AF354" s="9"/>
      <c r="AG354" s="9"/>
      <c r="AH354" s="9"/>
      <c r="AI354" s="9"/>
      <c r="AJ354" s="9"/>
      <c r="AK354" s="9"/>
      <c r="AL354" s="9"/>
      <c r="AM354" s="9"/>
      <c r="AN354" s="9"/>
      <c r="AO354" s="9"/>
      <c r="AP354" s="9"/>
      <c r="AQ354" s="9"/>
      <c r="AR354" s="9"/>
      <c r="AS354" s="9"/>
      <c r="AT354" s="9"/>
      <c r="AU354" s="9"/>
      <c r="AV354" s="9"/>
      <c r="AW354" s="9"/>
      <c r="AX354" s="9"/>
      <c r="AY354" s="9"/>
      <c r="AZ354" s="9"/>
      <c r="BA354" s="9"/>
      <c r="BB354" s="9"/>
      <c r="BC354" s="9"/>
      <c r="BD354" s="9"/>
      <c r="BE354" s="9"/>
      <c r="BF354" s="9"/>
      <c r="BG354" s="9"/>
    </row>
    <row r="355" spans="1:59">
      <c r="A355" s="10"/>
      <c r="B355" s="11"/>
      <c r="C355" s="12"/>
      <c r="D355" s="12"/>
      <c r="E355" s="13"/>
      <c r="F355" s="14"/>
      <c r="G355" s="12"/>
      <c r="H355" s="12"/>
      <c r="I355" s="12"/>
      <c r="J355" s="26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  <c r="AA355" s="9"/>
      <c r="AB355" s="9"/>
      <c r="AC355" s="9"/>
      <c r="AD355" s="9"/>
      <c r="AE355" s="9"/>
      <c r="AF355" s="9"/>
      <c r="AG355" s="9"/>
      <c r="AH355" s="9"/>
      <c r="AI355" s="9"/>
      <c r="AJ355" s="9"/>
      <c r="AK355" s="9"/>
      <c r="AL355" s="9"/>
      <c r="AM355" s="9"/>
      <c r="AN355" s="9"/>
      <c r="AO355" s="9"/>
      <c r="AP355" s="9"/>
      <c r="AQ355" s="9"/>
      <c r="AR355" s="9"/>
      <c r="AS355" s="9"/>
      <c r="AT355" s="9"/>
      <c r="AU355" s="9"/>
      <c r="AV355" s="9"/>
      <c r="AW355" s="9"/>
      <c r="AX355" s="9"/>
      <c r="AY355" s="9"/>
      <c r="AZ355" s="9"/>
      <c r="BA355" s="9"/>
      <c r="BB355" s="9"/>
      <c r="BC355" s="9"/>
      <c r="BD355" s="9"/>
      <c r="BE355" s="9"/>
      <c r="BF355" s="9"/>
      <c r="BG355" s="9"/>
    </row>
    <row r="356" spans="1:59">
      <c r="A356" s="10"/>
      <c r="B356" s="11"/>
      <c r="C356" s="12"/>
      <c r="D356" s="12"/>
      <c r="E356" s="13"/>
      <c r="F356" s="14"/>
      <c r="G356" s="12"/>
      <c r="H356" s="12"/>
      <c r="I356" s="12"/>
      <c r="J356" s="26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  <c r="AA356" s="9"/>
      <c r="AB356" s="9"/>
      <c r="AC356" s="9"/>
      <c r="AD356" s="9"/>
      <c r="AE356" s="9"/>
      <c r="AF356" s="9"/>
      <c r="AG356" s="9"/>
      <c r="AH356" s="9"/>
      <c r="AI356" s="9"/>
      <c r="AJ356" s="9"/>
      <c r="AK356" s="9"/>
      <c r="AL356" s="9"/>
      <c r="AM356" s="9"/>
      <c r="AN356" s="9"/>
      <c r="AO356" s="9"/>
      <c r="AP356" s="9"/>
      <c r="AQ356" s="9"/>
      <c r="AR356" s="9"/>
      <c r="AS356" s="9"/>
      <c r="AT356" s="9"/>
      <c r="AU356" s="9"/>
      <c r="AV356" s="9"/>
      <c r="AW356" s="9"/>
      <c r="AX356" s="9"/>
      <c r="AY356" s="9"/>
      <c r="AZ356" s="9"/>
      <c r="BA356" s="9"/>
      <c r="BB356" s="9"/>
      <c r="BC356" s="9"/>
      <c r="BD356" s="9"/>
      <c r="BE356" s="9"/>
      <c r="BF356" s="9"/>
      <c r="BG356" s="9"/>
    </row>
    <row r="357" spans="1:59">
      <c r="A357" s="10"/>
      <c r="B357" s="11"/>
      <c r="C357" s="12"/>
      <c r="D357" s="12"/>
      <c r="E357" s="13"/>
      <c r="F357" s="14"/>
      <c r="G357" s="12"/>
      <c r="H357" s="12"/>
      <c r="I357" s="12"/>
      <c r="J357" s="26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  <c r="AA357" s="9"/>
      <c r="AB357" s="9"/>
      <c r="AC357" s="9"/>
      <c r="AD357" s="9"/>
      <c r="AE357" s="9"/>
      <c r="AF357" s="9"/>
      <c r="AG357" s="9"/>
      <c r="AH357" s="9"/>
      <c r="AI357" s="9"/>
      <c r="AJ357" s="9"/>
      <c r="AK357" s="9"/>
      <c r="AL357" s="9"/>
      <c r="AM357" s="9"/>
      <c r="AN357" s="9"/>
      <c r="AO357" s="9"/>
      <c r="AP357" s="9"/>
      <c r="AQ357" s="9"/>
      <c r="AR357" s="9"/>
      <c r="AS357" s="9"/>
      <c r="AT357" s="9"/>
      <c r="AU357" s="9"/>
      <c r="AV357" s="9"/>
      <c r="AW357" s="9"/>
      <c r="AX357" s="9"/>
      <c r="AY357" s="9"/>
      <c r="AZ357" s="9"/>
      <c r="BA357" s="9"/>
      <c r="BB357" s="9"/>
      <c r="BC357" s="9"/>
      <c r="BD357" s="9"/>
      <c r="BE357" s="9"/>
      <c r="BF357" s="9"/>
      <c r="BG357" s="9"/>
    </row>
    <row r="358" spans="1:59">
      <c r="A358" s="10"/>
      <c r="B358" s="11"/>
      <c r="C358" s="12"/>
      <c r="D358" s="12"/>
      <c r="E358" s="13"/>
      <c r="F358" s="14"/>
      <c r="G358" s="12"/>
      <c r="H358" s="12"/>
      <c r="I358" s="12"/>
      <c r="J358" s="26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  <c r="AA358" s="9"/>
      <c r="AB358" s="9"/>
      <c r="AC358" s="9"/>
      <c r="AD358" s="9"/>
      <c r="AE358" s="9"/>
      <c r="AF358" s="9"/>
      <c r="AG358" s="9"/>
      <c r="AH358" s="9"/>
      <c r="AI358" s="9"/>
      <c r="AJ358" s="9"/>
      <c r="AK358" s="9"/>
      <c r="AL358" s="9"/>
      <c r="AM358" s="9"/>
      <c r="AN358" s="9"/>
      <c r="AO358" s="9"/>
      <c r="AP358" s="9"/>
      <c r="AQ358" s="9"/>
      <c r="AR358" s="9"/>
      <c r="AS358" s="9"/>
      <c r="AT358" s="9"/>
      <c r="AU358" s="9"/>
      <c r="AV358" s="9"/>
      <c r="AW358" s="9"/>
      <c r="AX358" s="9"/>
      <c r="AY358" s="9"/>
      <c r="AZ358" s="9"/>
      <c r="BA358" s="9"/>
      <c r="BB358" s="9"/>
      <c r="BC358" s="9"/>
      <c r="BD358" s="9"/>
      <c r="BE358" s="9"/>
      <c r="BF358" s="9"/>
      <c r="BG358" s="9"/>
    </row>
    <row r="359" spans="1:59">
      <c r="A359" s="10"/>
      <c r="B359" s="11"/>
      <c r="C359" s="12"/>
      <c r="D359" s="12"/>
      <c r="E359" s="13"/>
      <c r="F359" s="14"/>
      <c r="G359" s="12"/>
      <c r="H359" s="12"/>
      <c r="I359" s="12"/>
      <c r="J359" s="26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  <c r="AA359" s="9"/>
      <c r="AB359" s="9"/>
      <c r="AC359" s="9"/>
      <c r="AD359" s="9"/>
      <c r="AE359" s="9"/>
      <c r="AF359" s="9"/>
      <c r="AG359" s="9"/>
      <c r="AH359" s="9"/>
      <c r="AI359" s="9"/>
      <c r="AJ359" s="9"/>
      <c r="AK359" s="9"/>
      <c r="AL359" s="9"/>
      <c r="AM359" s="9"/>
      <c r="AN359" s="9"/>
      <c r="AO359" s="9"/>
      <c r="AP359" s="9"/>
      <c r="AQ359" s="9"/>
      <c r="AR359" s="9"/>
      <c r="AS359" s="9"/>
      <c r="AT359" s="9"/>
      <c r="AU359" s="9"/>
      <c r="AV359" s="9"/>
      <c r="AW359" s="9"/>
      <c r="AX359" s="9"/>
      <c r="AY359" s="9"/>
      <c r="AZ359" s="9"/>
      <c r="BA359" s="9"/>
      <c r="BB359" s="9"/>
      <c r="BC359" s="9"/>
      <c r="BD359" s="9"/>
      <c r="BE359" s="9"/>
      <c r="BF359" s="9"/>
      <c r="BG359" s="9"/>
    </row>
    <row r="360" spans="1:59">
      <c r="A360" s="10"/>
      <c r="B360" s="11"/>
      <c r="C360" s="12"/>
      <c r="D360" s="12"/>
      <c r="E360" s="13"/>
      <c r="F360" s="14"/>
      <c r="G360" s="12"/>
      <c r="H360" s="12"/>
      <c r="I360" s="12"/>
      <c r="J360" s="26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  <c r="AA360" s="9"/>
      <c r="AB360" s="9"/>
      <c r="AC360" s="9"/>
      <c r="AD360" s="9"/>
      <c r="AE360" s="9"/>
      <c r="AF360" s="9"/>
      <c r="AG360" s="9"/>
      <c r="AH360" s="9"/>
      <c r="AI360" s="9"/>
      <c r="AJ360" s="9"/>
      <c r="AK360" s="9"/>
      <c r="AL360" s="9"/>
      <c r="AM360" s="9"/>
      <c r="AN360" s="9"/>
      <c r="AO360" s="9"/>
      <c r="AP360" s="9"/>
      <c r="AQ360" s="9"/>
      <c r="AR360" s="9"/>
      <c r="AS360" s="9"/>
      <c r="AT360" s="9"/>
      <c r="AU360" s="9"/>
      <c r="AV360" s="9"/>
      <c r="AW360" s="9"/>
      <c r="AX360" s="9"/>
      <c r="AY360" s="9"/>
      <c r="AZ360" s="9"/>
      <c r="BA360" s="9"/>
      <c r="BB360" s="9"/>
      <c r="BC360" s="9"/>
      <c r="BD360" s="9"/>
      <c r="BE360" s="9"/>
      <c r="BF360" s="9"/>
      <c r="BG360" s="9"/>
    </row>
    <row r="361" spans="1:59">
      <c r="A361" s="10"/>
      <c r="B361" s="11"/>
      <c r="C361" s="12"/>
      <c r="D361" s="12"/>
      <c r="E361" s="13"/>
      <c r="F361" s="14"/>
      <c r="G361" s="12"/>
      <c r="H361" s="12"/>
      <c r="I361" s="12"/>
      <c r="J361" s="26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  <c r="AA361" s="9"/>
      <c r="AB361" s="9"/>
      <c r="AC361" s="9"/>
      <c r="AD361" s="9"/>
      <c r="AE361" s="9"/>
      <c r="AF361" s="9"/>
      <c r="AG361" s="9"/>
      <c r="AH361" s="9"/>
      <c r="AI361" s="9"/>
      <c r="AJ361" s="9"/>
      <c r="AK361" s="9"/>
      <c r="AL361" s="9"/>
      <c r="AM361" s="9"/>
      <c r="AN361" s="9"/>
      <c r="AO361" s="9"/>
      <c r="AP361" s="9"/>
      <c r="AQ361" s="9"/>
      <c r="AR361" s="9"/>
      <c r="AS361" s="9"/>
      <c r="AT361" s="9"/>
      <c r="AU361" s="9"/>
      <c r="AV361" s="9"/>
      <c r="AW361" s="9"/>
      <c r="AX361" s="9"/>
      <c r="AY361" s="9"/>
      <c r="AZ361" s="9"/>
      <c r="BA361" s="9"/>
      <c r="BB361" s="9"/>
      <c r="BC361" s="9"/>
      <c r="BD361" s="9"/>
      <c r="BE361" s="9"/>
      <c r="BF361" s="9"/>
      <c r="BG361" s="9"/>
    </row>
    <row r="362" spans="1:59">
      <c r="A362" s="10"/>
      <c r="B362" s="11"/>
      <c r="C362" s="12"/>
      <c r="D362" s="12"/>
      <c r="E362" s="13"/>
      <c r="F362" s="14"/>
      <c r="G362" s="12"/>
      <c r="H362" s="12"/>
      <c r="I362" s="12"/>
      <c r="J362" s="26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  <c r="AA362" s="9"/>
      <c r="AB362" s="9"/>
      <c r="AC362" s="9"/>
      <c r="AD362" s="9"/>
      <c r="AE362" s="9"/>
      <c r="AF362" s="9"/>
      <c r="AG362" s="9"/>
      <c r="AH362" s="9"/>
      <c r="AI362" s="9"/>
      <c r="AJ362" s="9"/>
      <c r="AK362" s="9"/>
      <c r="AL362" s="9"/>
      <c r="AM362" s="9"/>
      <c r="AN362" s="9"/>
      <c r="AO362" s="9"/>
      <c r="AP362" s="9"/>
      <c r="AQ362" s="9"/>
      <c r="AR362" s="9"/>
      <c r="AS362" s="9"/>
      <c r="AT362" s="9"/>
      <c r="AU362" s="9"/>
      <c r="AV362" s="9"/>
      <c r="AW362" s="9"/>
      <c r="AX362" s="9"/>
      <c r="AY362" s="9"/>
      <c r="AZ362" s="9"/>
      <c r="BA362" s="9"/>
      <c r="BB362" s="9"/>
      <c r="BC362" s="9"/>
      <c r="BD362" s="9"/>
      <c r="BE362" s="9"/>
      <c r="BF362" s="9"/>
      <c r="BG362" s="9"/>
    </row>
    <row r="363" spans="1:59">
      <c r="A363" s="10"/>
      <c r="B363" s="11"/>
      <c r="C363" s="12"/>
      <c r="D363" s="12"/>
      <c r="E363" s="13"/>
      <c r="F363" s="14"/>
      <c r="G363" s="12"/>
      <c r="H363" s="12"/>
      <c r="I363" s="12"/>
      <c r="J363" s="26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  <c r="AA363" s="9"/>
      <c r="AB363" s="9"/>
      <c r="AC363" s="9"/>
      <c r="AD363" s="9"/>
      <c r="AE363" s="9"/>
      <c r="AF363" s="9"/>
      <c r="AG363" s="9"/>
      <c r="AH363" s="9"/>
      <c r="AI363" s="9"/>
      <c r="AJ363" s="9"/>
      <c r="AK363" s="9"/>
      <c r="AL363" s="9"/>
      <c r="AM363" s="9"/>
      <c r="AN363" s="9"/>
      <c r="AO363" s="9"/>
      <c r="AP363" s="9"/>
      <c r="AQ363" s="9"/>
      <c r="AR363" s="9"/>
      <c r="AS363" s="9"/>
      <c r="AT363" s="9"/>
      <c r="AU363" s="9"/>
      <c r="AV363" s="9"/>
      <c r="AW363" s="9"/>
      <c r="AX363" s="9"/>
      <c r="AY363" s="9"/>
      <c r="AZ363" s="9"/>
      <c r="BA363" s="9"/>
      <c r="BB363" s="9"/>
      <c r="BC363" s="9"/>
      <c r="BD363" s="9"/>
      <c r="BE363" s="9"/>
      <c r="BF363" s="9"/>
      <c r="BG363" s="9"/>
    </row>
    <row r="364" spans="1:59">
      <c r="A364" s="10"/>
      <c r="B364" s="11"/>
      <c r="C364" s="12"/>
      <c r="D364" s="12"/>
      <c r="E364" s="13"/>
      <c r="F364" s="14"/>
      <c r="G364" s="12"/>
      <c r="H364" s="12"/>
      <c r="I364" s="12"/>
      <c r="J364" s="26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  <c r="AA364" s="9"/>
      <c r="AB364" s="9"/>
      <c r="AC364" s="9"/>
      <c r="AD364" s="9"/>
      <c r="AE364" s="9"/>
      <c r="AF364" s="9"/>
      <c r="AG364" s="9"/>
      <c r="AH364" s="9"/>
      <c r="AI364" s="9"/>
      <c r="AJ364" s="9"/>
      <c r="AK364" s="9"/>
      <c r="AL364" s="9"/>
      <c r="AM364" s="9"/>
      <c r="AN364" s="9"/>
      <c r="AO364" s="9"/>
      <c r="AP364" s="9"/>
      <c r="AQ364" s="9"/>
      <c r="AR364" s="9"/>
      <c r="AS364" s="9"/>
      <c r="AT364" s="9"/>
      <c r="AU364" s="9"/>
      <c r="AV364" s="9"/>
      <c r="AW364" s="9"/>
      <c r="AX364" s="9"/>
      <c r="AY364" s="9"/>
      <c r="AZ364" s="9"/>
      <c r="BA364" s="9"/>
      <c r="BB364" s="9"/>
      <c r="BC364" s="9"/>
      <c r="BD364" s="9"/>
      <c r="BE364" s="9"/>
      <c r="BF364" s="9"/>
      <c r="BG364" s="9"/>
    </row>
    <row r="365" spans="1:59">
      <c r="A365" s="10"/>
      <c r="B365" s="11"/>
      <c r="C365" s="12"/>
      <c r="D365" s="12"/>
      <c r="E365" s="13"/>
      <c r="F365" s="14"/>
      <c r="G365" s="12"/>
      <c r="H365" s="12"/>
      <c r="I365" s="12"/>
      <c r="J365" s="26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  <c r="AA365" s="9"/>
      <c r="AB365" s="9"/>
      <c r="AC365" s="9"/>
      <c r="AD365" s="9"/>
      <c r="AE365" s="9"/>
      <c r="AF365" s="9"/>
      <c r="AG365" s="9"/>
      <c r="AH365" s="9"/>
      <c r="AI365" s="9"/>
      <c r="AJ365" s="9"/>
      <c r="AK365" s="9"/>
      <c r="AL365" s="9"/>
      <c r="AM365" s="9"/>
      <c r="AN365" s="9"/>
      <c r="AO365" s="9"/>
      <c r="AP365" s="9"/>
      <c r="AQ365" s="9"/>
      <c r="AR365" s="9"/>
      <c r="AS365" s="9"/>
      <c r="AT365" s="9"/>
      <c r="AU365" s="9"/>
      <c r="AV365" s="9"/>
      <c r="AW365" s="9"/>
      <c r="AX365" s="9"/>
      <c r="AY365" s="9"/>
      <c r="AZ365" s="9"/>
      <c r="BA365" s="9"/>
      <c r="BB365" s="9"/>
      <c r="BC365" s="9"/>
      <c r="BD365" s="9"/>
      <c r="BE365" s="9"/>
      <c r="BF365" s="9"/>
      <c r="BG365" s="9"/>
    </row>
    <row r="366" spans="1:59">
      <c r="A366" s="10"/>
      <c r="B366" s="11"/>
      <c r="C366" s="12"/>
      <c r="D366" s="12"/>
      <c r="E366" s="13"/>
      <c r="F366" s="14"/>
      <c r="G366" s="12"/>
      <c r="H366" s="12"/>
      <c r="I366" s="12"/>
      <c r="J366" s="26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  <c r="AA366" s="9"/>
      <c r="AB366" s="9"/>
      <c r="AC366" s="9"/>
      <c r="AD366" s="9"/>
      <c r="AE366" s="9"/>
      <c r="AF366" s="9"/>
      <c r="AG366" s="9"/>
      <c r="AH366" s="9"/>
      <c r="AI366" s="9"/>
      <c r="AJ366" s="9"/>
      <c r="AK366" s="9"/>
      <c r="AL366" s="9"/>
      <c r="AM366" s="9"/>
      <c r="AN366" s="9"/>
      <c r="AO366" s="9"/>
      <c r="AP366" s="9"/>
      <c r="AQ366" s="9"/>
      <c r="AR366" s="9"/>
      <c r="AS366" s="9"/>
      <c r="AT366" s="9"/>
      <c r="AU366" s="9"/>
      <c r="AV366" s="9"/>
      <c r="AW366" s="9"/>
      <c r="AX366" s="9"/>
      <c r="AY366" s="9"/>
      <c r="AZ366" s="9"/>
      <c r="BA366" s="9"/>
      <c r="BB366" s="9"/>
      <c r="BC366" s="9"/>
      <c r="BD366" s="9"/>
      <c r="BE366" s="9"/>
      <c r="BF366" s="9"/>
      <c r="BG366" s="9"/>
    </row>
    <row r="367" spans="1:59">
      <c r="A367" s="10"/>
      <c r="B367" s="11"/>
      <c r="C367" s="12"/>
      <c r="D367" s="12"/>
      <c r="E367" s="13"/>
      <c r="F367" s="14"/>
      <c r="G367" s="12"/>
      <c r="H367" s="12"/>
      <c r="I367" s="12"/>
      <c r="J367" s="26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  <c r="AA367" s="9"/>
      <c r="AB367" s="9"/>
      <c r="AC367" s="9"/>
      <c r="AD367" s="9"/>
      <c r="AE367" s="9"/>
      <c r="AF367" s="9"/>
      <c r="AG367" s="9"/>
      <c r="AH367" s="9"/>
      <c r="AI367" s="9"/>
      <c r="AJ367" s="9"/>
      <c r="AK367" s="9"/>
      <c r="AL367" s="9"/>
      <c r="AM367" s="9"/>
      <c r="AN367" s="9"/>
      <c r="AO367" s="9"/>
      <c r="AP367" s="9"/>
      <c r="AQ367" s="9"/>
      <c r="AR367" s="9"/>
      <c r="AS367" s="9"/>
      <c r="AT367" s="9"/>
      <c r="AU367" s="9"/>
      <c r="AV367" s="9"/>
      <c r="AW367" s="9"/>
      <c r="AX367" s="9"/>
      <c r="AY367" s="9"/>
      <c r="AZ367" s="9"/>
      <c r="BA367" s="9"/>
      <c r="BB367" s="9"/>
      <c r="BC367" s="9"/>
      <c r="BD367" s="9"/>
      <c r="BE367" s="9"/>
      <c r="BF367" s="9"/>
      <c r="BG367" s="9"/>
    </row>
    <row r="368" spans="1:59">
      <c r="A368" s="10"/>
      <c r="B368" s="11"/>
      <c r="C368" s="12"/>
      <c r="D368" s="12"/>
      <c r="E368" s="13"/>
      <c r="F368" s="14"/>
      <c r="G368" s="12"/>
      <c r="H368" s="12"/>
      <c r="I368" s="12"/>
      <c r="J368" s="26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  <c r="AA368" s="9"/>
      <c r="AB368" s="9"/>
      <c r="AC368" s="9"/>
      <c r="AD368" s="9"/>
      <c r="AE368" s="9"/>
      <c r="AF368" s="9"/>
      <c r="AG368" s="9"/>
      <c r="AH368" s="9"/>
      <c r="AI368" s="9"/>
      <c r="AJ368" s="9"/>
      <c r="AK368" s="9"/>
      <c r="AL368" s="9"/>
      <c r="AM368" s="9"/>
      <c r="AN368" s="9"/>
      <c r="AO368" s="9"/>
      <c r="AP368" s="9"/>
      <c r="AQ368" s="9"/>
      <c r="AR368" s="9"/>
      <c r="AS368" s="9"/>
      <c r="AT368" s="9"/>
      <c r="AU368" s="9"/>
      <c r="AV368" s="9"/>
      <c r="AW368" s="9"/>
      <c r="AX368" s="9"/>
      <c r="AY368" s="9"/>
      <c r="AZ368" s="9"/>
      <c r="BA368" s="9"/>
      <c r="BB368" s="9"/>
      <c r="BC368" s="9"/>
      <c r="BD368" s="9"/>
      <c r="BE368" s="9"/>
      <c r="BF368" s="9"/>
      <c r="BG368" s="9"/>
    </row>
    <row r="369" spans="1:59">
      <c r="A369" s="10"/>
      <c r="B369" s="11"/>
      <c r="C369" s="12"/>
      <c r="D369" s="12"/>
      <c r="E369" s="13"/>
      <c r="F369" s="14"/>
      <c r="G369" s="12"/>
      <c r="H369" s="12"/>
      <c r="I369" s="12"/>
      <c r="J369" s="26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  <c r="AA369" s="9"/>
      <c r="AB369" s="9"/>
      <c r="AC369" s="9"/>
      <c r="AD369" s="9"/>
      <c r="AE369" s="9"/>
      <c r="AF369" s="9"/>
      <c r="AG369" s="9"/>
      <c r="AH369" s="9"/>
      <c r="AI369" s="9"/>
      <c r="AJ369" s="9"/>
      <c r="AK369" s="9"/>
      <c r="AL369" s="9"/>
      <c r="AM369" s="9"/>
      <c r="AN369" s="9"/>
      <c r="AO369" s="9"/>
      <c r="AP369" s="9"/>
      <c r="AQ369" s="9"/>
      <c r="AR369" s="9"/>
      <c r="AS369" s="9"/>
      <c r="AT369" s="9"/>
      <c r="AU369" s="9"/>
      <c r="AV369" s="9"/>
      <c r="AW369" s="9"/>
      <c r="AX369" s="9"/>
      <c r="AY369" s="9"/>
      <c r="AZ369" s="9"/>
      <c r="BA369" s="9"/>
      <c r="BB369" s="9"/>
      <c r="BC369" s="9"/>
      <c r="BD369" s="9"/>
      <c r="BE369" s="9"/>
      <c r="BF369" s="9"/>
      <c r="BG369" s="9"/>
    </row>
    <row r="370" spans="1:59">
      <c r="A370" s="10"/>
      <c r="B370" s="11"/>
      <c r="C370" s="12"/>
      <c r="D370" s="12"/>
      <c r="E370" s="13"/>
      <c r="F370" s="14"/>
      <c r="G370" s="12"/>
      <c r="H370" s="12"/>
      <c r="I370" s="12"/>
      <c r="J370" s="26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  <c r="AA370" s="9"/>
      <c r="AB370" s="9"/>
      <c r="AC370" s="9"/>
      <c r="AD370" s="9"/>
      <c r="AE370" s="9"/>
      <c r="AF370" s="9"/>
      <c r="AG370" s="9"/>
      <c r="AH370" s="9"/>
      <c r="AI370" s="9"/>
      <c r="AJ370" s="9"/>
      <c r="AK370" s="9"/>
      <c r="AL370" s="9"/>
      <c r="AM370" s="9"/>
      <c r="AN370" s="9"/>
      <c r="AO370" s="9"/>
      <c r="AP370" s="9"/>
      <c r="AQ370" s="9"/>
      <c r="AR370" s="9"/>
      <c r="AS370" s="9"/>
      <c r="AT370" s="9"/>
      <c r="AU370" s="9"/>
      <c r="AV370" s="9"/>
      <c r="AW370" s="9"/>
      <c r="AX370" s="9"/>
      <c r="AY370" s="9"/>
      <c r="AZ370" s="9"/>
      <c r="BA370" s="9"/>
      <c r="BB370" s="9"/>
      <c r="BC370" s="9"/>
      <c r="BD370" s="9"/>
      <c r="BE370" s="9"/>
      <c r="BF370" s="9"/>
      <c r="BG370" s="9"/>
    </row>
    <row r="371" spans="1:59">
      <c r="A371" s="10"/>
      <c r="B371" s="11"/>
      <c r="C371" s="12"/>
      <c r="D371" s="12"/>
      <c r="E371" s="13"/>
      <c r="F371" s="14"/>
      <c r="G371" s="12"/>
      <c r="H371" s="12"/>
      <c r="I371" s="12"/>
      <c r="J371" s="26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  <c r="AA371" s="9"/>
      <c r="AB371" s="9"/>
      <c r="AC371" s="9"/>
      <c r="AD371" s="9"/>
      <c r="AE371" s="9"/>
      <c r="AF371" s="9"/>
      <c r="AG371" s="9"/>
      <c r="AH371" s="9"/>
      <c r="AI371" s="9"/>
      <c r="AJ371" s="9"/>
      <c r="AK371" s="9"/>
      <c r="AL371" s="9"/>
      <c r="AM371" s="9"/>
      <c r="AN371" s="9"/>
      <c r="AO371" s="9"/>
      <c r="AP371" s="9"/>
      <c r="AQ371" s="9"/>
      <c r="AR371" s="9"/>
      <c r="AS371" s="9"/>
      <c r="AT371" s="9"/>
      <c r="AU371" s="9"/>
      <c r="AV371" s="9"/>
      <c r="AW371" s="9"/>
      <c r="AX371" s="9"/>
      <c r="AY371" s="9"/>
      <c r="AZ371" s="9"/>
      <c r="BA371" s="9"/>
      <c r="BB371" s="9"/>
      <c r="BC371" s="9"/>
      <c r="BD371" s="9"/>
      <c r="BE371" s="9"/>
      <c r="BF371" s="9"/>
      <c r="BG371" s="9"/>
    </row>
    <row r="372" spans="1:59">
      <c r="A372" s="10"/>
      <c r="B372" s="11"/>
      <c r="C372" s="12"/>
      <c r="D372" s="12"/>
      <c r="E372" s="13"/>
      <c r="F372" s="14"/>
      <c r="G372" s="12"/>
      <c r="H372" s="12"/>
      <c r="I372" s="12"/>
      <c r="J372" s="26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  <c r="AA372" s="9"/>
      <c r="AB372" s="9"/>
      <c r="AC372" s="9"/>
      <c r="AD372" s="9"/>
      <c r="AE372" s="9"/>
      <c r="AF372" s="9"/>
      <c r="AG372" s="9"/>
      <c r="AH372" s="9"/>
      <c r="AI372" s="9"/>
      <c r="AJ372" s="9"/>
      <c r="AK372" s="9"/>
      <c r="AL372" s="9"/>
      <c r="AM372" s="9"/>
      <c r="AN372" s="9"/>
      <c r="AO372" s="9"/>
      <c r="AP372" s="9"/>
      <c r="AQ372" s="9"/>
      <c r="AR372" s="9"/>
      <c r="AS372" s="9"/>
      <c r="AT372" s="9"/>
      <c r="AU372" s="9"/>
      <c r="AV372" s="9"/>
      <c r="AW372" s="9"/>
      <c r="AX372" s="9"/>
      <c r="AY372" s="9"/>
      <c r="AZ372" s="9"/>
      <c r="BA372" s="9"/>
      <c r="BB372" s="9"/>
      <c r="BC372" s="9"/>
      <c r="BD372" s="9"/>
      <c r="BE372" s="9"/>
      <c r="BF372" s="9"/>
      <c r="BG372" s="9"/>
    </row>
    <row r="373" spans="1:59">
      <c r="A373" s="10"/>
      <c r="B373" s="11"/>
      <c r="C373" s="12"/>
      <c r="D373" s="12"/>
      <c r="E373" s="13"/>
      <c r="F373" s="14"/>
      <c r="G373" s="12"/>
      <c r="H373" s="12"/>
      <c r="I373" s="12"/>
      <c r="J373" s="26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  <c r="AA373" s="9"/>
      <c r="AB373" s="9"/>
      <c r="AC373" s="9"/>
      <c r="AD373" s="9"/>
      <c r="AE373" s="9"/>
      <c r="AF373" s="9"/>
      <c r="AG373" s="9"/>
      <c r="AH373" s="9"/>
      <c r="AI373" s="9"/>
      <c r="AJ373" s="9"/>
      <c r="AK373" s="9"/>
      <c r="AL373" s="9"/>
      <c r="AM373" s="9"/>
      <c r="AN373" s="9"/>
      <c r="AO373" s="9"/>
      <c r="AP373" s="9"/>
      <c r="AQ373" s="9"/>
      <c r="AR373" s="9"/>
      <c r="AS373" s="9"/>
      <c r="AT373" s="9"/>
      <c r="AU373" s="9"/>
      <c r="AV373" s="9"/>
      <c r="AW373" s="9"/>
      <c r="AX373" s="9"/>
      <c r="AY373" s="9"/>
      <c r="AZ373" s="9"/>
      <c r="BA373" s="9"/>
      <c r="BB373" s="9"/>
      <c r="BC373" s="9"/>
      <c r="BD373" s="9"/>
      <c r="BE373" s="9"/>
      <c r="BF373" s="9"/>
      <c r="BG373" s="9"/>
    </row>
    <row r="374" spans="1:59">
      <c r="A374" s="10"/>
      <c r="B374" s="11"/>
      <c r="C374" s="12"/>
      <c r="D374" s="12"/>
      <c r="E374" s="13"/>
      <c r="F374" s="14"/>
      <c r="G374" s="12"/>
      <c r="H374" s="12"/>
      <c r="I374" s="12"/>
      <c r="J374" s="26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  <c r="AA374" s="9"/>
      <c r="AB374" s="9"/>
      <c r="AC374" s="9"/>
      <c r="AD374" s="9"/>
      <c r="AE374" s="9"/>
      <c r="AF374" s="9"/>
      <c r="AG374" s="9"/>
      <c r="AH374" s="9"/>
      <c r="AI374" s="9"/>
      <c r="AJ374" s="9"/>
      <c r="AK374" s="9"/>
      <c r="AL374" s="9"/>
      <c r="AM374" s="9"/>
      <c r="AN374" s="9"/>
      <c r="AO374" s="9"/>
      <c r="AP374" s="9"/>
      <c r="AQ374" s="9"/>
      <c r="AR374" s="9"/>
      <c r="AS374" s="9"/>
      <c r="AT374" s="9"/>
      <c r="AU374" s="9"/>
      <c r="AV374" s="9"/>
      <c r="AW374" s="9"/>
      <c r="AX374" s="9"/>
      <c r="AY374" s="9"/>
      <c r="AZ374" s="9"/>
      <c r="BA374" s="9"/>
      <c r="BB374" s="9"/>
      <c r="BC374" s="9"/>
      <c r="BD374" s="9"/>
      <c r="BE374" s="9"/>
      <c r="BF374" s="9"/>
      <c r="BG374" s="9"/>
    </row>
    <row r="375" spans="1:59">
      <c r="A375" s="10"/>
      <c r="B375" s="11"/>
      <c r="C375" s="12"/>
      <c r="D375" s="12"/>
      <c r="E375" s="13"/>
      <c r="F375" s="14"/>
      <c r="G375" s="12"/>
      <c r="H375" s="12"/>
      <c r="I375" s="12"/>
      <c r="J375" s="26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  <c r="AA375" s="9"/>
      <c r="AB375" s="9"/>
      <c r="AC375" s="9"/>
      <c r="AD375" s="9"/>
      <c r="AE375" s="9"/>
      <c r="AF375" s="9"/>
      <c r="AG375" s="9"/>
      <c r="AH375" s="9"/>
      <c r="AI375" s="9"/>
      <c r="AJ375" s="9"/>
      <c r="AK375" s="9"/>
      <c r="AL375" s="9"/>
      <c r="AM375" s="9"/>
      <c r="AN375" s="9"/>
      <c r="AO375" s="9"/>
      <c r="AP375" s="9"/>
      <c r="AQ375" s="9"/>
      <c r="AR375" s="9"/>
      <c r="AS375" s="9"/>
      <c r="AT375" s="9"/>
      <c r="AU375" s="9"/>
      <c r="AV375" s="9"/>
      <c r="AW375" s="9"/>
      <c r="AX375" s="9"/>
      <c r="AY375" s="9"/>
      <c r="AZ375" s="9"/>
      <c r="BA375" s="9"/>
      <c r="BB375" s="9"/>
      <c r="BC375" s="9"/>
      <c r="BD375" s="9"/>
      <c r="BE375" s="9"/>
      <c r="BF375" s="9"/>
      <c r="BG375" s="9"/>
    </row>
    <row r="376" spans="1:59">
      <c r="A376" s="10"/>
      <c r="B376" s="11"/>
      <c r="C376" s="12"/>
      <c r="D376" s="12"/>
      <c r="E376" s="13"/>
      <c r="F376" s="14"/>
      <c r="G376" s="12"/>
      <c r="H376" s="12"/>
      <c r="I376" s="12"/>
      <c r="J376" s="26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  <c r="AA376" s="9"/>
      <c r="AB376" s="9"/>
      <c r="AC376" s="9"/>
      <c r="AD376" s="9"/>
      <c r="AE376" s="9"/>
      <c r="AF376" s="9"/>
      <c r="AG376" s="9"/>
      <c r="AH376" s="9"/>
      <c r="AI376" s="9"/>
      <c r="AJ376" s="9"/>
      <c r="AK376" s="9"/>
      <c r="AL376" s="9"/>
      <c r="AM376" s="9"/>
      <c r="AN376" s="9"/>
      <c r="AO376" s="9"/>
      <c r="AP376" s="9"/>
      <c r="AQ376" s="9"/>
      <c r="AR376" s="9"/>
      <c r="AS376" s="9"/>
      <c r="AT376" s="9"/>
      <c r="AU376" s="9"/>
      <c r="AV376" s="9"/>
      <c r="AW376" s="9"/>
      <c r="AX376" s="9"/>
      <c r="AY376" s="9"/>
      <c r="AZ376" s="9"/>
      <c r="BA376" s="9"/>
      <c r="BB376" s="9"/>
      <c r="BC376" s="9"/>
      <c r="BD376" s="9"/>
      <c r="BE376" s="9"/>
      <c r="BF376" s="9"/>
      <c r="BG376" s="9"/>
    </row>
    <row r="377" spans="1:59">
      <c r="A377" s="10"/>
      <c r="B377" s="11"/>
      <c r="C377" s="12"/>
      <c r="D377" s="12"/>
      <c r="E377" s="13"/>
      <c r="F377" s="14"/>
      <c r="G377" s="12"/>
      <c r="H377" s="12"/>
      <c r="I377" s="12"/>
      <c r="J377" s="26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  <c r="AA377" s="9"/>
      <c r="AB377" s="9"/>
      <c r="AC377" s="9"/>
      <c r="AD377" s="9"/>
      <c r="AE377" s="9"/>
      <c r="AF377" s="9"/>
      <c r="AG377" s="9"/>
      <c r="AH377" s="9"/>
      <c r="AI377" s="9"/>
      <c r="AJ377" s="9"/>
      <c r="AK377" s="9"/>
      <c r="AL377" s="9"/>
      <c r="AM377" s="9"/>
      <c r="AN377" s="9"/>
      <c r="AO377" s="9"/>
      <c r="AP377" s="9"/>
      <c r="AQ377" s="9"/>
      <c r="AR377" s="9"/>
      <c r="AS377" s="9"/>
      <c r="AT377" s="9"/>
      <c r="AU377" s="9"/>
      <c r="AV377" s="9"/>
      <c r="AW377" s="9"/>
      <c r="AX377" s="9"/>
      <c r="AY377" s="9"/>
      <c r="AZ377" s="9"/>
      <c r="BA377" s="9"/>
      <c r="BB377" s="9"/>
      <c r="BC377" s="9"/>
      <c r="BD377" s="9"/>
      <c r="BE377" s="9"/>
      <c r="BF377" s="9"/>
      <c r="BG377" s="9"/>
    </row>
    <row r="378" spans="1:59">
      <c r="A378" s="10"/>
      <c r="B378" s="11"/>
      <c r="C378" s="12"/>
      <c r="D378" s="12"/>
      <c r="E378" s="13"/>
      <c r="F378" s="14"/>
      <c r="G378" s="12"/>
      <c r="H378" s="12"/>
      <c r="I378" s="12"/>
      <c r="J378" s="26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  <c r="AA378" s="9"/>
      <c r="AB378" s="9"/>
      <c r="AC378" s="9"/>
      <c r="AD378" s="9"/>
      <c r="AE378" s="9"/>
      <c r="AF378" s="9"/>
      <c r="AG378" s="9"/>
      <c r="AH378" s="9"/>
      <c r="AI378" s="9"/>
      <c r="AJ378" s="9"/>
      <c r="AK378" s="9"/>
      <c r="AL378" s="9"/>
      <c r="AM378" s="9"/>
      <c r="AN378" s="9"/>
      <c r="AO378" s="9"/>
      <c r="AP378" s="9"/>
      <c r="AQ378" s="9"/>
      <c r="AR378" s="9"/>
      <c r="AS378" s="9"/>
      <c r="AT378" s="9"/>
      <c r="AU378" s="9"/>
      <c r="AV378" s="9"/>
      <c r="AW378" s="9"/>
      <c r="AX378" s="9"/>
      <c r="AY378" s="9"/>
      <c r="AZ378" s="9"/>
      <c r="BA378" s="9"/>
      <c r="BB378" s="9"/>
      <c r="BC378" s="9"/>
      <c r="BD378" s="9"/>
      <c r="BE378" s="9"/>
      <c r="BF378" s="9"/>
      <c r="BG378" s="9"/>
    </row>
    <row r="379" spans="1:59">
      <c r="A379" s="10"/>
      <c r="B379" s="11"/>
      <c r="C379" s="12"/>
      <c r="D379" s="12"/>
      <c r="E379" s="13"/>
      <c r="F379" s="14"/>
      <c r="G379" s="12"/>
      <c r="H379" s="12"/>
      <c r="I379" s="12"/>
      <c r="J379" s="26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  <c r="AA379" s="9"/>
      <c r="AB379" s="9"/>
      <c r="AC379" s="9"/>
      <c r="AD379" s="9"/>
      <c r="AE379" s="9"/>
      <c r="AF379" s="9"/>
      <c r="AG379" s="9"/>
      <c r="AH379" s="9"/>
      <c r="AI379" s="9"/>
      <c r="AJ379" s="9"/>
      <c r="AK379" s="9"/>
      <c r="AL379" s="9"/>
      <c r="AM379" s="9"/>
      <c r="AN379" s="9"/>
      <c r="AO379" s="9"/>
      <c r="AP379" s="9"/>
      <c r="AQ379" s="9"/>
      <c r="AR379" s="9"/>
      <c r="AS379" s="9"/>
      <c r="AT379" s="9"/>
      <c r="AU379" s="9"/>
      <c r="AV379" s="9"/>
      <c r="AW379" s="9"/>
      <c r="AX379" s="9"/>
      <c r="AY379" s="9"/>
      <c r="AZ379" s="9"/>
      <c r="BA379" s="9"/>
      <c r="BB379" s="9"/>
      <c r="BC379" s="9"/>
      <c r="BD379" s="9"/>
      <c r="BE379" s="9"/>
      <c r="BF379" s="9"/>
      <c r="BG379" s="9"/>
    </row>
    <row r="380" spans="1:59">
      <c r="A380" s="10"/>
      <c r="B380" s="11"/>
      <c r="C380" s="12"/>
      <c r="D380" s="12"/>
      <c r="E380" s="13"/>
      <c r="F380" s="14"/>
      <c r="G380" s="12"/>
      <c r="H380" s="12"/>
      <c r="I380" s="12"/>
      <c r="J380" s="26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  <c r="AA380" s="9"/>
      <c r="AB380" s="9"/>
      <c r="AC380" s="9"/>
      <c r="AD380" s="9"/>
      <c r="AE380" s="9"/>
      <c r="AF380" s="9"/>
      <c r="AG380" s="9"/>
      <c r="AH380" s="9"/>
      <c r="AI380" s="9"/>
      <c r="AJ380" s="9"/>
      <c r="AK380" s="9"/>
      <c r="AL380" s="9"/>
      <c r="AM380" s="9"/>
      <c r="AN380" s="9"/>
      <c r="AO380" s="9"/>
      <c r="AP380" s="9"/>
      <c r="AQ380" s="9"/>
      <c r="AR380" s="9"/>
      <c r="AS380" s="9"/>
      <c r="AT380" s="9"/>
      <c r="AU380" s="9"/>
      <c r="AV380" s="9"/>
      <c r="AW380" s="9"/>
      <c r="AX380" s="9"/>
      <c r="AY380" s="9"/>
      <c r="AZ380" s="9"/>
      <c r="BA380" s="9"/>
      <c r="BB380" s="9"/>
      <c r="BC380" s="9"/>
      <c r="BD380" s="9"/>
      <c r="BE380" s="9"/>
      <c r="BF380" s="9"/>
      <c r="BG380" s="9"/>
    </row>
    <row r="381" spans="1:59">
      <c r="A381" s="10"/>
      <c r="B381" s="11"/>
      <c r="C381" s="12"/>
      <c r="D381" s="12"/>
      <c r="E381" s="13"/>
      <c r="F381" s="14"/>
      <c r="G381" s="12"/>
      <c r="H381" s="12"/>
      <c r="I381" s="12"/>
      <c r="J381" s="26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  <c r="AA381" s="9"/>
      <c r="AB381" s="9"/>
      <c r="AC381" s="9"/>
      <c r="AD381" s="9"/>
      <c r="AE381" s="9"/>
      <c r="AF381" s="9"/>
      <c r="AG381" s="9"/>
      <c r="AH381" s="9"/>
      <c r="AI381" s="9"/>
      <c r="AJ381" s="9"/>
      <c r="AK381" s="9"/>
      <c r="AL381" s="9"/>
      <c r="AM381" s="9"/>
      <c r="AN381" s="9"/>
      <c r="AO381" s="9"/>
      <c r="AP381" s="9"/>
      <c r="AQ381" s="9"/>
      <c r="AR381" s="9"/>
      <c r="AS381" s="9"/>
      <c r="AT381" s="9"/>
      <c r="AU381" s="9"/>
      <c r="AV381" s="9"/>
      <c r="AW381" s="9"/>
      <c r="AX381" s="9"/>
      <c r="AY381" s="9"/>
      <c r="AZ381" s="9"/>
      <c r="BA381" s="9"/>
      <c r="BB381" s="9"/>
      <c r="BC381" s="9"/>
      <c r="BD381" s="9"/>
      <c r="BE381" s="9"/>
      <c r="BF381" s="9"/>
      <c r="BG381" s="9"/>
    </row>
    <row r="382" spans="1:59">
      <c r="A382" s="10"/>
      <c r="B382" s="11"/>
      <c r="C382" s="12"/>
      <c r="D382" s="12"/>
      <c r="E382" s="13"/>
      <c r="F382" s="14"/>
      <c r="G382" s="12"/>
      <c r="H382" s="12"/>
      <c r="I382" s="12"/>
      <c r="J382" s="26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  <c r="AA382" s="9"/>
      <c r="AB382" s="9"/>
      <c r="AC382" s="9"/>
      <c r="AD382" s="9"/>
      <c r="AE382" s="9"/>
      <c r="AF382" s="9"/>
      <c r="AG382" s="9"/>
      <c r="AH382" s="9"/>
      <c r="AI382" s="9"/>
      <c r="AJ382" s="9"/>
      <c r="AK382" s="9"/>
      <c r="AL382" s="9"/>
      <c r="AM382" s="9"/>
      <c r="AN382" s="9"/>
      <c r="AO382" s="9"/>
      <c r="AP382" s="9"/>
      <c r="AQ382" s="9"/>
      <c r="AR382" s="9"/>
      <c r="AS382" s="9"/>
      <c r="AT382" s="9"/>
      <c r="AU382" s="9"/>
      <c r="AV382" s="9"/>
      <c r="AW382" s="9"/>
      <c r="AX382" s="9"/>
      <c r="AY382" s="9"/>
      <c r="AZ382" s="9"/>
      <c r="BA382" s="9"/>
      <c r="BB382" s="9"/>
      <c r="BC382" s="9"/>
      <c r="BD382" s="9"/>
      <c r="BE382" s="9"/>
      <c r="BF382" s="9"/>
      <c r="BG382" s="9"/>
    </row>
    <row r="383" spans="1:59">
      <c r="A383" s="10"/>
      <c r="B383" s="11"/>
      <c r="C383" s="12"/>
      <c r="D383" s="12"/>
      <c r="E383" s="13"/>
      <c r="F383" s="14"/>
      <c r="G383" s="12"/>
      <c r="H383" s="12"/>
      <c r="I383" s="12"/>
      <c r="J383" s="26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  <c r="AA383" s="9"/>
      <c r="AB383" s="9"/>
      <c r="AC383" s="9"/>
      <c r="AD383" s="9"/>
      <c r="AE383" s="9"/>
      <c r="AF383" s="9"/>
      <c r="AG383" s="9"/>
      <c r="AH383" s="9"/>
      <c r="AI383" s="9"/>
      <c r="AJ383" s="9"/>
      <c r="AK383" s="9"/>
      <c r="AL383" s="9"/>
      <c r="AM383" s="9"/>
      <c r="AN383" s="9"/>
      <c r="AO383" s="9"/>
      <c r="AP383" s="9"/>
      <c r="AQ383" s="9"/>
      <c r="AR383" s="9"/>
      <c r="AS383" s="9"/>
      <c r="AT383" s="9"/>
      <c r="AU383" s="9"/>
      <c r="AV383" s="9"/>
      <c r="AW383" s="9"/>
      <c r="AX383" s="9"/>
      <c r="AY383" s="9"/>
      <c r="AZ383" s="9"/>
      <c r="BA383" s="9"/>
      <c r="BB383" s="9"/>
      <c r="BC383" s="9"/>
      <c r="BD383" s="9"/>
      <c r="BE383" s="9"/>
      <c r="BF383" s="9"/>
      <c r="BG383" s="9"/>
    </row>
    <row r="384" spans="1:59">
      <c r="A384" s="10"/>
      <c r="B384" s="11"/>
      <c r="C384" s="12"/>
      <c r="D384" s="12"/>
      <c r="E384" s="13"/>
      <c r="F384" s="14"/>
      <c r="G384" s="12"/>
      <c r="H384" s="12"/>
      <c r="I384" s="12"/>
      <c r="J384" s="26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  <c r="AA384" s="9"/>
      <c r="AB384" s="9"/>
      <c r="AC384" s="9"/>
      <c r="AD384" s="9"/>
      <c r="AE384" s="9"/>
      <c r="AF384" s="9"/>
      <c r="AG384" s="9"/>
      <c r="AH384" s="9"/>
      <c r="AI384" s="9"/>
      <c r="AJ384" s="9"/>
      <c r="AK384" s="9"/>
      <c r="AL384" s="9"/>
      <c r="AM384" s="9"/>
      <c r="AN384" s="9"/>
      <c r="AO384" s="9"/>
      <c r="AP384" s="9"/>
      <c r="AQ384" s="9"/>
      <c r="AR384" s="9"/>
      <c r="AS384" s="9"/>
      <c r="AT384" s="9"/>
      <c r="AU384" s="9"/>
      <c r="AV384" s="9"/>
      <c r="AW384" s="9"/>
      <c r="AX384" s="9"/>
      <c r="AY384" s="9"/>
      <c r="AZ384" s="9"/>
      <c r="BA384" s="9"/>
      <c r="BB384" s="9"/>
      <c r="BC384" s="9"/>
      <c r="BD384" s="9"/>
      <c r="BE384" s="9"/>
      <c r="BF384" s="9"/>
      <c r="BG384" s="9"/>
    </row>
    <row r="385" spans="1:59">
      <c r="A385" s="10"/>
      <c r="B385" s="11"/>
      <c r="C385" s="12"/>
      <c r="D385" s="12"/>
      <c r="E385" s="13"/>
      <c r="F385" s="14"/>
      <c r="G385" s="12"/>
      <c r="H385" s="12"/>
      <c r="I385" s="12"/>
      <c r="J385" s="26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  <c r="AA385" s="9"/>
      <c r="AB385" s="9"/>
      <c r="AC385" s="9"/>
      <c r="AD385" s="9"/>
      <c r="AE385" s="9"/>
      <c r="AF385" s="9"/>
      <c r="AG385" s="9"/>
      <c r="AH385" s="9"/>
      <c r="AI385" s="9"/>
      <c r="AJ385" s="9"/>
      <c r="AK385" s="9"/>
      <c r="AL385" s="9"/>
      <c r="AM385" s="9"/>
      <c r="AN385" s="9"/>
      <c r="AO385" s="9"/>
      <c r="AP385" s="9"/>
      <c r="AQ385" s="9"/>
      <c r="AR385" s="9"/>
      <c r="AS385" s="9"/>
      <c r="AT385" s="9"/>
      <c r="AU385" s="9"/>
      <c r="AV385" s="9"/>
      <c r="AW385" s="9"/>
      <c r="AX385" s="9"/>
      <c r="AY385" s="9"/>
      <c r="AZ385" s="9"/>
      <c r="BA385" s="9"/>
      <c r="BB385" s="9"/>
      <c r="BC385" s="9"/>
      <c r="BD385" s="9"/>
      <c r="BE385" s="9"/>
      <c r="BF385" s="9"/>
      <c r="BG385" s="9"/>
    </row>
    <row r="386" spans="1:59">
      <c r="A386" s="10"/>
      <c r="B386" s="11"/>
      <c r="C386" s="12"/>
      <c r="D386" s="12"/>
      <c r="E386" s="13"/>
      <c r="F386" s="14"/>
      <c r="G386" s="12"/>
      <c r="H386" s="12"/>
      <c r="I386" s="12"/>
      <c r="J386" s="26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  <c r="AA386" s="9"/>
      <c r="AB386" s="9"/>
      <c r="AC386" s="9"/>
      <c r="AD386" s="9"/>
      <c r="AE386" s="9"/>
      <c r="AF386" s="9"/>
      <c r="AG386" s="9"/>
      <c r="AH386" s="9"/>
      <c r="AI386" s="9"/>
      <c r="AJ386" s="9"/>
      <c r="AK386" s="9"/>
      <c r="AL386" s="9"/>
      <c r="AM386" s="9"/>
      <c r="AN386" s="9"/>
      <c r="AO386" s="9"/>
      <c r="AP386" s="9"/>
      <c r="AQ386" s="9"/>
      <c r="AR386" s="9"/>
      <c r="AS386" s="9"/>
      <c r="AT386" s="9"/>
      <c r="AU386" s="9"/>
      <c r="AV386" s="9"/>
      <c r="AW386" s="9"/>
      <c r="AX386" s="9"/>
      <c r="AY386" s="9"/>
      <c r="AZ386" s="9"/>
      <c r="BA386" s="9"/>
      <c r="BB386" s="9"/>
      <c r="BC386" s="9"/>
      <c r="BD386" s="9"/>
      <c r="BE386" s="9"/>
      <c r="BF386" s="9"/>
      <c r="BG386" s="9"/>
    </row>
    <row r="387" spans="1:59">
      <c r="A387" s="10"/>
      <c r="B387" s="11"/>
      <c r="C387" s="12"/>
      <c r="D387" s="12"/>
      <c r="E387" s="13"/>
      <c r="F387" s="14"/>
      <c r="G387" s="12"/>
      <c r="H387" s="12"/>
      <c r="I387" s="12"/>
      <c r="J387" s="26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  <c r="AA387" s="9"/>
      <c r="AB387" s="9"/>
      <c r="AC387" s="9"/>
      <c r="AD387" s="9"/>
      <c r="AE387" s="9"/>
      <c r="AF387" s="9"/>
      <c r="AG387" s="9"/>
      <c r="AH387" s="9"/>
      <c r="AI387" s="9"/>
      <c r="AJ387" s="9"/>
      <c r="AK387" s="9"/>
      <c r="AL387" s="9"/>
      <c r="AM387" s="9"/>
      <c r="AN387" s="9"/>
      <c r="AO387" s="9"/>
      <c r="AP387" s="9"/>
      <c r="AQ387" s="9"/>
      <c r="AR387" s="9"/>
      <c r="AS387" s="9"/>
      <c r="AT387" s="9"/>
      <c r="AU387" s="9"/>
      <c r="AV387" s="9"/>
      <c r="AW387" s="9"/>
      <c r="AX387" s="9"/>
      <c r="AY387" s="9"/>
      <c r="AZ387" s="9"/>
      <c r="BA387" s="9"/>
      <c r="BB387" s="9"/>
      <c r="BC387" s="9"/>
      <c r="BD387" s="9"/>
      <c r="BE387" s="9"/>
      <c r="BF387" s="9"/>
      <c r="BG387" s="9"/>
    </row>
    <row r="388" spans="1:59">
      <c r="A388" s="10"/>
      <c r="B388" s="11"/>
      <c r="C388" s="12"/>
      <c r="D388" s="12"/>
      <c r="E388" s="13"/>
      <c r="F388" s="14"/>
      <c r="G388" s="12"/>
      <c r="H388" s="12"/>
      <c r="I388" s="12"/>
      <c r="J388" s="26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  <c r="AA388" s="9"/>
      <c r="AB388" s="9"/>
      <c r="AC388" s="9"/>
      <c r="AD388" s="9"/>
      <c r="AE388" s="9"/>
      <c r="AF388" s="9"/>
      <c r="AG388" s="9"/>
      <c r="AH388" s="9"/>
      <c r="AI388" s="9"/>
      <c r="AJ388" s="9"/>
      <c r="AK388" s="9"/>
      <c r="AL388" s="9"/>
      <c r="AM388" s="9"/>
      <c r="AN388" s="9"/>
      <c r="AO388" s="9"/>
      <c r="AP388" s="9"/>
      <c r="AQ388" s="9"/>
      <c r="AR388" s="9"/>
      <c r="AS388" s="9"/>
      <c r="AT388" s="9"/>
      <c r="AU388" s="9"/>
      <c r="AV388" s="9"/>
      <c r="AW388" s="9"/>
      <c r="AX388" s="9"/>
      <c r="AY388" s="9"/>
      <c r="AZ388" s="9"/>
      <c r="BA388" s="9"/>
      <c r="BB388" s="9"/>
      <c r="BC388" s="9"/>
      <c r="BD388" s="9"/>
      <c r="BE388" s="9"/>
      <c r="BF388" s="9"/>
      <c r="BG388" s="9"/>
    </row>
    <row r="389" spans="1:59">
      <c r="A389" s="10"/>
      <c r="B389" s="11"/>
      <c r="C389" s="12"/>
      <c r="D389" s="12"/>
      <c r="E389" s="13"/>
      <c r="F389" s="14"/>
      <c r="G389" s="12"/>
      <c r="H389" s="12"/>
      <c r="I389" s="12"/>
      <c r="J389" s="26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  <c r="AA389" s="9"/>
      <c r="AB389" s="9"/>
      <c r="AC389" s="9"/>
      <c r="AD389" s="9"/>
      <c r="AE389" s="9"/>
      <c r="AF389" s="9"/>
      <c r="AG389" s="9"/>
      <c r="AH389" s="9"/>
      <c r="AI389" s="9"/>
      <c r="AJ389" s="9"/>
      <c r="AK389" s="9"/>
      <c r="AL389" s="9"/>
      <c r="AM389" s="9"/>
      <c r="AN389" s="9"/>
      <c r="AO389" s="9"/>
      <c r="AP389" s="9"/>
      <c r="AQ389" s="9"/>
      <c r="AR389" s="9"/>
      <c r="AS389" s="9"/>
      <c r="AT389" s="9"/>
      <c r="AU389" s="9"/>
      <c r="AV389" s="9"/>
      <c r="AW389" s="9"/>
      <c r="AX389" s="9"/>
      <c r="AY389" s="9"/>
      <c r="AZ389" s="9"/>
      <c r="BA389" s="9"/>
      <c r="BB389" s="9"/>
      <c r="BC389" s="9"/>
      <c r="BD389" s="9"/>
      <c r="BE389" s="9"/>
      <c r="BF389" s="9"/>
      <c r="BG389" s="9"/>
    </row>
    <row r="390" spans="1:59">
      <c r="A390" s="10"/>
      <c r="B390" s="11"/>
      <c r="C390" s="12"/>
      <c r="D390" s="12"/>
      <c r="E390" s="13"/>
      <c r="F390" s="14"/>
      <c r="G390" s="12"/>
      <c r="H390" s="12"/>
      <c r="I390" s="12"/>
      <c r="J390" s="26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  <c r="AA390" s="9"/>
      <c r="AB390" s="9"/>
      <c r="AC390" s="9"/>
      <c r="AD390" s="9"/>
      <c r="AE390" s="9"/>
      <c r="AF390" s="9"/>
      <c r="AG390" s="9"/>
      <c r="AH390" s="9"/>
      <c r="AI390" s="9"/>
      <c r="AJ390" s="9"/>
      <c r="AK390" s="9"/>
      <c r="AL390" s="9"/>
      <c r="AM390" s="9"/>
      <c r="AN390" s="9"/>
      <c r="AO390" s="9"/>
      <c r="AP390" s="9"/>
      <c r="AQ390" s="9"/>
      <c r="AR390" s="9"/>
      <c r="AS390" s="9"/>
      <c r="AT390" s="9"/>
      <c r="AU390" s="9"/>
      <c r="AV390" s="9"/>
      <c r="AW390" s="9"/>
      <c r="AX390" s="9"/>
      <c r="AY390" s="9"/>
      <c r="AZ390" s="9"/>
      <c r="BA390" s="9"/>
      <c r="BB390" s="9"/>
      <c r="BC390" s="9"/>
      <c r="BD390" s="9"/>
      <c r="BE390" s="9"/>
      <c r="BF390" s="9"/>
      <c r="BG390" s="9"/>
    </row>
    <row r="391" spans="1:59">
      <c r="A391" s="10"/>
      <c r="B391" s="11"/>
      <c r="C391" s="12"/>
      <c r="D391" s="12"/>
      <c r="E391" s="13"/>
      <c r="F391" s="14"/>
      <c r="G391" s="12"/>
      <c r="H391" s="12"/>
      <c r="I391" s="12"/>
      <c r="J391" s="26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  <c r="AA391" s="9"/>
      <c r="AB391" s="9"/>
      <c r="AC391" s="9"/>
      <c r="AD391" s="9"/>
      <c r="AE391" s="9"/>
      <c r="AF391" s="9"/>
      <c r="AG391" s="9"/>
      <c r="AH391" s="9"/>
      <c r="AI391" s="9"/>
      <c r="AJ391" s="9"/>
      <c r="AK391" s="9"/>
      <c r="AL391" s="9"/>
      <c r="AM391" s="9"/>
      <c r="AN391" s="9"/>
      <c r="AO391" s="9"/>
      <c r="AP391" s="9"/>
      <c r="AQ391" s="9"/>
      <c r="AR391" s="9"/>
      <c r="AS391" s="9"/>
      <c r="AT391" s="9"/>
      <c r="AU391" s="9"/>
      <c r="AV391" s="9"/>
      <c r="AW391" s="9"/>
      <c r="AX391" s="9"/>
      <c r="AY391" s="9"/>
      <c r="AZ391" s="9"/>
      <c r="BA391" s="9"/>
      <c r="BB391" s="9"/>
      <c r="BC391" s="9"/>
      <c r="BD391" s="9"/>
      <c r="BE391" s="9"/>
      <c r="BF391" s="9"/>
      <c r="BG391" s="9"/>
    </row>
    <row r="392" spans="1:59">
      <c r="A392" s="10"/>
      <c r="B392" s="11"/>
      <c r="C392" s="12"/>
      <c r="D392" s="12"/>
      <c r="E392" s="13"/>
      <c r="F392" s="14"/>
      <c r="G392" s="12"/>
      <c r="H392" s="12"/>
      <c r="I392" s="12"/>
      <c r="J392" s="26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  <c r="AA392" s="9"/>
      <c r="AB392" s="9"/>
      <c r="AC392" s="9"/>
      <c r="AD392" s="9"/>
      <c r="AE392" s="9"/>
      <c r="AF392" s="9"/>
      <c r="AG392" s="9"/>
      <c r="AH392" s="9"/>
      <c r="AI392" s="9"/>
      <c r="AJ392" s="9"/>
      <c r="AK392" s="9"/>
      <c r="AL392" s="9"/>
      <c r="AM392" s="9"/>
      <c r="AN392" s="9"/>
      <c r="AO392" s="9"/>
      <c r="AP392" s="9"/>
      <c r="AQ392" s="9"/>
      <c r="AR392" s="9"/>
      <c r="AS392" s="9"/>
      <c r="AT392" s="9"/>
      <c r="AU392" s="9"/>
      <c r="AV392" s="9"/>
      <c r="AW392" s="9"/>
      <c r="AX392" s="9"/>
      <c r="AY392" s="9"/>
      <c r="AZ392" s="9"/>
      <c r="BA392" s="9"/>
      <c r="BB392" s="9"/>
      <c r="BC392" s="9"/>
      <c r="BD392" s="9"/>
      <c r="BE392" s="9"/>
      <c r="BF392" s="9"/>
      <c r="BG392" s="9"/>
    </row>
    <row r="393" spans="1:59">
      <c r="A393" s="10"/>
      <c r="B393" s="11"/>
      <c r="C393" s="12"/>
      <c r="D393" s="12"/>
      <c r="E393" s="13"/>
      <c r="F393" s="14"/>
      <c r="G393" s="12"/>
      <c r="H393" s="12"/>
      <c r="I393" s="12"/>
      <c r="J393" s="26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  <c r="AA393" s="9"/>
      <c r="AB393" s="9"/>
      <c r="AC393" s="9"/>
      <c r="AD393" s="9"/>
      <c r="AE393" s="9"/>
      <c r="AF393" s="9"/>
      <c r="AG393" s="9"/>
      <c r="AH393" s="9"/>
      <c r="AI393" s="9"/>
      <c r="AJ393" s="9"/>
      <c r="AK393" s="9"/>
      <c r="AL393" s="9"/>
      <c r="AM393" s="9"/>
      <c r="AN393" s="9"/>
      <c r="AO393" s="9"/>
      <c r="AP393" s="9"/>
      <c r="AQ393" s="9"/>
      <c r="AR393" s="9"/>
      <c r="AS393" s="9"/>
      <c r="AT393" s="9"/>
      <c r="AU393" s="9"/>
      <c r="AV393" s="9"/>
      <c r="AW393" s="9"/>
      <c r="AX393" s="9"/>
      <c r="AY393" s="9"/>
      <c r="AZ393" s="9"/>
      <c r="BA393" s="9"/>
      <c r="BB393" s="9"/>
      <c r="BC393" s="9"/>
      <c r="BD393" s="9"/>
      <c r="BE393" s="9"/>
      <c r="BF393" s="9"/>
      <c r="BG393" s="9"/>
    </row>
  </sheetData>
  <customSheetViews>
    <customSheetView guid="{CFD58EC5-F475-4F0C-8822-861C497EA100}" scale="75" showPageBreaks="1" printArea="1" hiddenRows="1">
      <pane ySplit="7" topLeftCell="A224" activePane="bottomLeft" state="frozen"/>
      <selection pane="bottomLeft" activeCell="H100" sqref="H100"/>
      <rowBreaks count="1" manualBreakCount="1">
        <brk id="183" max="9" man="1"/>
      </rowBreaks>
      <pageMargins left="0.43307086614173229" right="0.23622047244094491" top="0.35433070866141736" bottom="0.74803149606299213" header="0.31496062992125984" footer="0.31496062992125984"/>
      <pageSetup paperSize="9" scale="47" fitToHeight="11" orientation="landscape" verticalDpi="144" r:id="rId1"/>
      <headerFooter scaleWithDoc="0" alignWithMargins="0"/>
    </customSheetView>
    <customSheetView guid="{84AB9039-6109-4932-AA14-522BD4A30F0B}" scale="75" showPageBreaks="1" fitToPage="1">
      <pane xSplit="2" ySplit="9" topLeftCell="E249" activePane="bottomRight" state="frozen"/>
      <selection pane="bottomRight" activeCell="J236" sqref="J236"/>
      <pageMargins left="0.19685039370078741" right="0.23622047244094491" top="0.19685039370078741" bottom="0.19685039370078741" header="0.15748031496062992" footer="0.15748031496062992"/>
      <pageSetup paperSize="9" scale="13" fitToHeight="12" orientation="landscape" horizontalDpi="120" verticalDpi="144" r:id="rId2"/>
      <headerFooter alignWithMargins="0"/>
    </customSheetView>
    <customSheetView guid="{D0621073-25BE-47D7-AC33-51146458D41C}" scale="85" showPageBreaks="1" fitToPage="1">
      <pane xSplit="2" ySplit="9" topLeftCell="C154" activePane="bottomRight" state="frozen"/>
      <selection pane="bottomRight" activeCell="G167" sqref="G167"/>
      <pageMargins left="0.19685039370078741" right="0.23622047244094491" top="0.19685039370078741" bottom="0.19685039370078741" header="0.15748031496062992" footer="0.15748031496062992"/>
      <pageSetup paperSize="9" scale="13" fitToHeight="12" orientation="landscape" horizontalDpi="120" verticalDpi="144" r:id="rId3"/>
      <headerFooter alignWithMargins="0"/>
    </customSheetView>
    <customSheetView guid="{675C859F-867B-4E3E-8283-3B2C94BFA5E5}" scale="80" showPageBreaks="1" fitToPage="1">
      <pane xSplit="2" ySplit="9" topLeftCell="C107" activePane="bottomRight" state="frozen"/>
      <selection pane="bottomRight" activeCell="B4" sqref="B4:B5"/>
      <pageMargins left="0.19685039370078741" right="0.23622047244094491" top="0.19685039370078741" bottom="0.19685039370078741" header="0.15748031496062992" footer="0.15748031496062992"/>
      <pageSetup paperSize="9" scale="13" fitToHeight="12" orientation="landscape" horizontalDpi="120" verticalDpi="144" r:id="rId4"/>
      <headerFooter alignWithMargins="0"/>
    </customSheetView>
    <customSheetView guid="{1BDFBE17-25BB-4BB9-B67F-4757B39B2D64}" scale="70" showPageBreaks="1" fitToPage="1" hiddenRows="1">
      <pane xSplit="2" ySplit="9" topLeftCell="C70" activePane="bottomRight" state="frozen"/>
      <selection pane="bottomRight" activeCell="B70" sqref="B70"/>
      <pageMargins left="0.19685039370078741" right="0.23622047244094491" top="0.19685039370078741" bottom="0.19685039370078741" header="0.15748031496062992" footer="0.15748031496062992"/>
      <pageSetup paperSize="9" scale="20" fitToHeight="12" orientation="landscape" verticalDpi="144" r:id="rId5"/>
      <headerFooter alignWithMargins="0"/>
    </customSheetView>
    <customSheetView guid="{713A662A-DFDD-43FB-A56E-1E210432D89D}" scale="85" fitToPage="1">
      <pane xSplit="2" ySplit="9" topLeftCell="C104" activePane="bottomRight" state="frozen"/>
      <selection pane="bottomRight" activeCell="C117" sqref="C117:C118"/>
      <pageMargins left="0.19685039370078741" right="0.23622047244094491" top="0.19685039370078741" bottom="0.19685039370078741" header="0.15748031496062992" footer="0.15748031496062992"/>
      <pageSetup paperSize="9" scale="36" fitToHeight="12" orientation="landscape" horizontalDpi="120" verticalDpi="144" r:id="rId6"/>
      <headerFooter alignWithMargins="0"/>
    </customSheetView>
    <customSheetView guid="{F9324F9E-6E0D-484A-B1A6-F87CCAA93894}" scale="90" fitToPage="1">
      <pane xSplit="2" ySplit="9" topLeftCell="C121" activePane="bottomRight" state="frozen"/>
      <selection pane="bottomRight" activeCell="G323" sqref="G323"/>
      <pageMargins left="0.19685039370078741" right="0.23622047244094491" top="0.19685039370078741" bottom="0.19685039370078741" header="0.15748031496062992" footer="0.15748031496062992"/>
      <pageSetup paperSize="9" scale="49" fitToHeight="12" orientation="landscape" horizontalDpi="120" verticalDpi="144" r:id="rId7"/>
      <headerFooter alignWithMargins="0"/>
    </customSheetView>
    <customSheetView guid="{90518B97-7307-4173-A97E-975285B914B1}" scale="75" showPageBreaks="1" topLeftCell="A115">
      <selection activeCell="C120" sqref="C120"/>
      <pageMargins left="0.47244094488188981" right="0.23622047244094491" top="0.19685039370078741" bottom="0.19685039370078741" header="0.15748031496062992" footer="0.15748031496062992"/>
      <pageSetup paperSize="9" scale="48" fitToHeight="12" orientation="landscape" verticalDpi="144" r:id="rId8"/>
      <headerFooter differentFirst="1" alignWithMargins="0">
        <oddFooter>&amp;R&amp;P</oddFooter>
      </headerFooter>
    </customSheetView>
    <customSheetView guid="{966D3932-E429-4C59-AC55-697D9EEA620A}" scale="90" showPageBreaks="1" fitToPage="1" printArea="1" showAutoFilter="1" view="pageBreakPreview">
      <pane xSplit="2" ySplit="7" topLeftCell="C8" activePane="bottomRight" state="frozen"/>
      <selection pane="bottomRight" activeCell="C308" sqref="C308:H309"/>
      <pageMargins left="0.19685039370078741" right="0.23622047244094491" top="0.19685039370078741" bottom="0.19685039370078741" header="0.15748031496062992" footer="0.15748031496062992"/>
      <pageSetup paperSize="9" scale="43" fitToHeight="12" orientation="landscape" verticalDpi="144" r:id="rId9"/>
      <headerFooter alignWithMargins="0"/>
      <autoFilter ref="A6:L365"/>
    </customSheetView>
    <customSheetView guid="{2C18B72E-FABC-405E-9989-871873679CB9}" scale="85" fitToPage="1">
      <pane xSplit="2" ySplit="9" topLeftCell="C165" activePane="bottomRight" state="frozen"/>
      <selection pane="bottomRight" activeCell="A163" sqref="A163:J171"/>
      <pageMargins left="0.19685039370078741" right="0.23622047244094491" top="0.19685039370078741" bottom="0.19685039370078741" header="0.15748031496062992" footer="0.15748031496062992"/>
      <pageSetup paperSize="9" scale="44" fitToHeight="12" orientation="landscape" horizontalDpi="120" verticalDpi="144" r:id="rId10"/>
      <headerFooter alignWithMargins="0"/>
    </customSheetView>
    <customSheetView guid="{8112C56A-816E-41B5-AC5C-5C34336EE27C}" scale="85" fitToPage="1">
      <pane xSplit="2" ySplit="9" topLeftCell="F215" activePane="bottomRight" state="frozen"/>
      <selection pane="bottomRight" activeCell="H220" sqref="H220"/>
      <pageMargins left="0.19685039370078741" right="0.23622047244094491" top="0.19685039370078741" bottom="0.19685039370078741" header="0.15748031496062992" footer="0.15748031496062992"/>
      <pageSetup paperSize="9" scale="44" fitToHeight="12" orientation="landscape" horizontalDpi="120" verticalDpi="144" r:id="rId11"/>
      <headerFooter alignWithMargins="0"/>
    </customSheetView>
    <customSheetView guid="{B0CF427B-E64B-46A6-97A4-9B49090FE4BE}" scale="85" fitToPage="1">
      <pane xSplit="2" ySplit="9" topLeftCell="C130" activePane="bottomRight" state="frozen"/>
      <selection pane="bottomRight" activeCell="A133" sqref="A133:IV133"/>
      <pageMargins left="0.19685039370078741" right="0.23622047244094491" top="0.19685039370078741" bottom="0.19685039370078741" header="0.15748031496062992" footer="0.15748031496062992"/>
      <pageSetup paperSize="9" scale="29" fitToHeight="12" orientation="landscape" horizontalDpi="120" verticalDpi="144" r:id="rId12"/>
      <headerFooter alignWithMargins="0"/>
    </customSheetView>
    <customSheetView guid="{72EDDA2C-BFF2-4D48-A13B-2B9C46213374}" scale="75" fitToPage="1">
      <pane xSplit="2" ySplit="9" topLeftCell="D242" activePane="bottomRight" state="frozen"/>
      <selection pane="bottomRight" activeCell="H241" sqref="H241"/>
      <pageMargins left="0.19685039370078741" right="0.23622047244094491" top="0.19685039370078741" bottom="0.19685039370078741" header="0.15748031496062992" footer="0.15748031496062992"/>
      <pageSetup paperSize="9" scale="49" fitToHeight="12" orientation="landscape" horizontalDpi="120" verticalDpi="144" r:id="rId13"/>
      <headerFooter alignWithMargins="0"/>
    </customSheetView>
    <customSheetView guid="{839A87F2-F73A-45C5-ADB8-392A99CC1EFF}" scale="85" fitToPage="1">
      <pane xSplit="2" ySplit="4" topLeftCell="C286" activePane="bottomRight" state="frozen"/>
      <selection pane="bottomRight" activeCell="L291" sqref="L291"/>
      <pageMargins left="0.19685039370078741" right="0.23622047244094491" top="0.19685039370078741" bottom="0.19685039370078741" header="0.15748031496062992" footer="0.15748031496062992"/>
      <pageSetup paperSize="9" scale="48" fitToHeight="12" orientation="landscape" horizontalDpi="120" verticalDpi="144" r:id="rId14"/>
      <headerFooter alignWithMargins="0"/>
    </customSheetView>
    <customSheetView guid="{5EEB5DC5-097B-47D6-81BA-F19E1000B57E}" scale="75" fitToPage="1" printArea="1" showRuler="0">
      <pane xSplit="2" ySplit="9" topLeftCell="C131" activePane="bottomRight" state="frozen"/>
      <selection pane="bottomRight" activeCell="G189" sqref="G189"/>
      <pageMargins left="0.19685039370078741" right="0.23622047244094491" top="0.19685039370078741" bottom="0.19685039370078741" header="0.15748031496062992" footer="0.15748031496062992"/>
      <pageSetup paperSize="9" scale="49" fitToHeight="12" orientation="landscape" horizontalDpi="120" verticalDpi="144" r:id="rId15"/>
      <headerFooter alignWithMargins="0"/>
    </customSheetView>
    <customSheetView guid="{795D5ECF-BF90-4F3E-A74E-B1A55C8421F2}" scale="75" fitToPage="1">
      <pane xSplit="2" ySplit="9" topLeftCell="C65" activePane="bottomRight" state="frozen"/>
      <selection pane="bottomRight" activeCell="B83" sqref="B83"/>
      <pageMargins left="0.19685039370078741" right="0.23622047244094491" top="0.19685039370078741" bottom="0.19685039370078741" header="0.15748031496062992" footer="0.15748031496062992"/>
      <pageSetup paperSize="9" scale="49" fitToHeight="12" orientation="landscape" horizontalDpi="120" verticalDpi="144" r:id="rId16"/>
      <headerFooter alignWithMargins="0"/>
    </customSheetView>
    <customSheetView guid="{E147D13D-D04D-431E-888C-5A9AE670FC44}" scale="75" showPageBreaks="1" view="pageBreakPreview" showRuler="0" topLeftCell="A7">
      <pane xSplit="2" ySplit="10" topLeftCell="C140" activePane="bottomRight" state="frozen"/>
      <selection pane="bottomRight" activeCell="A145" sqref="A145"/>
      <pageMargins left="0.19685039370078741" right="0.23622047244094491" top="0.19685039370078741" bottom="0.19685039370078741" header="0.15748031496062992" footer="0.15748031496062992"/>
      <pageSetup paperSize="9" scale="59" orientation="landscape" horizontalDpi="120" verticalDpi="144" r:id="rId17"/>
      <headerFooter alignWithMargins="0"/>
    </customSheetView>
    <customSheetView guid="{3B5575E9-696E-4E1F-8BBE-8483CF318052}" scale="75" fitToPage="1" printArea="1" showRuler="0">
      <pane xSplit="2" ySplit="9" topLeftCell="G49" activePane="bottomRight" state="frozen"/>
      <selection pane="bottomRight" activeCell="G52" sqref="G52"/>
      <pageMargins left="0.19685039370078741" right="0.23622047244094491" top="0.19685039370078741" bottom="0.19685039370078741" header="0.15748031496062992" footer="0.15748031496062992"/>
      <pageSetup paperSize="9" scale="58" fitToHeight="12" orientation="landscape" horizontalDpi="120" verticalDpi="144" r:id="rId18"/>
      <headerFooter alignWithMargins="0"/>
    </customSheetView>
    <customSheetView guid="{452C56A1-7A56-4ADE-A5CF-E260228787E3}" scale="75" showPageBreaks="1" fitToPage="1" printArea="1" view="pageBreakPreview" showRuler="0" topLeftCell="A6">
      <pane xSplit="2" ySplit="4" topLeftCell="J189" activePane="bottomRight" state="frozen"/>
      <selection pane="bottomRight" activeCell="A197" sqref="A197:J197"/>
      <pageMargins left="0.19685039370078741" right="0.23622047244094491" top="0.19685039370078741" bottom="0.19685039370078741" header="0.15748031496062992" footer="0.15748031496062992"/>
      <pageSetup paperSize="9" scale="53" fitToHeight="12" orientation="landscape" horizontalDpi="120" verticalDpi="144" r:id="rId19"/>
      <headerFooter alignWithMargins="0"/>
    </customSheetView>
    <customSheetView guid="{7EDDA008-F905-436E-A980-951BDACDA577}" scale="80" fitToPage="1">
      <pane xSplit="2" ySplit="9" topLeftCell="C10" activePane="bottomRight" state="frozen"/>
      <selection pane="bottomRight" activeCell="I19" sqref="I19"/>
      <pageMargins left="0.19685039370078741" right="0.23622047244094491" top="0.19685039370078741" bottom="0.19685039370078741" header="0.15748031496062992" footer="0.15748031496062992"/>
      <pageSetup paperSize="9" scale="50" fitToHeight="12" orientation="landscape" horizontalDpi="120" verticalDpi="144" r:id="rId20"/>
      <headerFooter alignWithMargins="0"/>
    </customSheetView>
    <customSheetView guid="{2A0A5548-2EEF-4469-A03C-FA481083CE33}" scale="60" showPageBreaks="1" fitToPage="1" showRuler="0">
      <pane xSplit="2" ySplit="9" topLeftCell="C84" activePane="bottomRight" state="frozen"/>
      <selection pane="bottomRight" activeCell="D85" sqref="D85"/>
      <pageMargins left="0.19685039370078741" right="0.23622047244094491" top="0.19685039370078741" bottom="0.19685039370078741" header="0.15748031496062992" footer="0.15748031496062992"/>
      <pageSetup paperSize="9" scale="49" fitToHeight="12" orientation="landscape" horizontalDpi="120" verticalDpi="144" r:id="rId21"/>
      <headerFooter alignWithMargins="0"/>
    </customSheetView>
    <customSheetView guid="{CC0A6F72-A956-4FF0-A9CF-B2F133844683}" scale="75" fitToPage="1" topLeftCell="A4">
      <pane xSplit="2" ySplit="1" topLeftCell="D247" activePane="bottomRight" state="frozen"/>
      <selection pane="bottomRight" activeCell="D263" sqref="D263"/>
      <pageMargins left="0.19685039370078741" right="0.23622047244094491" top="0.19685039370078741" bottom="0.19685039370078741" header="0.15748031496062992" footer="0.15748031496062992"/>
      <pageSetup paperSize="9" scale="49" fitToHeight="12" orientation="landscape" horizontalDpi="120" verticalDpi="144" r:id="rId22"/>
      <headerFooter alignWithMargins="0"/>
    </customSheetView>
    <customSheetView guid="{B5FF27E5-4C0E-4323-88CE-5D44F441DDEF}" scale="60" fitToPage="1">
      <pane xSplit="2" ySplit="9" topLeftCell="D65" activePane="bottomRight" state="frozen"/>
      <selection pane="bottomRight" activeCell="F101" sqref="F101"/>
      <pageMargins left="0.19685039370078741" right="0.23622047244094491" top="0.19685039370078741" bottom="0.19685039370078741" header="0.15748031496062992" footer="0.15748031496062992"/>
      <pageSetup paperSize="9" scale="40" fitToHeight="12" orientation="landscape" horizontalDpi="120" verticalDpi="144" r:id="rId23"/>
      <headerFooter alignWithMargins="0"/>
    </customSheetView>
    <customSheetView guid="{33313D92-ACCC-472C-8066-C92558BED64F}" scale="65" showPageBreaks="1" fitToPage="1">
      <pane xSplit="2" ySplit="9" topLeftCell="C220" activePane="bottomRight" state="frozen"/>
      <selection pane="bottomRight" activeCell="C124" sqref="C124:F124"/>
      <pageMargins left="0.19685039370078741" right="0.23622047244094491" top="0.19685039370078741" bottom="0.19685039370078741" header="0.15748031496062992" footer="0.15748031496062992"/>
      <pageSetup paperSize="9" scale="40" fitToHeight="12" orientation="landscape" horizontalDpi="120" verticalDpi="144" r:id="rId24"/>
      <headerFooter alignWithMargins="0"/>
    </customSheetView>
    <customSheetView guid="{F9D2B861-A6DF-4E58-9205-20667B07345D}" scale="85" fitToPage="1">
      <pane xSplit="2" ySplit="9" topLeftCell="C10" activePane="bottomRight" state="frozen"/>
      <selection pane="bottomRight" activeCell="A174" sqref="A174"/>
      <pageMargins left="0.19685039370078741" right="0.23622047244094491" top="0.19685039370078741" bottom="0.19685039370078741" header="0.15748031496062992" footer="0.15748031496062992"/>
      <pageSetup paperSize="9" scale="40" fitToHeight="12" orientation="landscape" horizontalDpi="120" verticalDpi="144" r:id="rId25"/>
      <headerFooter alignWithMargins="0"/>
    </customSheetView>
    <customSheetView guid="{0EDC1FFF-2611-4DAC-98A8-22EC25025967}" scale="75" showPageBreaks="1" fitToPage="1">
      <pane xSplit="2" ySplit="9" topLeftCell="C240" activePane="bottomRight" state="frozen"/>
      <selection pane="bottomRight" activeCell="I240" sqref="I240:J250"/>
      <pageMargins left="0.19685039370078741" right="0.23622047244094491" top="0.19685039370078741" bottom="0.19685039370078741" header="0.15748031496062992" footer="0.15748031496062992"/>
      <pageSetup paperSize="9" scale="40" fitToHeight="12" orientation="landscape" horizontalDpi="120" verticalDpi="144" r:id="rId26"/>
      <headerFooter alignWithMargins="0"/>
    </customSheetView>
    <customSheetView guid="{998E5F34-5F22-456C-AF6B-44B849DA5E75}" scale="70">
      <pane xSplit="2" ySplit="5" topLeftCell="F6" activePane="bottomRight" state="frozen"/>
      <selection pane="bottomRight" sqref="A1:J1"/>
      <pageMargins left="0.47244094488188981" right="0.23622047244094491" top="0.19685039370078741" bottom="0.19685039370078741" header="0.15748031496062992" footer="0.15748031496062992"/>
      <pageSetup paperSize="9" scale="48" fitToHeight="12" orientation="landscape" verticalDpi="144" r:id="rId27"/>
      <headerFooter alignWithMargins="0"/>
    </customSheetView>
    <customSheetView guid="{471079C8-6E8B-4088-8968-A7D0C5B8653D}" scale="85" fitToPage="1">
      <pane xSplit="2" ySplit="9" topLeftCell="C174" activePane="bottomRight" state="frozen"/>
      <selection pane="bottomRight" activeCell="C182" sqref="C182"/>
      <pageMargins left="0.19685039370078741" right="0.23622047244094491" top="0.19685039370078741" bottom="0.19685039370078741" header="0.15748031496062992" footer="0.15748031496062992"/>
      <pageSetup paperSize="9" scale="44" fitToHeight="12" orientation="landscape" horizontalDpi="120" verticalDpi="144" r:id="rId28"/>
      <headerFooter alignWithMargins="0"/>
    </customSheetView>
    <customSheetView guid="{A600D8D5-C13F-49F2-9D2C-FC8EA32AC551}" scale="90" showPageBreaks="1" view="pageBreakPreview">
      <pane xSplit="2" ySplit="7" topLeftCell="C263" activePane="bottomRight" state="frozen"/>
      <selection pane="bottomRight" activeCell="D264" sqref="D264"/>
      <pageMargins left="0.47244094488188981" right="0.23622047244094491" top="0.19685039370078741" bottom="0.19685039370078741" header="0.15748031496062992" footer="0.15748031496062992"/>
      <pageSetup paperSize="9" scale="47" fitToHeight="12" orientation="landscape" verticalDpi="144" r:id="rId29"/>
      <headerFooter differentFirst="1" alignWithMargins="0">
        <oddFooter>&amp;R&amp;P</oddFooter>
      </headerFooter>
    </customSheetView>
    <customSheetView guid="{868786DC-4C96-45F5-A272-3E03D4B934A0}" scale="58" showPageBreaks="1" fitToPage="1">
      <pane xSplit="2" ySplit="9" topLeftCell="C256" activePane="bottomRight" state="frozen"/>
      <selection pane="bottomRight" activeCell="G282" sqref="G282"/>
      <pageMargins left="0.19685039370078741" right="0.23622047244094491" top="0.19685039370078741" bottom="0.19685039370078741" header="0.15748031496062992" footer="0.15748031496062992"/>
      <pageSetup paperSize="9" scale="42" fitToHeight="12" orientation="landscape" horizontalDpi="120" verticalDpi="144" r:id="rId30"/>
      <headerFooter alignWithMargins="0"/>
    </customSheetView>
    <customSheetView guid="{8FB1E024-9866-4CAD-B900-0CCFEA27B234}" scale="75" showPageBreaks="1" fitToPage="1" printArea="1" showRuler="0">
      <pane xSplit="2" ySplit="9" topLeftCell="C120" activePane="bottomRight" state="frozen"/>
      <selection pane="bottomRight" activeCell="H134" sqref="H134"/>
      <pageMargins left="0.19685039370078741" right="0.23622047244094491" top="0.19685039370078741" bottom="0.19685039370078741" header="0.15748031496062992" footer="0.15748031496062992"/>
      <pageSetup paperSize="9" scale="43" fitToHeight="12" orientation="landscape" verticalDpi="144" r:id="rId31"/>
      <headerFooter alignWithMargins="0"/>
    </customSheetView>
    <customSheetView guid="{BE1C4A44-01B5-4ECE-8D55-C71095D37032}" scale="80" showPageBreaks="1" fitToPage="1">
      <pane xSplit="2" ySplit="9" topLeftCell="C118" activePane="bottomRight" state="frozen"/>
      <selection pane="bottomRight" activeCell="C120" sqref="C120"/>
      <pageMargins left="0.19685039370078741" right="0.23622047244094491" top="0.19685039370078741" bottom="0.19685039370078741" header="0.15748031496062992" footer="0.15748031496062992"/>
      <pageSetup paperSize="9" scale="29" fitToHeight="12" orientation="landscape" horizontalDpi="120" verticalDpi="144" r:id="rId32"/>
      <headerFooter alignWithMargins="0"/>
    </customSheetView>
    <customSheetView guid="{CFB0A04F-563D-4D2B-BCD3-ACFCDC70E584}" scale="85" showPageBreaks="1" fitToPage="1" hiddenRows="1">
      <pane xSplit="2" ySplit="8" topLeftCell="C10" activePane="bottomRight" state="frozen"/>
      <selection pane="bottomRight" activeCell="G127" sqref="G127"/>
      <pageMargins left="0.19685039370078741" right="0.23622047244094491" top="0.19685039370078741" bottom="0.19685039370078741" header="0.15748031496062992" footer="0.15748031496062992"/>
      <pageSetup paperSize="9" scale="34" fitToHeight="12" orientation="landscape" horizontalDpi="120" verticalDpi="144" r:id="rId33"/>
      <headerFooter alignWithMargins="0"/>
    </customSheetView>
    <customSheetView guid="{BC4BF63E-98F8-4CE0-B0DE-A2A71C291EFE}" scale="85" showPageBreaks="1">
      <pane xSplit="2" ySplit="9" topLeftCell="C146" activePane="bottomRight" state="frozen"/>
      <selection pane="bottomRight" activeCell="G3" sqref="G3:J3"/>
      <pageMargins left="0.19685039370078741" right="0.23622047244094491" top="0.19685039370078741" bottom="0.19685039370078741" header="0.15748031496062992" footer="0.15748031496062992"/>
      <pageSetup paperSize="9" scale="45" fitToHeight="12" orientation="landscape" horizontalDpi="120" verticalDpi="144" r:id="rId34"/>
      <headerFooter alignWithMargins="0"/>
    </customSheetView>
    <customSheetView guid="{9BFA17BE-4413-48EA-8DFA-9D7972E1D966}" scale="85" showPageBreaks="1">
      <pane xSplit="2" ySplit="9" topLeftCell="C274" activePane="bottomRight" state="frozen"/>
      <selection pane="bottomRight" activeCell="D281" sqref="D281"/>
      <pageMargins left="0.19685039370078741" right="0.23622047244094491" top="0.19685039370078741" bottom="0.19685039370078741" header="0.15748031496062992" footer="0.15748031496062992"/>
      <pageSetup paperSize="9" scale="55" fitToHeight="12" orientation="landscape" horizontalDpi="120" verticalDpi="144" r:id="rId35"/>
      <headerFooter alignWithMargins="0"/>
    </customSheetView>
    <customSheetView guid="{FA039D92-C83F-438E-BA9D-917452CA1B7F}" scale="85" showPageBreaks="1" fitToPage="1">
      <pane xSplit="2" ySplit="9" topLeftCell="C240" activePane="bottomRight"/>
      <selection pane="bottomRight" activeCell="E242" sqref="E242"/>
      <pageMargins left="0.19685039370078741" right="0.23622047244094491" top="0.19685039370078741" bottom="0.19685039370078741" header="0.15748031496062992" footer="0.15748031496062992"/>
      <pageSetup paperSize="9" scale="28" fitToHeight="12" orientation="landscape" horizontalDpi="120" verticalDpi="144" r:id="rId36"/>
      <headerFooter alignWithMargins="0"/>
    </customSheetView>
    <customSheetView guid="{8DA01475-C6A0-4A19-B7EB-B1C704431492}" scale="70" showPageBreaks="1" fitToPage="1">
      <pane xSplit="2" ySplit="9" topLeftCell="C91" activePane="bottomRight" state="frozen"/>
      <selection pane="bottomRight" activeCell="A298" sqref="A298:J298"/>
      <pageMargins left="0.19685039370078741" right="0.23622047244094491" top="0.19685039370078741" bottom="0.19685039370078741" header="0.15748031496062992" footer="0.15748031496062992"/>
      <pageSetup paperSize="9" scale="28" fitToHeight="12" orientation="landscape" horizontalDpi="120" verticalDpi="144" r:id="rId37"/>
      <headerFooter alignWithMargins="0"/>
    </customSheetView>
    <customSheetView guid="{221AFC77-C97B-4D44-8163-7AA758A08BF9}" scale="71" showPageBreaks="1" fitToPage="1" printArea="1" showRuler="0">
      <pane ySplit="6" topLeftCell="A84" activePane="bottomLeft" state="frozen"/>
      <selection pane="bottomLeft" sqref="A1:XFD93"/>
      <pageMargins left="0.19685039370078741" right="0.23622047244094491" top="0.19685039370078741" bottom="0.19685039370078741" header="0.15748031496062992" footer="0.15748031496062992"/>
      <pageSetup paperSize="9" scale="48" fitToHeight="12" orientation="landscape" verticalDpi="144" r:id="rId38"/>
      <headerFooter alignWithMargins="0"/>
    </customSheetView>
    <customSheetView guid="{95A7493F-2B11-406A-BB91-458FD9DC3BAE}" scale="75" showPageBreaks="1" fitToPage="1" printArea="1" showRuler="0">
      <pane xSplit="2" ySplit="9" topLeftCell="C90" activePane="bottomRight" state="frozen"/>
      <selection pane="bottomRight" activeCell="A93" sqref="A93:J93"/>
      <pageMargins left="0.19685039370078741" right="0.19685039370078741" top="0.19685039370078741" bottom="0.19685039370078741" header="0.15748031496062992" footer="0.15748031496062992"/>
      <pageSetup paperSize="9" scale="48" fitToHeight="14" orientation="landscape" verticalDpi="144" r:id="rId39"/>
      <headerFooter alignWithMargins="0"/>
    </customSheetView>
    <customSheetView guid="{EF32CA8F-131B-41F0-AA31-167807ADE2D4}" scale="85" fitToPage="1">
      <pane xSplit="2" ySplit="9" topLeftCell="F188" activePane="bottomRight" state="frozen"/>
      <selection pane="bottomRight" activeCell="B207" sqref="B207"/>
      <pageMargins left="0.19685039370078741" right="0.23622047244094491" top="0.19685039370078741" bottom="0.19685039370078741" header="0.15748031496062992" footer="0.15748031496062992"/>
      <pageSetup paperSize="9" scale="44" fitToHeight="12" orientation="landscape" horizontalDpi="120" verticalDpi="144" r:id="rId40"/>
      <headerFooter alignWithMargins="0"/>
    </customSheetView>
    <customSheetView guid="{06B33669-D909-4CD8-806F-33C009B9DF0A}" scale="75" showPageBreaks="1" fitToPage="1">
      <pane xSplit="2" ySplit="9" topLeftCell="C107" activePane="bottomRight" state="frozen"/>
      <selection pane="bottomRight" activeCell="J212" sqref="J212"/>
      <pageMargins left="0.19685039370078741" right="0.23622047244094491" top="0.19685039370078741" bottom="0.19685039370078741" header="0.15748031496062992" footer="0.15748031496062992"/>
      <pageSetup paperSize="9" scale="10" fitToHeight="12" orientation="portrait" horizontalDpi="120" verticalDpi="144" r:id="rId41"/>
      <headerFooter alignWithMargins="0"/>
    </customSheetView>
    <customSheetView guid="{3824CD03-2F75-4531-8348-997F8B6518CE}" scale="85" fitToPage="1">
      <pane xSplit="2" ySplit="9" topLeftCell="C176" activePane="bottomRight" state="frozen"/>
      <selection pane="bottomRight" activeCell="I185" sqref="I185"/>
      <pageMargins left="0.19685039370078741" right="0.23622047244094491" top="0.19685039370078741" bottom="0.19685039370078741" header="0.15748031496062992" footer="0.15748031496062992"/>
      <pageSetup paperSize="9" scale="36" fitToHeight="12" orientation="landscape" horizontalDpi="120" verticalDpi="144" r:id="rId42"/>
      <headerFooter alignWithMargins="0"/>
    </customSheetView>
    <customSheetView guid="{68CBFC64-03A4-4F74-B34E-EE1DB915A668}" scale="85" showPageBreaks="1" fitToPage="1">
      <pane xSplit="2" ySplit="9" topLeftCell="C10" activePane="bottomRight" state="frozen"/>
      <selection pane="bottomRight" activeCell="K96" sqref="K96"/>
      <pageMargins left="0.19685039370078741" right="0.23622047244094491" top="0.19685039370078741" bottom="0.19685039370078741" header="0.15748031496062992" footer="0.15748031496062992"/>
      <pageSetup paperSize="9" scale="10" orientation="landscape" verticalDpi="144" r:id="rId43"/>
      <headerFooter alignWithMargins="0"/>
    </customSheetView>
    <customSheetView guid="{0CBA335B-0DD8-471B-913E-91954D8A7DE8}" scale="85" showPageBreaks="1" fitToPage="1" topLeftCell="A79">
      <selection activeCell="B72" sqref="B72"/>
      <pageMargins left="0.19685039370078741" right="0.23622047244094491" top="0.19685039370078741" bottom="0.19685039370078741" header="0.15748031496062992" footer="0.15748031496062992"/>
      <pageSetup paperSize="9" scale="13" fitToHeight="12" orientation="landscape" horizontalDpi="120" verticalDpi="144" r:id="rId44"/>
      <headerFooter alignWithMargins="0"/>
    </customSheetView>
    <customSheetView guid="{909763BC-F63D-4E79-B4F6-FCE1E0BE71C6}" scale="75" showPageBreaks="1" fitToPage="1" printArea="1" view="pageBreakPreview">
      <pane xSplit="2" ySplit="6" topLeftCell="C7" activePane="bottomRight" state="frozen"/>
      <selection pane="bottomRight" activeCell="D233" sqref="D233"/>
      <pageMargins left="0.19685039370078741" right="0.23622047244094491" top="0.19685039370078741" bottom="0.19685039370078741" header="0.15748031496062992" footer="0.15748031496062992"/>
      <pageSetup paperSize="9" scale="48" fitToHeight="12" orientation="landscape" horizontalDpi="120" verticalDpi="144" r:id="rId45"/>
      <headerFooter alignWithMargins="0"/>
    </customSheetView>
  </customSheetViews>
  <mergeCells count="8">
    <mergeCell ref="A239:J239"/>
    <mergeCell ref="A96:J96"/>
    <mergeCell ref="A2:J2"/>
    <mergeCell ref="C3:F3"/>
    <mergeCell ref="G3:J3"/>
    <mergeCell ref="A3:A4"/>
    <mergeCell ref="B3:B4"/>
    <mergeCell ref="A6:J6"/>
  </mergeCells>
  <phoneticPr fontId="1" type="noConversion"/>
  <pageMargins left="0.19685039370078741" right="0.23622047244094491" top="0.19685039370078741" bottom="0.19685039370078741" header="0.15748031496062992" footer="0.15748031496062992"/>
  <pageSetup paperSize="9" scale="48" fitToHeight="12" orientation="landscape" horizontalDpi="120" verticalDpi="144" r:id="rId46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customSheetViews>
    <customSheetView guid="{CFD58EC5-F475-4F0C-8822-861C497EA100}">
      <pageMargins left="0.7" right="0.7" top="0.75" bottom="0.75" header="0.3" footer="0.3"/>
    </customSheetView>
    <customSheetView guid="{0CBA335B-0DD8-471B-913E-91954D8A7DE8}">
      <pageMargins left="0.7" right="0.7" top="0.75" bottom="0.75" header="0.3" footer="0.3"/>
    </customSheetView>
    <customSheetView guid="{909763BC-F63D-4E79-B4F6-FCE1E0BE71C6}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общее</vt:lpstr>
      <vt:lpstr>Лист1</vt:lpstr>
      <vt:lpstr>общее!Область_печати</vt:lpstr>
    </vt:vector>
  </TitlesOfParts>
  <Company>1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User416с</cp:lastModifiedBy>
  <cp:lastPrinted>2024-04-29T12:28:43Z</cp:lastPrinted>
  <dcterms:created xsi:type="dcterms:W3CDTF">2001-02-08T10:51:36Z</dcterms:created>
  <dcterms:modified xsi:type="dcterms:W3CDTF">2024-08-08T11:40:58Z</dcterms:modified>
</cp:coreProperties>
</file>