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0920" activeTab="6"/>
  </bookViews>
  <sheets>
    <sheet name="внут.кв" sheetId="4" r:id="rId1"/>
    <sheet name="кр жит.фонду" sheetId="6" r:id="rId2"/>
    <sheet name="благоустрій" sheetId="5" r:id="rId3"/>
    <sheet name="тепло.лічильн" sheetId="3" r:id="rId4"/>
    <sheet name="освітлення" sheetId="7" r:id="rId5"/>
    <sheet name="дороги" sheetId="1" r:id="rId6"/>
    <sheet name="газ.лічильн субв" sheetId="8" r:id="rId7"/>
  </sheets>
  <externalReferences>
    <externalReference r:id="rId8"/>
  </externalReferences>
  <definedNames>
    <definedName name="_xlnm.Print_Area" localSheetId="2">благоустрій!$A$1:$B$25</definedName>
  </definedNames>
  <calcPr calcId="124519"/>
</workbook>
</file>

<file path=xl/calcChain.xml><?xml version="1.0" encoding="utf-8"?>
<calcChain xmlns="http://schemas.openxmlformats.org/spreadsheetml/2006/main">
  <c r="B360" i="6"/>
  <c r="B453"/>
  <c r="B353"/>
  <c r="B262"/>
  <c r="B258"/>
  <c r="B256" s="1"/>
  <c r="B237"/>
  <c r="B236"/>
  <c r="B235" s="1"/>
  <c r="B232"/>
  <c r="B198"/>
  <c r="B197"/>
  <c r="B194"/>
  <c r="B193" s="1"/>
  <c r="B178" l="1"/>
  <c r="B172" s="1"/>
  <c r="B118"/>
  <c r="B115"/>
  <c r="B108"/>
  <c r="B107"/>
  <c r="B106"/>
  <c r="B101"/>
  <c r="B97"/>
  <c r="B23"/>
  <c r="B20"/>
  <c r="B15"/>
  <c r="B13"/>
  <c r="B11" i="7"/>
  <c r="B14" i="5"/>
  <c r="B11"/>
  <c r="B17"/>
  <c r="B274" i="6"/>
  <c r="B10" l="1"/>
  <c r="B8" i="1"/>
  <c r="B23" i="5" l="1"/>
  <c r="B9" l="1"/>
  <c r="B25" s="1"/>
  <c r="B17" i="4"/>
  <c r="B21"/>
  <c r="B20"/>
  <c r="B11"/>
  <c r="B12"/>
  <c r="B10"/>
  <c r="B9"/>
  <c r="A23" i="5" l="1"/>
  <c r="B15"/>
  <c r="B15" i="8"/>
  <c r="B14"/>
  <c r="B13" s="1"/>
  <c r="B10"/>
  <c r="B9" s="1"/>
  <c r="B16" s="1"/>
  <c r="B11"/>
  <c r="B24" i="4" l="1"/>
  <c r="B19" i="1"/>
  <c r="B16" i="7"/>
  <c r="B359" i="6" l="1"/>
  <c r="B273"/>
  <c r="B234" s="1"/>
  <c r="B9"/>
  <c r="B192" l="1"/>
  <c r="B457" s="1"/>
  <c r="B140" i="3"/>
</calcChain>
</file>

<file path=xl/sharedStrings.xml><?xml version="1.0" encoding="utf-8"?>
<sst xmlns="http://schemas.openxmlformats.org/spreadsheetml/2006/main" count="696" uniqueCount="622">
  <si>
    <t>Назва робіт</t>
  </si>
  <si>
    <t>Інформація</t>
  </si>
  <si>
    <t>про виконання капітального ремонту доріг</t>
  </si>
  <si>
    <t>Сума, тис. грн.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</si>
  <si>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</si>
  <si>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Всього за рік</t>
  </si>
  <si>
    <t>за 2017 рік</t>
  </si>
  <si>
    <t>Інформація про виконання</t>
  </si>
  <si>
    <t xml:space="preserve">за 2017 рік </t>
  </si>
  <si>
    <t>робіт по відновленню асфальтового покриття територій</t>
  </si>
  <si>
    <t>Таблиця 1</t>
  </si>
  <si>
    <t>Таблиця 2</t>
  </si>
  <si>
    <t>Таблиця 3</t>
  </si>
  <si>
    <t>Таблиця 4</t>
  </si>
  <si>
    <t>Таблиця 5</t>
  </si>
  <si>
    <t>Таблиця 6</t>
  </si>
  <si>
    <t>та внутрішньоквартальних проїздів Департаментом</t>
  </si>
  <si>
    <t>житлово-комунального господарства</t>
  </si>
  <si>
    <t xml:space="preserve">вул. Потьомкінська 141, 143, 143а, 153, та по вул. Колодязна 6, 8 </t>
  </si>
  <si>
    <t>вул. 3-я Слобідська 50, 52, 54, 56  в м.Миколаєві</t>
  </si>
  <si>
    <t xml:space="preserve">вул. Архітектора Старова 4б, 6, 6а, 6в, 10 </t>
  </si>
  <si>
    <t xml:space="preserve">вул. Адміральська, 2а, 2/2, 2/3, 2/4, 2/5, 2/6, 2/7 до вул. Артилерійська, 2  </t>
  </si>
  <si>
    <t xml:space="preserve">вул. Чкалова 98а, 98б </t>
  </si>
  <si>
    <t xml:space="preserve">вул. Чкалова 100, 100а </t>
  </si>
  <si>
    <t xml:space="preserve">пр. Центральний 151 </t>
  </si>
  <si>
    <t xml:space="preserve">пр. Центральний 149 </t>
  </si>
  <si>
    <t xml:space="preserve">вул. Миколаївська, 11, вул. Олійника, 38 </t>
  </si>
  <si>
    <t>вул. Фалеєвська, 43</t>
  </si>
  <si>
    <t xml:space="preserve">вул. Сінна, 44, вул. Дунаєва, 39 </t>
  </si>
  <si>
    <t>пр. Богоявленський, 47, 49, 49а, 51, 51а 53, 53а, вул. Молодогвардійська, 55, вул. Космонавтів, 58</t>
  </si>
  <si>
    <t xml:space="preserve">пров. Парусний 1, 7а, 9б, 11, 11а </t>
  </si>
  <si>
    <t xml:space="preserve">вул. Олега Кошового, 1, 2, 2а, 3, 4, 4а, 5, 6, 6а </t>
  </si>
  <si>
    <t>вул. Олійника, 34, пр. Богоявленський, 28</t>
  </si>
  <si>
    <t xml:space="preserve">робіт по капітальному ремонту </t>
  </si>
  <si>
    <t>житлового фонду Департаментом</t>
  </si>
  <si>
    <t xml:space="preserve">Капітальний ремонт внутрішньобудинкових мереж </t>
  </si>
  <si>
    <t>Капітальний ремонт покрівель</t>
  </si>
  <si>
    <t xml:space="preserve">.- у житлових будинках ОСББ </t>
  </si>
  <si>
    <t>.- у житлових будинках ком.власності</t>
  </si>
  <si>
    <t>Загальнобудівельні роботи у житловому фонді</t>
  </si>
  <si>
    <t>Капітальний ремонт, післяекспертний капітальний ремонт та модернізація ліфтів</t>
  </si>
  <si>
    <t>робіт з благоустрою території</t>
  </si>
  <si>
    <t>м. Миколаєва Департаментом</t>
  </si>
  <si>
    <t>Інформація про здійснення заходів</t>
  </si>
  <si>
    <t>із впровадження засобів обліку витрат</t>
  </si>
  <si>
    <t>та регулювання споживання води та теплової енергії</t>
  </si>
  <si>
    <t>Департаментом житлово-комунального господарства</t>
  </si>
  <si>
    <t>Таблиця 7</t>
  </si>
  <si>
    <t>із забезпечення функціонування мереж</t>
  </si>
  <si>
    <t xml:space="preserve">зовнішнього освітлення Департаментом </t>
  </si>
  <si>
    <t>Департаментом житлово-комунального</t>
  </si>
  <si>
    <t xml:space="preserve"> господарства за 2017 рік</t>
  </si>
  <si>
    <t>вул. Олександра Янати  (від Велама до вул Казарського)</t>
  </si>
  <si>
    <t>пр. Богоявленський ріг вул. Доктора Самойловича</t>
  </si>
  <si>
    <t>вул. Космонавтів в районі дитячого санаторію "Дубки" та міської лікарні №3</t>
  </si>
  <si>
    <t>вул. 7-а Ялтинська від вул. Кузнецька до вул. 1-ша Ялтинська</t>
  </si>
  <si>
    <t>вул. Лазурна від вул. Озерна до прибережної зони</t>
  </si>
  <si>
    <t>вул. Потьомкінська від вул. Нікольська до вул. Садова (ПКД)</t>
  </si>
  <si>
    <t>перехрестя вул. Потьомкінської та вул. Нікольської</t>
  </si>
  <si>
    <t>вул. Китобоїв</t>
  </si>
  <si>
    <t>вул. Защука (від вул. Декабристів до вул. Лягіна)</t>
  </si>
  <si>
    <t>Капітальний ремонт окремих вузлів обладнання індивідуальних лічильників газу для населення (побутових споживачів) в житлових будинках Корабельного району м. Миколаєва</t>
  </si>
  <si>
    <t>Капітальний ремонт окремих вузлів обладнання індивідуальних лічильників газу для населення (побутових споживачів) в житлових будинках Інгульського району м. Миколаєва</t>
  </si>
  <si>
    <t>Капітальний ремонт окремих вузлів обладнання індивідуальних лічильників газу для населення (побутових споживачів) в житлових будинках Інгульського та Корабельного районів м. Миколаєва</t>
  </si>
  <si>
    <t>За рахунок коштів місцевого бюджету</t>
  </si>
  <si>
    <t xml:space="preserve">Капітальний ремонт системи відеоспостереження (безпечне місто) </t>
  </si>
  <si>
    <t>Збереження та утримання на належному рівні зеленої зони населеного пункту та поліпшення його екологічних умов</t>
  </si>
  <si>
    <t xml:space="preserve">Інші видатки по капітальному ремонту  житлового фонду місцевих органів влади </t>
  </si>
  <si>
    <t>.- інші видатки по капітальному ремонту  житлового фонду місцевих органів влади</t>
  </si>
  <si>
    <t>пр. Героїв України вздовж огорожі парку "Перемоги" по пр. Героїв України, 2</t>
  </si>
  <si>
    <t>вул. Миколаївська від вул. Космонавтів до вул. Театральна</t>
  </si>
  <si>
    <t>вул. Садова (від пр. Центрального до вул. Потьомкінська) парний бік</t>
  </si>
  <si>
    <t xml:space="preserve">вул. Потьомкінська (від буд. №50 до вул. Лягіна) парний бік </t>
  </si>
  <si>
    <t xml:space="preserve">вул. Лягіна (від вул. Велика Морська до вул. Адміральська) парний бік </t>
  </si>
  <si>
    <t>Капітальний ремонт системи відеоспостереження "Безпечне мсто" в м. Миколаєві (ПКД)</t>
  </si>
  <si>
    <t>Капітальний ремонт мереж зовнішнього освітлення перехресть пр. Центральний та вул. Георгія Гонгадзе, вул. Шосейна, вул. 8 Березня, вул. Рюміна, вул. Пушкінська в м.Миколаєві</t>
  </si>
  <si>
    <t>Капітальний ремонт мереж зовнішнього освітлення перехресть просп. Миру та вул. Будівельників, вул. Космонавтів, вул. 1-а Лінія в м.Миколаєві.</t>
  </si>
  <si>
    <t>Капітальний ремонт мереж зовнішнього освітлення, перехресть просп. Богоявленського та вул. Металургів, вул. Океанвська, вул. Приозерна, вул. Торгова, вул.Остапа Вишні та пров. Балтійський в м.Миколаєві (ПКД)</t>
  </si>
  <si>
    <t>Капітальний ремонт дороги на перехресті вул. Сінна ріг вул. Пушкінська в м.Миколаєві (ПКД)</t>
  </si>
  <si>
    <t>Капітальний ремонт дороги на перехресті вул. Защука ріг вул. Пушкінська в м.Миколаєві (ПКД)</t>
  </si>
  <si>
    <t>вул.Адміральська 15</t>
  </si>
  <si>
    <t>пр. Центральний, 177а</t>
  </si>
  <si>
    <t>пр. Центральний, 181</t>
  </si>
  <si>
    <t>вул. 3 Слобідська, 51</t>
  </si>
  <si>
    <t>вул. Шевченка, 41</t>
  </si>
  <si>
    <t xml:space="preserve"> вул. Нікольська 9а</t>
  </si>
  <si>
    <t>вул. Адм. Макарова, 26</t>
  </si>
  <si>
    <t>вул. Архітектора Старова, 10</t>
  </si>
  <si>
    <t>вул. Потьомкінська, 141</t>
  </si>
  <si>
    <t>вул. Чкалова, 82</t>
  </si>
  <si>
    <t>вул. Колодязна, 8</t>
  </si>
  <si>
    <t>пр. Центральний, 151А</t>
  </si>
  <si>
    <t>вул. Чкалова, 86</t>
  </si>
  <si>
    <t>вул. Чкалова, 82-А</t>
  </si>
  <si>
    <t xml:space="preserve">пр. Центральний, 96 </t>
  </si>
  <si>
    <t>пр. Центральний, 135</t>
  </si>
  <si>
    <t xml:space="preserve">вул. Чкалова, 60 </t>
  </si>
  <si>
    <t>вул.Микитенка 3</t>
  </si>
  <si>
    <t>пров.Мічуріна 6</t>
  </si>
  <si>
    <t>вул. Архитектора Старова , 8б</t>
  </si>
  <si>
    <t>пр. Центральний, 122</t>
  </si>
  <si>
    <t>пр. Центральний, 138</t>
  </si>
  <si>
    <t>вул. Колодязна, 17</t>
  </si>
  <si>
    <t>вул. Колодязна, 13-а</t>
  </si>
  <si>
    <t>вул. Колодязна, 14</t>
  </si>
  <si>
    <t>Колодязна,15-а</t>
  </si>
  <si>
    <t>вул. Наваринська, 22</t>
  </si>
  <si>
    <t>пл. Комунарів, 2</t>
  </si>
  <si>
    <t>вул. Чкалова, 85</t>
  </si>
  <si>
    <t>вул. Декабристів, 21</t>
  </si>
  <si>
    <t>вул. Арх. Старова, 6</t>
  </si>
  <si>
    <t>вул. Колодязна, 10</t>
  </si>
  <si>
    <t>пр. Центральний (Леніна), 124-А</t>
  </si>
  <si>
    <t>вул. Веселинівська, 60/3</t>
  </si>
  <si>
    <t>вул. В. Морська, 43</t>
  </si>
  <si>
    <t>пров. Кур'єрський, 9</t>
  </si>
  <si>
    <t>вул. Силікатна,265</t>
  </si>
  <si>
    <t>вул. В.Морська, 2</t>
  </si>
  <si>
    <t>вул. Адміральська, 43</t>
  </si>
  <si>
    <t>вул. 3 Слобідська, 51Б</t>
  </si>
  <si>
    <t>вул. Садова, 18</t>
  </si>
  <si>
    <t>вул. Лягіна, 29-А</t>
  </si>
  <si>
    <t>вул. 6 Слобідська (Комсомольська),7</t>
  </si>
  <si>
    <t>вул. Арх. Старова, 2-Б</t>
  </si>
  <si>
    <t>вул. Мічуріна, 17А</t>
  </si>
  <si>
    <t>пров. Парусний, 7А</t>
  </si>
  <si>
    <t>вул. Потьомкінська, 147</t>
  </si>
  <si>
    <t>вул. Адм. Макарова, 14</t>
  </si>
  <si>
    <t>вул. Малко-Тернівська, 75</t>
  </si>
  <si>
    <t>вул. Арх. Старова, 4-Е</t>
  </si>
  <si>
    <t>Артилерійська, 10</t>
  </si>
  <si>
    <t>вул.Заводська, 27/4</t>
  </si>
  <si>
    <t>вул. Заводська, 27/6</t>
  </si>
  <si>
    <t>вул.Громадянська, 42</t>
  </si>
  <si>
    <t>пр. Центральний, 22-А</t>
  </si>
  <si>
    <t>пр. Центральний, 22-Б</t>
  </si>
  <si>
    <t>вул.Крилова 12/3</t>
  </si>
  <si>
    <t>вул.Озерна, 33</t>
  </si>
  <si>
    <t>Лазурна, 30Б</t>
  </si>
  <si>
    <t>Лазурна, 30</t>
  </si>
  <si>
    <t xml:space="preserve">Лазурная, 4 </t>
  </si>
  <si>
    <t>Дачная 7</t>
  </si>
  <si>
    <t>вул. Образцова, 4-А</t>
  </si>
  <si>
    <t>вул. Озерна,1</t>
  </si>
  <si>
    <t>вул. 8 Березня, 12</t>
  </si>
  <si>
    <t>вул. Лазурна, 50, 50А</t>
  </si>
  <si>
    <t>вул. Лазурна, 26А</t>
  </si>
  <si>
    <t>вул. Чкалова, 78  (п.1, 4)</t>
  </si>
  <si>
    <t>вул. Шосейна (Фрунзе), 46</t>
  </si>
  <si>
    <t>пр. Центральний, 28</t>
  </si>
  <si>
    <t>вул. 3 Поперечна, 20-А</t>
  </si>
  <si>
    <t>вул. Терасна, 5</t>
  </si>
  <si>
    <t>вул. Озерна, 3</t>
  </si>
  <si>
    <t>вул. Лазурна, 34</t>
  </si>
  <si>
    <t>вул. Лазурна, 36</t>
  </si>
  <si>
    <t>вул. Лазурна, 42</t>
  </si>
  <si>
    <t>вул. 8 Березня, 69</t>
  </si>
  <si>
    <t>вул. Погранична, 150 корп.9</t>
  </si>
  <si>
    <t>вул. Погранична, 150 корп.6</t>
  </si>
  <si>
    <t>вул.Миколаївська,8А</t>
  </si>
  <si>
    <t>вул.1 Лінія,25</t>
  </si>
  <si>
    <t>вул. Передова, 52-б</t>
  </si>
  <si>
    <t>вул. Олійника, 1</t>
  </si>
  <si>
    <t>вул. Олійника, 3-а</t>
  </si>
  <si>
    <t>пров.Південний, 30</t>
  </si>
  <si>
    <t>просп.Богоявленський, 6</t>
  </si>
  <si>
    <t>просп.Богоявленський, 8</t>
  </si>
  <si>
    <t>просп.Богоявленський, 20</t>
  </si>
  <si>
    <t>вул. Будівельників, 18В</t>
  </si>
  <si>
    <t>вул. Електронна 68</t>
  </si>
  <si>
    <t>вул. Вінграновского, 56</t>
  </si>
  <si>
    <t>вул. Вінграновского, 45</t>
  </si>
  <si>
    <t>вул. Космонавтов, 96</t>
  </si>
  <si>
    <t>пр. Миру,  25а</t>
  </si>
  <si>
    <t>вул. Космонавтів, 138Г</t>
  </si>
  <si>
    <t>вул. Космонавтів, 148-б</t>
  </si>
  <si>
    <t>вул. Космонавтів, 148-г</t>
  </si>
  <si>
    <t>вул. Космонавтів 57</t>
  </si>
  <si>
    <t>вул. Передова, 52-д</t>
  </si>
  <si>
    <t>вул. 1 Лінія, 15</t>
  </si>
  <si>
    <t>вул. 12 Поздовжня, 42</t>
  </si>
  <si>
    <t>вул. Театральна, 25-а</t>
  </si>
  <si>
    <t>вул. Миколаївська, 26</t>
  </si>
  <si>
    <t>вул. Театральна (Васляєва), 51</t>
  </si>
  <si>
    <t>вул. Космонавтів, 77-А</t>
  </si>
  <si>
    <t>вул. Олійника, 32</t>
  </si>
  <si>
    <t>вул. Олійника, 38</t>
  </si>
  <si>
    <t>вул. Миколаївська, 11</t>
  </si>
  <si>
    <t>вул. 1 Лінія, 1</t>
  </si>
  <si>
    <t xml:space="preserve">вул. Космонавтів, 136 </t>
  </si>
  <si>
    <t>пр. Миру, 44</t>
  </si>
  <si>
    <t>вул. Айвазовського, 11в</t>
  </si>
  <si>
    <t>аул. О. Ольжича, 1Б</t>
  </si>
  <si>
    <t>вул. О. Ольжича, 1в</t>
  </si>
  <si>
    <t>вул. Вокзальна, 61</t>
  </si>
  <si>
    <t>вул. Знаменська, 47</t>
  </si>
  <si>
    <t>пр. Корабелів, 10-А  (п. 1-3.)</t>
  </si>
  <si>
    <t>вул. Вокзальна, 59</t>
  </si>
  <si>
    <t>пр.Богоявленський, 314/2</t>
  </si>
  <si>
    <t>вул. Глинки, 7</t>
  </si>
  <si>
    <t>пр. Корабелів, 18-А</t>
  </si>
  <si>
    <t>пр. Богоявленский, 323/2</t>
  </si>
  <si>
    <t>вул. Океанівська, 38</t>
  </si>
  <si>
    <t>вул.В.Морська 17а</t>
  </si>
  <si>
    <t>пр. Богоявленский, 49</t>
  </si>
  <si>
    <t>вул. Севастопольська, 13</t>
  </si>
  <si>
    <t>вул. Севастопольська, 3</t>
  </si>
  <si>
    <t>пр. Героїв України, 12</t>
  </si>
  <si>
    <t>вул.В.Морська, 11</t>
  </si>
  <si>
    <t>вул. Архітектора Старова, 4</t>
  </si>
  <si>
    <t>пр. Героїв України, 93А</t>
  </si>
  <si>
    <t>пр. Героїв України, 13А</t>
  </si>
  <si>
    <t xml:space="preserve">вул. Арх.Старова, 12 </t>
  </si>
  <si>
    <t>пр. Героїв України, 15 В</t>
  </si>
  <si>
    <t>вул. Заводська, 1 корп.2</t>
  </si>
  <si>
    <t>пр.Богоявленський, 309</t>
  </si>
  <si>
    <t xml:space="preserve">  вул. Чкалова, 85</t>
  </si>
  <si>
    <t>пр. ГероївУкраїни, 20Б</t>
  </si>
  <si>
    <t>пр. ГероївУкраїни, 20В</t>
  </si>
  <si>
    <t xml:space="preserve">пр. Центральний, 157 </t>
  </si>
  <si>
    <t>вул. Чкалова, 82а</t>
  </si>
  <si>
    <t>вул. Потьомкінська, 131-Б</t>
  </si>
  <si>
    <t>вул. Декабристів, 25</t>
  </si>
  <si>
    <t>пров. Парусний, 5</t>
  </si>
  <si>
    <t>пров. Парусний, 7</t>
  </si>
  <si>
    <t xml:space="preserve">пр. Центральний, 6 </t>
  </si>
  <si>
    <t>пр. Героїв України, 15</t>
  </si>
  <si>
    <t>вул. Робоча, 3</t>
  </si>
  <si>
    <t>вул. Шосейна (Фрунзе), 14</t>
  </si>
  <si>
    <t>вул. Водопровідна, 3</t>
  </si>
  <si>
    <t>вул. Погранична, 69-А</t>
  </si>
  <si>
    <t>вул. Шосейна, 5</t>
  </si>
  <si>
    <t>пр. Миру, 46</t>
  </si>
  <si>
    <t>вул. Космонавтів, 132</t>
  </si>
  <si>
    <t>вул. Космонавтів, 134</t>
  </si>
  <si>
    <t>вул. Херсонське шосе, 40</t>
  </si>
  <si>
    <t>Забезпечення утримання в належному технічному стані об'єктів вулично - дорожньої мережі (ремонт тротуарів)</t>
  </si>
  <si>
    <t>Капітальний ремонт шляхопроводу у мкр. Широка Балка в м.Миколаєві (ПКД)</t>
  </si>
  <si>
    <t>капітальний ремонт території рекреаційного призначення, скверу “Солдата”, розташованого по Одеському шосе ріг вулиці Очаківської в Центральному районі міста Миколаєва</t>
  </si>
  <si>
    <t>капітальний ремонт скверу "Металургів" - території рекреаційного призначення, обмеженої проспектом Богоявленським, торговим центром" Фокстрот" та готелем "Металург" в Корабельному районі м. Миколаєва</t>
  </si>
  <si>
    <t>Капітальний ремонт бульварної частини пр. Центральний від вул. Садової до пр. Богоявленський</t>
  </si>
  <si>
    <t>Капітальний ремонт тротуарного покриття, підпірної стіни та сходів у Флотському бульварі – території природоохоронного призначення обмеженої вулицею Набережною, Інгульським спуском та Соборною площею в Центральному районі м. Миколаєва</t>
  </si>
  <si>
    <t>Капітальний ремонт площі Соборної</t>
  </si>
  <si>
    <t>Капітальний ремонт мережі зовнішнього освітлення парку-пам’ятки садово-паркового мистецтва «Юних героїв» по вул. Адмірала Макарова в Заводському районі м. Миколаєва</t>
  </si>
  <si>
    <t>Капітальний ремонт мережі зовнішнього освітлення парку-пам’ятки садово-паркового мистецтва «Аркасівський сквер» по вул. Пушкінській ріг вул. Адміральської в Центральному районі м. Миколаєва</t>
  </si>
  <si>
    <t>Капітальний ремонт мережі зовнішнього освітлення скверу ім. В.М. Чорновола – території рекреаційного призначення, розташованої на розі вул. Великої Морської та Нікольської в Центральному районі м. Миколаєва</t>
  </si>
  <si>
    <t>Капітальний ремонт мережі зовнішнього освітлення Флотського бульвару – території природоохоронного призначення, обмеженої вулицею Набережною, Інгульським спуском та Соборною площею в Центральному районі м. Миколаєва</t>
  </si>
  <si>
    <t xml:space="preserve">вул. Чкалова, 112 </t>
  </si>
  <si>
    <r>
      <t>Лазурная, 4Б</t>
    </r>
    <r>
      <rPr>
        <sz val="12"/>
        <color indexed="10"/>
        <rFont val="Times New Roman"/>
        <family val="1"/>
        <charset val="204"/>
      </rPr>
      <t xml:space="preserve"> </t>
    </r>
  </si>
  <si>
    <t>вул. Ген. Карпенка, 53-А</t>
  </si>
  <si>
    <t>вул. Погранична, 43</t>
  </si>
  <si>
    <t>вул. Январьова, 28</t>
  </si>
  <si>
    <t>пр. Богоявленський, 39</t>
  </si>
  <si>
    <t>вул. В. Морська, 65</t>
  </si>
  <si>
    <t>вул. Безіменна,101</t>
  </si>
  <si>
    <t>вул.Заводська, 2Г</t>
  </si>
  <si>
    <t>вул. Озерна, 37</t>
  </si>
  <si>
    <t>Лазурная, 10Б</t>
  </si>
  <si>
    <t>вул. Сінна,44</t>
  </si>
  <si>
    <t>вул. Заводська, 1/1</t>
  </si>
  <si>
    <t>вул. Погранична, 69</t>
  </si>
  <si>
    <t>вул. Ген. Карпенка, 55</t>
  </si>
  <si>
    <t>вул. Ген. Карпенка, 51</t>
  </si>
  <si>
    <t>вул.Громадянська, 44</t>
  </si>
  <si>
    <t>вул. Садова, 46/5</t>
  </si>
  <si>
    <t>вул. Садова, 46/6</t>
  </si>
  <si>
    <t>пр.Миру, 3</t>
  </si>
  <si>
    <t>просп.Богоявленський, 18</t>
  </si>
  <si>
    <t>вул. В.Чорновола ,13</t>
  </si>
  <si>
    <t>вул. В.Чорновола,15</t>
  </si>
  <si>
    <t>пров. Полярний 2-а</t>
  </si>
  <si>
    <t>пров. Полярний 2-Б</t>
  </si>
  <si>
    <t>вул. Південна, 52 (1-4 п., 5-7 п.)</t>
  </si>
  <si>
    <t>вул. 28 Армії, 15</t>
  </si>
  <si>
    <t>вул. Нагірна,11</t>
  </si>
  <si>
    <t>вул. Вінграновського, 39</t>
  </si>
  <si>
    <t>вул.Миколаївська,4 А</t>
  </si>
  <si>
    <t xml:space="preserve">вул. Райдужна,  53 </t>
  </si>
  <si>
    <t>вул. Райдужна 51</t>
  </si>
  <si>
    <t>пр Героїв України, 65</t>
  </si>
  <si>
    <t>вул. Адміральська, 12</t>
  </si>
  <si>
    <t>пр. Центральний, 159</t>
  </si>
  <si>
    <t>вул. Московська, 4-А</t>
  </si>
  <si>
    <t>пр. Героїв України, 19 (1-2 п.)</t>
  </si>
  <si>
    <t>пр. Центральний, 185-А</t>
  </si>
  <si>
    <t>вул. Колодязна, 4</t>
  </si>
  <si>
    <t xml:space="preserve">пр. Героїв України, 13-А </t>
  </si>
  <si>
    <t xml:space="preserve">вул. Адм. Макарова, 5 </t>
  </si>
  <si>
    <t xml:space="preserve">пр. Центральний, 23 </t>
  </si>
  <si>
    <t>провул. Київський, 2</t>
  </si>
  <si>
    <t>вул. Чкалова, 99</t>
  </si>
  <si>
    <t>пр. Центральний, 24</t>
  </si>
  <si>
    <t>вул. Заводська, 13/3</t>
  </si>
  <si>
    <t>вул. Заводська, 13/2</t>
  </si>
  <si>
    <t>вул. Бузника, 4</t>
  </si>
  <si>
    <t>вул. Крилова, 40/1</t>
  </si>
  <si>
    <t>вул. Крилова,15</t>
  </si>
  <si>
    <t>вул. Миколаївська, 19А</t>
  </si>
  <si>
    <t>вул. Космонавтів, 73</t>
  </si>
  <si>
    <t>вул. Чайковського, 31</t>
  </si>
  <si>
    <t>пр. Богоявленський, 18/1</t>
  </si>
  <si>
    <t>пр. Богоявленський (Жовтневий) 285</t>
  </si>
  <si>
    <t xml:space="preserve">вул. Потьомкінська, 28 </t>
  </si>
  <si>
    <t>пр. Героїв України, 16</t>
  </si>
  <si>
    <t>пр. Героїв України, 18</t>
  </si>
  <si>
    <t>пр. Героїв України, 15 А</t>
  </si>
  <si>
    <t>пр. Героїв України, 15 Б</t>
  </si>
  <si>
    <t>пр. Героїв України, 15 Г</t>
  </si>
  <si>
    <t>пр. Героїв України, 17</t>
  </si>
  <si>
    <t>пр. Героїв України, 19</t>
  </si>
  <si>
    <t>пр. Героїв України, 67</t>
  </si>
  <si>
    <t>пр. Героїв України, 21</t>
  </si>
  <si>
    <t>пр. Героїв України, 20Б</t>
  </si>
  <si>
    <t>пр. Героїв України, 20В</t>
  </si>
  <si>
    <t>пр. Героїв України, 20</t>
  </si>
  <si>
    <t>пр. Героїв України, 20 Г</t>
  </si>
  <si>
    <t>вул. Гайдара, 6</t>
  </si>
  <si>
    <t>пр. Героїв України, 6</t>
  </si>
  <si>
    <t>пр. Героїв України, 14</t>
  </si>
  <si>
    <t>пр. Героїв України, 20А</t>
  </si>
  <si>
    <t>пр. Героїв України, 23/1</t>
  </si>
  <si>
    <t>пр. Героїв України, 63</t>
  </si>
  <si>
    <t>пр. Героїв України, 93</t>
  </si>
  <si>
    <t>пр. Героїв України, 10</t>
  </si>
  <si>
    <t>пр. Героїв України, 8</t>
  </si>
  <si>
    <t>вул. Архитектора Старова , 3</t>
  </si>
  <si>
    <t>вул. Архитектора Старова , 2 В</t>
  </si>
  <si>
    <t>вул. Архитектора Старова , 2 А</t>
  </si>
  <si>
    <t>пр. Героїв України, 87 Б</t>
  </si>
  <si>
    <t>пр. Героїв України, 87</t>
  </si>
  <si>
    <t>вул. 1 Слобідська, 122/3</t>
  </si>
  <si>
    <t>вул. Г. Петрової, 16</t>
  </si>
  <si>
    <t>вул. Г. Петрової, 18</t>
  </si>
  <si>
    <t>пр. Центральний, 22</t>
  </si>
  <si>
    <t>вул. Крилова, 48</t>
  </si>
  <si>
    <t>вул. Крилова, 38/1</t>
  </si>
  <si>
    <t>пр. Героїв України, 20-А</t>
  </si>
  <si>
    <t xml:space="preserve">вул. Карпенко, 2/1 (4, 5 , 6 п.) </t>
  </si>
  <si>
    <t>вул. Севастопольська, 49</t>
  </si>
  <si>
    <t>вул. Космонавтів, 82</t>
  </si>
  <si>
    <t>вул. Озерна, 45-47 (деп. кошти)</t>
  </si>
  <si>
    <t>Виготовлення ПКД ПЕКР  (ПГУ, 20 (п.1-3), ПГУ, 21 (п.1, 3, 4), ПГУ, 15А (п.1-3), ПГУ, 15В (п.1, 3, 4), провул. Парусний, 11 (п. 1-6)</t>
  </si>
  <si>
    <t xml:space="preserve">ПКД ПЕКР </t>
  </si>
  <si>
    <t>ПКД ПЕКР (Новобузька, 101, 1 лінія, 15, пр. Миру, 42, 8 Березня, 39)</t>
  </si>
  <si>
    <t>ПКД ПЕКР  (30 адрес)</t>
  </si>
  <si>
    <t>пр. Центральний, 265(п.1,2,3,4,5,6)</t>
  </si>
  <si>
    <t>пр. Героїв України, 15Б (п.1,2)</t>
  </si>
  <si>
    <t>вул. 12 Поздовжня, 1А (п.1, 2)</t>
  </si>
  <si>
    <t>пр. Миру, 27А (п.1,2)</t>
  </si>
  <si>
    <t>вул. Космонавтів, 84 (п.1, 2)</t>
  </si>
  <si>
    <t>пров. Першотравневий, 63 (п.3, 4)</t>
  </si>
  <si>
    <t>пр. Миру, 44 (п.1,2)</t>
  </si>
  <si>
    <t>пр. Миру, 30А (п.1)</t>
  </si>
  <si>
    <t>вул. Космонавтів, 51 (п.1, 2)</t>
  </si>
  <si>
    <t>пр. Центральний, 187 (1,2 п.)</t>
  </si>
  <si>
    <t>пр. Центральний, 158 (1,3п.)</t>
  </si>
  <si>
    <t>вул. Океанівська, 38 (1,2,3, 5 п.)</t>
  </si>
  <si>
    <t>пр. Богоявленський, 327/2 (4, 5 п.)</t>
  </si>
  <si>
    <t>вул. 8 Березня, 71 (1,2,3,4 п.)</t>
  </si>
  <si>
    <t>вул. Київська, 8 (2п.)</t>
  </si>
  <si>
    <t>вул. Київська, 6 (1п.)</t>
  </si>
  <si>
    <t>вул. Озерна, 9Б (1,2 п.)</t>
  </si>
  <si>
    <t>вул. Космонавтів, 80 (3п)</t>
  </si>
  <si>
    <t>вул. Океанівська, 46(1,2 п.)</t>
  </si>
  <si>
    <t>вул. Г Гонгадзе, 30 (1,2 п.)</t>
  </si>
  <si>
    <t>пр. Корабелів, 18А (1, 2п.)</t>
  </si>
  <si>
    <t>вул. Чкалова, 78 (1, 2, 3, 4 п.)</t>
  </si>
  <si>
    <t>вул. Озерна, 11В (1 п.)</t>
  </si>
  <si>
    <t>вуул. Лазурна, 28 (1, 2, 4 п.)</t>
  </si>
  <si>
    <t>вул. Озерна, 15А (п.1,2 )</t>
  </si>
  <si>
    <t>вул. Озерна, 19Б (п.1,2 )</t>
  </si>
  <si>
    <t>вул. Океанівська, 40Б (п.1,2 )</t>
  </si>
  <si>
    <t>вул. Крилова, 38/1 (п.1, 2)</t>
  </si>
  <si>
    <t>вул. Ген. Карпенка, 75 (п.1,2)</t>
  </si>
  <si>
    <t>вул. Колодязна, 10 (п.5)</t>
  </si>
  <si>
    <t>вул. Погранична, 80 (п.2, 4)</t>
  </si>
  <si>
    <t>вул. 8 Березня, 39 (п. 1, 2)</t>
  </si>
  <si>
    <t>пр. Центральний, 12</t>
  </si>
  <si>
    <t>пр. Центральний, 189 (п.2)</t>
  </si>
  <si>
    <t>пр. Центральний, 171 (п.8)</t>
  </si>
  <si>
    <t>пр. Богоявленський, 325/1(п. 1, 2)</t>
  </si>
  <si>
    <t>вул. Севастопольська, 65 (п.2)</t>
  </si>
  <si>
    <t>провул. Кобера, 13 (ліфт 1, 2)</t>
  </si>
  <si>
    <t>провул. Кобера, 13-А (ліфт 3)</t>
  </si>
  <si>
    <t>пр. Корабелів, 2 (ліфт 1, 2)</t>
  </si>
  <si>
    <t>вул. Арх. Старова, 10 (вантажопасажир.)</t>
  </si>
  <si>
    <t>вул. Передова, 52Д (п.1, 2)</t>
  </si>
  <si>
    <t>вул. Архітектора Старова, 10 (вантажопас.)</t>
  </si>
  <si>
    <t>пр. Корабелів, 2 (л.1, 2)</t>
  </si>
  <si>
    <t>вул. Космонавтів, 55 (пасажир)</t>
  </si>
  <si>
    <t>вул. Андрія Шептицького, 22/2 (п.1)</t>
  </si>
  <si>
    <t>пр.Корабелів, 16 (пасаж, вант)</t>
  </si>
  <si>
    <t>вул. Лазурна, 40 (2п)</t>
  </si>
  <si>
    <t>вул. Колодязна, 5 (2п)</t>
  </si>
  <si>
    <t>вул. Колодязна, 4 (1п)</t>
  </si>
  <si>
    <t>вул. Океанівська, 40В</t>
  </si>
  <si>
    <t>вул. ген. Карпенка, 3 (п.2)</t>
  </si>
  <si>
    <t>пр. Героїв України, 15Г (п.1,2,3)</t>
  </si>
  <si>
    <t>вул. Лазурна, 4 (п.1, 2)</t>
  </si>
  <si>
    <t>вул. 3 Слобідська, 56 (п.1, 2, 3, 4, 5)</t>
  </si>
  <si>
    <t>пр. Миру, 17Б (п. 1, 2)</t>
  </si>
  <si>
    <t>вул. Космонавтів, 132 (п. 3, 4)</t>
  </si>
  <si>
    <t>вул. Лазурна, 36 (п.1, 2)</t>
  </si>
  <si>
    <t>вул. Шосейна, 10 (п.1,2)</t>
  </si>
  <si>
    <t>вул. Райдужна, 51, 53</t>
  </si>
  <si>
    <t>пр. Центральний, 261, 263, 265, 267</t>
  </si>
  <si>
    <t>.-  ремонт із заміни вікон сходових клітин в житловових  будинках (за рахунок субвенції з ДБ)</t>
  </si>
  <si>
    <t>пр. Героїв України, 97Б</t>
  </si>
  <si>
    <t>вул. Колодязна, 3</t>
  </si>
  <si>
    <t>вул. Колодязна, 5А</t>
  </si>
  <si>
    <t>вул. Колодязна, 18</t>
  </si>
  <si>
    <t>вул. Колодязна, 35А</t>
  </si>
  <si>
    <t>пров. Парусний, 9Б</t>
  </si>
  <si>
    <t>пров. Парусний, 11А</t>
  </si>
  <si>
    <t>вул. Шевченка, 1</t>
  </si>
  <si>
    <t>вул. В. Морська, 21</t>
  </si>
  <si>
    <t>вул. Потьомкінська, 131В</t>
  </si>
  <si>
    <t>вул. Набережна, 7</t>
  </si>
  <si>
    <t>вул. Нікольська, 9А</t>
  </si>
  <si>
    <t>пр. Центральний, 158</t>
  </si>
  <si>
    <t>вул. Севастопольська, 61А</t>
  </si>
  <si>
    <t>вул. Силікатна, 265</t>
  </si>
  <si>
    <t>вул. В. Морська, 19</t>
  </si>
  <si>
    <t>вул. Спаська, 14</t>
  </si>
  <si>
    <t>вул. Адміральська, 36</t>
  </si>
  <si>
    <t>вул. Адміральська, 19</t>
  </si>
  <si>
    <t>вул. Артилерійська, 10</t>
  </si>
  <si>
    <t>вул. Шевченко, 16</t>
  </si>
  <si>
    <t>пр. Героїв України, 13Д</t>
  </si>
  <si>
    <t>пров. Парусний, 11</t>
  </si>
  <si>
    <t>пр. Центральний, 76</t>
  </si>
  <si>
    <t>пр. Центральний, 74-А</t>
  </si>
  <si>
    <t>пр. Центральний, 74</t>
  </si>
  <si>
    <t>вул. Потьомкінська, 155</t>
  </si>
  <si>
    <t>вул. Шнеєрсона, 2</t>
  </si>
  <si>
    <t>вул. Шнеєрсона, 4</t>
  </si>
  <si>
    <t>вул. Колодязна, 20</t>
  </si>
  <si>
    <t>вул. Колодязна, 37</t>
  </si>
  <si>
    <t>вул. Архітектора Старова, 2-Б</t>
  </si>
  <si>
    <t>пр. Героїв України, 87 А</t>
  </si>
  <si>
    <t>вул. Потьомкінська, 143</t>
  </si>
  <si>
    <t>вул. Чкалова, 102</t>
  </si>
  <si>
    <t>вул. Чкалова, 60</t>
  </si>
  <si>
    <t>вул. Чкалова, 98-Б</t>
  </si>
  <si>
    <t>вул. Потьомкінська, 95</t>
  </si>
  <si>
    <t>пр. Центральний, 152</t>
  </si>
  <si>
    <t>вул. Громадянська, 42-Б</t>
  </si>
  <si>
    <t>вул. Бузника, 4-А</t>
  </si>
  <si>
    <t>вул. Силікатна, 283</t>
  </si>
  <si>
    <t>вул. Безіменна, 91</t>
  </si>
  <si>
    <t>вул. Безіменна, 93</t>
  </si>
  <si>
    <t>вул. Безіменна, 95</t>
  </si>
  <si>
    <t>вул. Безіменна, 101</t>
  </si>
  <si>
    <t>вул. Безіменна, 97</t>
  </si>
  <si>
    <t>вул. Микитенка, 5</t>
  </si>
  <si>
    <t>вул. Мічуріна, 17-А</t>
  </si>
  <si>
    <t>вул. 1 Слобідська, 43</t>
  </si>
  <si>
    <t>Одеське шосе, 96</t>
  </si>
  <si>
    <t>Одеське шосе, 94</t>
  </si>
  <si>
    <t>пр. Центральний, 21</t>
  </si>
  <si>
    <t>вул. Даля, 28</t>
  </si>
  <si>
    <t>вул. Рабочя, 9</t>
  </si>
  <si>
    <t>вул. Привільна, 43-А</t>
  </si>
  <si>
    <t>вул. Привільна, 71-А</t>
  </si>
  <si>
    <t>вул. Привільна, 71-Б</t>
  </si>
  <si>
    <t>вул. Привільна, 73-А</t>
  </si>
  <si>
    <t>вул. Привільна, 136</t>
  </si>
  <si>
    <t>пр. Центральний, 183-А</t>
  </si>
  <si>
    <t>вул. Безіменна, 87</t>
  </si>
  <si>
    <t>вул. Безіменна, 78</t>
  </si>
  <si>
    <t>вул. Безіменна, 76</t>
  </si>
  <si>
    <t>вул. Безіменна, 74</t>
  </si>
  <si>
    <t>вул. Безіменна, 99</t>
  </si>
  <si>
    <r>
      <t>вул. Нікольська, 40</t>
    </r>
    <r>
      <rPr>
        <sz val="12"/>
        <color rgb="FFFF0000"/>
        <rFont val="Times New Roman"/>
        <family val="1"/>
        <charset val="204"/>
      </rPr>
      <t xml:space="preserve"> </t>
    </r>
  </si>
  <si>
    <t>вул. Київська, 8-А</t>
  </si>
  <si>
    <t>вул. Шосейна, 46</t>
  </si>
  <si>
    <t>вул. Микитенка, 1</t>
  </si>
  <si>
    <t>вул. Микитенка, 12</t>
  </si>
  <si>
    <t>вул. Микитенка, 14</t>
  </si>
  <si>
    <t>вул. Микитенка, 3</t>
  </si>
  <si>
    <t>вул. Микитенка, 18</t>
  </si>
  <si>
    <t>Одеське шосе, 100</t>
  </si>
  <si>
    <t>Одеське шосе, 98-А</t>
  </si>
  <si>
    <t>Одеське шосе, 98</t>
  </si>
  <si>
    <t>Одеське шосе, 102</t>
  </si>
  <si>
    <t>провул. Мічуріна, 12</t>
  </si>
  <si>
    <t>провул. Мічуріна, 7</t>
  </si>
  <si>
    <t>провул. Мічуріна, 6</t>
  </si>
  <si>
    <t>провул. Мічуріна, 10</t>
  </si>
  <si>
    <t>провул. Мічуріна, 8</t>
  </si>
  <si>
    <t>провул. Мічуріна, 4</t>
  </si>
  <si>
    <t>пр. Героїв України, 87 В</t>
  </si>
  <si>
    <t>пр. Героїв України, 89</t>
  </si>
  <si>
    <t>пр. Героїв України, 95</t>
  </si>
  <si>
    <t>Авторський нагляд 78 од</t>
  </si>
  <si>
    <t xml:space="preserve">Виконання ПКД 28од. </t>
  </si>
  <si>
    <t>вул. Леваневців, 25/20</t>
  </si>
  <si>
    <t>вул. Погранична, 150/7</t>
  </si>
  <si>
    <t>вул. Погранична, 150/8</t>
  </si>
  <si>
    <t>вул. Погранична, 150/9</t>
  </si>
  <si>
    <t>вул. Озерна, 19-В</t>
  </si>
  <si>
    <t>вул. Мостобудівників, 5</t>
  </si>
  <si>
    <t>вул. Мостобудівників, 1</t>
  </si>
  <si>
    <t>вул. Мостобудівників, 3</t>
  </si>
  <si>
    <t>вул. Мостобудівників, 1-А</t>
  </si>
  <si>
    <t>пров. Ш. Кобера, 13-Б</t>
  </si>
  <si>
    <t>пров. Ш. Кобера, 15-Б</t>
  </si>
  <si>
    <t>пров. Ш. Кобера, 15-А</t>
  </si>
  <si>
    <t>вул. Погранична, 150/1</t>
  </si>
  <si>
    <t>вул. Погранична, 150/2</t>
  </si>
  <si>
    <t>вул. Погранична, 150/3</t>
  </si>
  <si>
    <t>вул. Погранична, 150/6</t>
  </si>
  <si>
    <t>вул. Потьомкінська, 149</t>
  </si>
  <si>
    <t>вул. Лазурна, 16-Г</t>
  </si>
  <si>
    <t>вул. Садова, 16</t>
  </si>
  <si>
    <t>вул. Чорновола, 3</t>
  </si>
  <si>
    <t>пр. Центральний, 177</t>
  </si>
  <si>
    <t>вул. Новобузька, 93</t>
  </si>
  <si>
    <t>вул. арх. Старова, 10-Г</t>
  </si>
  <si>
    <t>вул. Колодязна, 15-А</t>
  </si>
  <si>
    <t>вул. М.Морська, 23, 25</t>
  </si>
  <si>
    <t xml:space="preserve">Виконання ПКД 30од. </t>
  </si>
  <si>
    <t>вул. Курортна (Бутоми), 12</t>
  </si>
  <si>
    <t>вул. Шевченко, 6А</t>
  </si>
  <si>
    <t>вул. Дачна, 5</t>
  </si>
  <si>
    <t>вул. Ген. Карпенка, 37А</t>
  </si>
  <si>
    <t>вул. Крилова, 50А</t>
  </si>
  <si>
    <t>вул. Леваневців, 25/2</t>
  </si>
  <si>
    <t>вул. Леваневців, 25/3</t>
  </si>
  <si>
    <t>вул. Дачна, 28</t>
  </si>
  <si>
    <t>вул. Дачна, 30</t>
  </si>
  <si>
    <t>вул. Ген. Карпенка, 43А</t>
  </si>
  <si>
    <t>вул. Ген. Карпенка, 39А</t>
  </si>
  <si>
    <t>вул. Ген. Карпенка, 43</t>
  </si>
  <si>
    <t>вул. Ген. Карпенка, 37</t>
  </si>
  <si>
    <t>вул. Ген. Карпенка, 16</t>
  </si>
  <si>
    <t>вул. Ген. Карпенка, 39</t>
  </si>
  <si>
    <t>вул. Ген. Карпенка, 41</t>
  </si>
  <si>
    <t>вул. Ген. Карпенка, 41А</t>
  </si>
  <si>
    <t>вул. Ген. Карпенка, 33</t>
  </si>
  <si>
    <t>вул. Ген. Карпенка, 35</t>
  </si>
  <si>
    <t>вул. Крилова, 16</t>
  </si>
  <si>
    <t>вул. Крилова, 18</t>
  </si>
  <si>
    <t>вул. Крилова, 3А</t>
  </si>
  <si>
    <t>вул. Крилова, 14А</t>
  </si>
  <si>
    <t>вул. Правди, 14</t>
  </si>
  <si>
    <t>вул. 4 Поздовжня, 70</t>
  </si>
  <si>
    <t>вул. 4 Поздовжня, 72</t>
  </si>
  <si>
    <t>провул. Армійський, 17</t>
  </si>
  <si>
    <t>вул. Дачна, 34</t>
  </si>
  <si>
    <t>вул. Дачна, 36</t>
  </si>
  <si>
    <t>вул. Дачна, 38</t>
  </si>
  <si>
    <t>вул. Дачна, 32</t>
  </si>
  <si>
    <t>вул. Дачна, 44</t>
  </si>
  <si>
    <t>вул. Дачна, 40</t>
  </si>
  <si>
    <t>вул. Дачна, 9А</t>
  </si>
  <si>
    <t>вул. Дачна, 42 (1-й ввод)</t>
  </si>
  <si>
    <t>вул. Дачна, 42 (2-й ввод)</t>
  </si>
  <si>
    <t>виконання ПКД вул. Обсерваторна1,корп.7,8</t>
  </si>
  <si>
    <t>Виконання ПКД 23од.</t>
  </si>
  <si>
    <t>вул. Чайковського, 36</t>
  </si>
  <si>
    <t>пр. Героїв України, 101</t>
  </si>
  <si>
    <t>пров. Радіо, 1-А</t>
  </si>
  <si>
    <t>пр. Героїв України, 103</t>
  </si>
  <si>
    <t>вул. Океанівська, 39</t>
  </si>
  <si>
    <t>вул. Океанівська, 20/1</t>
  </si>
  <si>
    <t>вул. Океанівська, 18</t>
  </si>
  <si>
    <t>вул. Океанівська, 16/1</t>
  </si>
  <si>
    <t>вул. Океанівська, 16/2</t>
  </si>
  <si>
    <t>вул. Чайковського, 38</t>
  </si>
  <si>
    <t>вул. Новобудівна, 7</t>
  </si>
  <si>
    <t>вул. Новобудівна, 7/1</t>
  </si>
  <si>
    <t>вул. Театральна, 45</t>
  </si>
  <si>
    <t>вул. Крилова, 56</t>
  </si>
  <si>
    <t>вул. Космонавтів, 144</t>
  </si>
  <si>
    <t>пр. Богоявленський, 325/4</t>
  </si>
  <si>
    <t>вул. Космонавтів, 90</t>
  </si>
  <si>
    <t>вул. 4 Поздовжня, 85</t>
  </si>
  <si>
    <t>вул. Севастопольська, 43/1</t>
  </si>
  <si>
    <t>вул. Севастопольська, 41</t>
  </si>
  <si>
    <t>вул. Галини Петрової, 1</t>
  </si>
  <si>
    <t>вул. Космонавтів, 146-Г</t>
  </si>
  <si>
    <t>Виконання ПКД 28 од.</t>
  </si>
  <si>
    <t>Авторський нагляд 37 од</t>
  </si>
  <si>
    <t>вул. Чкалова, 215</t>
  </si>
  <si>
    <t>вул. Чкалова, 213</t>
  </si>
  <si>
    <t>вул. Чкалова, 213А</t>
  </si>
  <si>
    <t>пр. Героїв України, 47А</t>
  </si>
  <si>
    <t>пр. Героїв України, 51</t>
  </si>
  <si>
    <t>пр. Героїв України, 49</t>
  </si>
  <si>
    <t>пр. Героїв України, 59</t>
  </si>
  <si>
    <t>пр. Героїв України, 47</t>
  </si>
  <si>
    <t>пр. Героїв України, 77</t>
  </si>
  <si>
    <t>вул. арх. Старова, 3</t>
  </si>
  <si>
    <t>пров. Міжрічний, 2</t>
  </si>
  <si>
    <t>пров. Листопадовий, 2А</t>
  </si>
  <si>
    <t>вул. Горького, 6</t>
  </si>
  <si>
    <t>вул. Маршала Василевського, 44А</t>
  </si>
  <si>
    <t>вул. 3-я Лінія, 17Б</t>
  </si>
  <si>
    <t>вул. Велика Морська, 2</t>
  </si>
  <si>
    <t>вул. Ілліча, 51А</t>
  </si>
  <si>
    <t>вул. Ходченко, 58</t>
  </si>
  <si>
    <t>вул. Ходченко, 58А</t>
  </si>
  <si>
    <t>вул. Шевченко, 3</t>
  </si>
  <si>
    <t>вул. Погранична, 238</t>
  </si>
  <si>
    <t>вул. Погранична, 248А</t>
  </si>
  <si>
    <t>вул. Шкапіна, 74</t>
  </si>
  <si>
    <t>вул. Шкапіна, 78</t>
  </si>
  <si>
    <t>вул. Шкапіна, 89</t>
  </si>
  <si>
    <t>вул. Шкапіна, 95</t>
  </si>
  <si>
    <t>вул. Шкапіна, 99</t>
  </si>
  <si>
    <t>вул. Шкапіна, 101</t>
  </si>
  <si>
    <t>пр. Героїв України, 45</t>
  </si>
  <si>
    <t>пр. Героїв України, 73</t>
  </si>
  <si>
    <t>пр. Героїв України, 85</t>
  </si>
  <si>
    <t>пров. Корабелів, 16А</t>
  </si>
  <si>
    <t>вул. Терасна, 3</t>
  </si>
  <si>
    <t>вул. Терасна, 7</t>
  </si>
  <si>
    <t>вул. Чкалова, 215А</t>
  </si>
  <si>
    <t>вул. Чкалова, 215Б</t>
  </si>
  <si>
    <t>вул. Космонавтів, 124А</t>
  </si>
  <si>
    <t>вул. 8 Березня, 14А</t>
  </si>
</sst>
</file>

<file path=xl/styles.xml><?xml version="1.0" encoding="utf-8"?>
<styleSheet xmlns="http://schemas.openxmlformats.org/spreadsheetml/2006/main">
  <numFmts count="4">
    <numFmt numFmtId="164" formatCode="#,##0.00000"/>
    <numFmt numFmtId="165" formatCode="#,##0.000"/>
    <numFmt numFmtId="166" formatCode="0.000"/>
    <numFmt numFmtId="168" formatCode="_-* #,##0.00\ &quot;₽&quot;_-;\-* #,##0.00\ &quot;₽&quot;_-;_-* &quot;-&quot;??\ &quot;₽&quot;_-;_-@_-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24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8" fontId="14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2" borderId="0" xfId="0" applyFont="1" applyFill="1"/>
    <xf numFmtId="0" fontId="10" fillId="0" borderId="0" xfId="0" applyFont="1" applyFill="1"/>
    <xf numFmtId="165" fontId="10" fillId="0" borderId="0" xfId="0" applyNumberFormat="1" applyFont="1" applyFill="1"/>
    <xf numFmtId="165" fontId="3" fillId="0" borderId="0" xfId="0" applyNumberFormat="1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vertical="center"/>
    </xf>
    <xf numFmtId="0" fontId="9" fillId="0" borderId="0" xfId="0" applyFont="1" applyProtection="1">
      <protection locked="0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vertical="center"/>
    </xf>
    <xf numFmtId="165" fontId="8" fillId="0" borderId="6" xfId="0" applyNumberFormat="1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165" fontId="9" fillId="0" borderId="0" xfId="0" applyNumberFormat="1" applyFont="1" applyFill="1"/>
    <xf numFmtId="165" fontId="8" fillId="0" borderId="2" xfId="0" applyNumberFormat="1" applyFont="1" applyFill="1" applyBorder="1" applyAlignment="1">
      <alignment vertical="center"/>
    </xf>
    <xf numFmtId="165" fontId="1" fillId="0" borderId="0" xfId="0" applyNumberFormat="1" applyFont="1" applyAlignment="1">
      <alignment horizontal="right"/>
    </xf>
    <xf numFmtId="0" fontId="11" fillId="3" borderId="11" xfId="0" applyFont="1" applyFill="1" applyBorder="1" applyAlignment="1">
      <alignment horizontal="left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4" fontId="12" fillId="3" borderId="0" xfId="0" applyNumberFormat="1" applyFont="1" applyFill="1" applyBorder="1" applyAlignment="1">
      <alignment horizontal="right" vertical="top"/>
    </xf>
    <xf numFmtId="165" fontId="5" fillId="0" borderId="4" xfId="0" applyNumberFormat="1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left" wrapText="1"/>
    </xf>
    <xf numFmtId="165" fontId="5" fillId="0" borderId="4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vertical="center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6" fontId="1" fillId="3" borderId="6" xfId="0" applyNumberFormat="1" applyFont="1" applyFill="1" applyBorder="1" applyAlignment="1">
      <alignment vertical="center" wrapText="1"/>
    </xf>
    <xf numFmtId="166" fontId="1" fillId="3" borderId="2" xfId="0" applyNumberFormat="1" applyFont="1" applyFill="1" applyBorder="1" applyAlignment="1">
      <alignment vertical="center" wrapText="1"/>
    </xf>
    <xf numFmtId="166" fontId="1" fillId="3" borderId="3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wrapText="1"/>
    </xf>
    <xf numFmtId="165" fontId="9" fillId="0" borderId="2" xfId="0" applyNumberFormat="1" applyFont="1" applyFill="1" applyBorder="1" applyAlignment="1">
      <alignment horizontal="right" vertical="top" wrapText="1"/>
    </xf>
    <xf numFmtId="165" fontId="9" fillId="2" borderId="2" xfId="0" applyNumberFormat="1" applyFont="1" applyFill="1" applyBorder="1" applyAlignment="1">
      <alignment horizontal="right" vertical="top" wrapText="1"/>
    </xf>
    <xf numFmtId="165" fontId="9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/>
    </xf>
    <xf numFmtId="0" fontId="1" fillId="3" borderId="16" xfId="0" applyFont="1" applyFill="1" applyBorder="1" applyAlignment="1">
      <alignment wrapText="1"/>
    </xf>
    <xf numFmtId="165" fontId="1" fillId="0" borderId="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5" fontId="5" fillId="3" borderId="6" xfId="0" applyNumberFormat="1" applyFont="1" applyFill="1" applyBorder="1" applyAlignment="1">
      <alignment vertical="center" wrapText="1"/>
    </xf>
    <xf numFmtId="165" fontId="5" fillId="3" borderId="4" xfId="0" applyNumberFormat="1" applyFont="1" applyFill="1" applyBorder="1" applyAlignment="1">
      <alignment vertical="center" wrapText="1"/>
    </xf>
    <xf numFmtId="165" fontId="13" fillId="3" borderId="2" xfId="0" applyNumberFormat="1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vertical="center" wrapText="1"/>
    </xf>
    <xf numFmtId="165" fontId="16" fillId="0" borderId="2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/>
    </xf>
    <xf numFmtId="165" fontId="9" fillId="0" borderId="9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3" fillId="3" borderId="0" xfId="0" applyFont="1" applyFill="1" applyBorder="1"/>
    <xf numFmtId="0" fontId="18" fillId="3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 shrinkToFit="1"/>
    </xf>
    <xf numFmtId="165" fontId="9" fillId="2" borderId="2" xfId="0" applyNumberFormat="1" applyFont="1" applyFill="1" applyBorder="1" applyAlignment="1">
      <alignment horizontal="center" vertical="center" wrapText="1" shrinkToFit="1"/>
    </xf>
    <xf numFmtId="165" fontId="9" fillId="3" borderId="9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/>
    <xf numFmtId="0" fontId="9" fillId="3" borderId="16" xfId="0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vertical="center" wrapText="1" shrinkToFi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 shrinkToFit="1"/>
    </xf>
    <xf numFmtId="0" fontId="8" fillId="3" borderId="16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vertical="center" wrapText="1" shrinkToFit="1"/>
    </xf>
    <xf numFmtId="0" fontId="8" fillId="3" borderId="16" xfId="0" applyFont="1" applyFill="1" applyBorder="1" applyAlignment="1">
      <alignment vertical="center" wrapText="1"/>
    </xf>
    <xf numFmtId="0" fontId="15" fillId="3" borderId="16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justify" vertical="center" wrapText="1"/>
    </xf>
    <xf numFmtId="0" fontId="1" fillId="3" borderId="16" xfId="0" applyFont="1" applyFill="1" applyBorder="1" applyAlignment="1">
      <alignment horizontal="justify"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wrapText="1" shrinkToFi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168" fontId="9" fillId="3" borderId="16" xfId="1" applyFont="1" applyFill="1" applyBorder="1" applyAlignment="1">
      <alignment vertical="center" wrapText="1" shrinkToFit="1"/>
    </xf>
    <xf numFmtId="0" fontId="1" fillId="3" borderId="16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 shrinkToFit="1"/>
    </xf>
    <xf numFmtId="0" fontId="9" fillId="3" borderId="23" xfId="0" applyFont="1" applyFill="1" applyBorder="1" applyAlignment="1">
      <alignment vertical="center" wrapText="1"/>
    </xf>
    <xf numFmtId="165" fontId="9" fillId="3" borderId="6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 shrinkToFit="1"/>
    </xf>
    <xf numFmtId="165" fontId="1" fillId="0" borderId="2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5" fontId="9" fillId="2" borderId="9" xfId="0" applyNumberFormat="1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left" vertical="center" wrapText="1" shrinkToFit="1"/>
    </xf>
    <xf numFmtId="0" fontId="9" fillId="3" borderId="9" xfId="0" applyFont="1" applyFill="1" applyBorder="1" applyAlignment="1">
      <alignment horizontal="left" vertical="center" wrapText="1" shrinkToFit="1"/>
    </xf>
    <xf numFmtId="0" fontId="9" fillId="0" borderId="2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 wrapText="1"/>
    </xf>
    <xf numFmtId="165" fontId="9" fillId="0" borderId="6" xfId="0" applyNumberFormat="1" applyFont="1" applyFill="1" applyBorder="1" applyAlignment="1">
      <alignment horizontal="center" vertical="center" wrapText="1" shrinkToFit="1"/>
    </xf>
    <xf numFmtId="165" fontId="9" fillId="0" borderId="2" xfId="0" applyNumberFormat="1" applyFont="1" applyFill="1" applyBorder="1" applyAlignment="1">
      <alignment horizontal="center" vertical="center" wrapText="1" shrinkToFit="1"/>
    </xf>
    <xf numFmtId="165" fontId="9" fillId="0" borderId="9" xfId="0" applyNumberFormat="1" applyFont="1" applyFill="1" applyBorder="1" applyAlignment="1">
      <alignment horizontal="center" vertical="center" wrapText="1" shrinkToFit="1"/>
    </xf>
    <xf numFmtId="165" fontId="1" fillId="0" borderId="2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</cellXfs>
  <cellStyles count="2">
    <cellStyle name="Денежны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3;&#1110;&#1079;%202017%20(&#1055;&#1054;&#1071;&#1057;&#1053;&#1045;&#1053;&#1053;&#1071;)_&#1086;&#1073;&#1097;&#1072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13">
          <cell r="A113" t="str">
            <v>Забезпечити виконання робіт по утриманню та ремонту штучних споруд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26"/>
  <sheetViews>
    <sheetView topLeftCell="A7" workbookViewId="0">
      <selection activeCell="A14" sqref="A14"/>
    </sheetView>
  </sheetViews>
  <sheetFormatPr defaultRowHeight="16.5"/>
  <cols>
    <col min="1" max="1" width="75" style="16" customWidth="1"/>
    <col min="2" max="2" width="13.7109375" style="19" customWidth="1"/>
    <col min="3" max="3" width="11.85546875" style="1" customWidth="1"/>
    <col min="4" max="16384" width="9.140625" style="1"/>
  </cols>
  <sheetData>
    <row r="1" spans="1:2">
      <c r="B1" s="27" t="s">
        <v>10</v>
      </c>
    </row>
    <row r="2" spans="1:2" s="22" customFormat="1" ht="22.5">
      <c r="A2" s="82" t="s">
        <v>7</v>
      </c>
      <c r="B2" s="82"/>
    </row>
    <row r="3" spans="1:2" s="22" customFormat="1" ht="22.5">
      <c r="A3" s="82" t="s">
        <v>9</v>
      </c>
      <c r="B3" s="82"/>
    </row>
    <row r="4" spans="1:2" s="22" customFormat="1" ht="22.5">
      <c r="A4" s="82" t="s">
        <v>16</v>
      </c>
      <c r="B4" s="82"/>
    </row>
    <row r="5" spans="1:2" s="22" customFormat="1" ht="22.5">
      <c r="A5" s="82" t="s">
        <v>17</v>
      </c>
      <c r="B5" s="82"/>
    </row>
    <row r="6" spans="1:2" s="22" customFormat="1" ht="22.5">
      <c r="A6" s="82" t="s">
        <v>8</v>
      </c>
      <c r="B6" s="82"/>
    </row>
    <row r="7" spans="1:2" ht="9" customHeight="1" thickBot="1">
      <c r="A7" s="13"/>
      <c r="B7" s="14"/>
    </row>
    <row r="8" spans="1:2" ht="33.75" thickBot="1">
      <c r="A8" s="29" t="s">
        <v>0</v>
      </c>
      <c r="B8" s="49" t="s">
        <v>3</v>
      </c>
    </row>
    <row r="9" spans="1:2" s="15" customFormat="1" ht="15.75">
      <c r="A9" s="68" t="s">
        <v>18</v>
      </c>
      <c r="B9" s="50">
        <f>709.1262-3.65</f>
        <v>705.47620000000006</v>
      </c>
    </row>
    <row r="10" spans="1:2" s="15" customFormat="1" ht="15.75">
      <c r="A10" s="69" t="s">
        <v>19</v>
      </c>
      <c r="B10" s="51">
        <f>396.0309-3.6</f>
        <v>392.43089999999995</v>
      </c>
    </row>
    <row r="11" spans="1:2" s="15" customFormat="1" ht="15.75">
      <c r="A11" s="69" t="s">
        <v>20</v>
      </c>
      <c r="B11" s="51">
        <f>1247.65-35.6</f>
        <v>1212.0500000000002</v>
      </c>
    </row>
    <row r="12" spans="1:2" s="15" customFormat="1" ht="15.75">
      <c r="A12" s="69" t="s">
        <v>21</v>
      </c>
      <c r="B12" s="51">
        <f>640.48649-3.6</f>
        <v>636.88648999999998</v>
      </c>
    </row>
    <row r="13" spans="1:2" s="15" customFormat="1" ht="15.75">
      <c r="A13" s="69" t="s">
        <v>22</v>
      </c>
      <c r="B13" s="51">
        <v>240.58861999999999</v>
      </c>
    </row>
    <row r="14" spans="1:2" s="15" customFormat="1" ht="15.75">
      <c r="A14" s="69" t="s">
        <v>23</v>
      </c>
      <c r="B14" s="51">
        <v>394.41433000000001</v>
      </c>
    </row>
    <row r="15" spans="1:2" s="15" customFormat="1" ht="15.75">
      <c r="A15" s="69" t="s">
        <v>24</v>
      </c>
      <c r="B15" s="51">
        <v>224.20957000000001</v>
      </c>
    </row>
    <row r="16" spans="1:2" s="15" customFormat="1" ht="15.75">
      <c r="A16" s="69" t="s">
        <v>25</v>
      </c>
      <c r="B16" s="51">
        <v>181.58964</v>
      </c>
    </row>
    <row r="17" spans="1:4" s="15" customFormat="1" ht="15.75">
      <c r="A17" s="69" t="s">
        <v>26</v>
      </c>
      <c r="B17" s="51">
        <f>935.82215-14.537</f>
        <v>921.28514999999993</v>
      </c>
      <c r="D17" s="31"/>
    </row>
    <row r="18" spans="1:4" s="15" customFormat="1" ht="15.75">
      <c r="A18" s="69" t="s">
        <v>27</v>
      </c>
      <c r="B18" s="51">
        <v>244.21333999999999</v>
      </c>
    </row>
    <row r="19" spans="1:4" s="15" customFormat="1" ht="15.75">
      <c r="A19" s="69" t="s">
        <v>28</v>
      </c>
      <c r="B19" s="51">
        <v>475.23840000000001</v>
      </c>
    </row>
    <row r="20" spans="1:4" s="15" customFormat="1" ht="31.5">
      <c r="A20" s="69" t="s">
        <v>29</v>
      </c>
      <c r="B20" s="51">
        <f>1049.826-32.7</f>
        <v>1017.126</v>
      </c>
    </row>
    <row r="21" spans="1:4" s="15" customFormat="1" ht="15.75">
      <c r="A21" s="69" t="s">
        <v>30</v>
      </c>
      <c r="B21" s="51">
        <f>1053.23701-27.8</f>
        <v>1025.4370100000001</v>
      </c>
    </row>
    <row r="22" spans="1:4" s="15" customFormat="1" ht="15.75">
      <c r="A22" s="69" t="s">
        <v>31</v>
      </c>
      <c r="B22" s="51">
        <v>837.01559999999995</v>
      </c>
    </row>
    <row r="23" spans="1:4" s="15" customFormat="1" thickBot="1">
      <c r="A23" s="70" t="s">
        <v>32</v>
      </c>
      <c r="B23" s="52">
        <v>465.56639999999999</v>
      </c>
    </row>
    <row r="24" spans="1:4" s="15" customFormat="1" ht="17.25" thickBot="1">
      <c r="A24" s="30" t="s">
        <v>5</v>
      </c>
      <c r="B24" s="53">
        <f>SUM(B9:B23)</f>
        <v>8973.5276500000018</v>
      </c>
    </row>
    <row r="25" spans="1:4" s="17" customFormat="1" ht="18.75">
      <c r="A25" s="16"/>
      <c r="B25" s="31"/>
    </row>
    <row r="26" spans="1:4">
      <c r="B26" s="1"/>
    </row>
  </sheetData>
  <mergeCells count="5">
    <mergeCell ref="A2:B2"/>
    <mergeCell ref="A3:B3"/>
    <mergeCell ref="A4:B4"/>
    <mergeCell ref="A5:B5"/>
    <mergeCell ref="A6:B6"/>
  </mergeCells>
  <pageMargins left="0.9055118110236221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B457"/>
  <sheetViews>
    <sheetView workbookViewId="0">
      <selection activeCell="D457" sqref="D457"/>
    </sheetView>
  </sheetViews>
  <sheetFormatPr defaultRowHeight="16.5"/>
  <cols>
    <col min="1" max="1" width="71.28515625" style="16" customWidth="1"/>
    <col min="2" max="2" width="14.7109375" style="61" customWidth="1"/>
    <col min="3" max="16384" width="9.140625" style="1"/>
  </cols>
  <sheetData>
    <row r="1" spans="1:2">
      <c r="B1" s="58" t="s">
        <v>11</v>
      </c>
    </row>
    <row r="2" spans="1:2" s="22" customFormat="1" ht="22.5">
      <c r="A2" s="82" t="s">
        <v>7</v>
      </c>
      <c r="B2" s="82"/>
    </row>
    <row r="3" spans="1:2" s="22" customFormat="1" ht="22.5">
      <c r="A3" s="82" t="s">
        <v>33</v>
      </c>
      <c r="B3" s="82"/>
    </row>
    <row r="4" spans="1:2" s="22" customFormat="1" ht="22.5">
      <c r="A4" s="82" t="s">
        <v>34</v>
      </c>
      <c r="B4" s="82"/>
    </row>
    <row r="5" spans="1:2" s="22" customFormat="1" ht="22.5">
      <c r="A5" s="82" t="s">
        <v>17</v>
      </c>
      <c r="B5" s="82"/>
    </row>
    <row r="6" spans="1:2" s="22" customFormat="1" ht="22.5">
      <c r="A6" s="82" t="s">
        <v>8</v>
      </c>
      <c r="B6" s="82"/>
    </row>
    <row r="7" spans="1:2" ht="9" customHeight="1" thickBot="1">
      <c r="A7" s="13"/>
      <c r="B7" s="14"/>
    </row>
    <row r="8" spans="1:2" ht="33.75" thickBot="1">
      <c r="A8" s="6" t="s">
        <v>0</v>
      </c>
      <c r="B8" s="20" t="s">
        <v>3</v>
      </c>
    </row>
    <row r="9" spans="1:2" ht="17.25" thickBot="1">
      <c r="A9" s="54" t="s">
        <v>36</v>
      </c>
      <c r="B9" s="20">
        <f>SUM(B10+B172)</f>
        <v>60390.796760000012</v>
      </c>
    </row>
    <row r="10" spans="1:2" ht="17.25" thickBot="1">
      <c r="A10" s="54" t="s">
        <v>38</v>
      </c>
      <c r="B10" s="20">
        <f>SUM(B11:B171)</f>
        <v>52567.422890000009</v>
      </c>
    </row>
    <row r="11" spans="1:2" s="15" customFormat="1" ht="15.75">
      <c r="A11" s="103" t="s">
        <v>80</v>
      </c>
      <c r="B11" s="96">
        <v>412.68359999999996</v>
      </c>
    </row>
    <row r="12" spans="1:2" s="15" customFormat="1" ht="15.75">
      <c r="A12" s="103" t="s">
        <v>81</v>
      </c>
      <c r="B12" s="96">
        <v>269.22206</v>
      </c>
    </row>
    <row r="13" spans="1:2" s="15" customFormat="1" ht="15.75">
      <c r="A13" s="103" t="s">
        <v>82</v>
      </c>
      <c r="B13" s="96">
        <f>404.47964+50</f>
        <v>454.47964000000002</v>
      </c>
    </row>
    <row r="14" spans="1:2" ht="15.75">
      <c r="A14" s="103" t="s">
        <v>83</v>
      </c>
      <c r="B14" s="96">
        <v>767.18281999999999</v>
      </c>
    </row>
    <row r="15" spans="1:2" s="15" customFormat="1" ht="15.75">
      <c r="A15" s="104" t="s">
        <v>84</v>
      </c>
      <c r="B15" s="96">
        <f>525.04578+50</f>
        <v>575.04578000000004</v>
      </c>
    </row>
    <row r="16" spans="1:2" s="15" customFormat="1" ht="15.75">
      <c r="A16" s="105" t="s">
        <v>85</v>
      </c>
      <c r="B16" s="96">
        <v>775.28276000000005</v>
      </c>
    </row>
    <row r="17" spans="1:2" s="15" customFormat="1" ht="15.75">
      <c r="A17" s="105" t="s">
        <v>86</v>
      </c>
      <c r="B17" s="96">
        <v>380.89837999999997</v>
      </c>
    </row>
    <row r="18" spans="1:2" s="15" customFormat="1" ht="15.75">
      <c r="A18" s="62" t="s">
        <v>87</v>
      </c>
      <c r="B18" s="96">
        <v>281.26008000000002</v>
      </c>
    </row>
    <row r="19" spans="1:2" s="15" customFormat="1" ht="15.75">
      <c r="A19" s="103" t="s">
        <v>88</v>
      </c>
      <c r="B19" s="96">
        <v>587.19455000000005</v>
      </c>
    </row>
    <row r="20" spans="1:2" ht="15.75">
      <c r="A20" s="106" t="s">
        <v>89</v>
      </c>
      <c r="B20" s="96">
        <f>301.8322+50</f>
        <v>351.8322</v>
      </c>
    </row>
    <row r="21" spans="1:2" s="15" customFormat="1" ht="15.75">
      <c r="A21" s="106" t="s">
        <v>90</v>
      </c>
      <c r="B21" s="96">
        <v>381.90519999999998</v>
      </c>
    </row>
    <row r="22" spans="1:2" s="15" customFormat="1" ht="15.75">
      <c r="A22" s="106" t="s">
        <v>91</v>
      </c>
      <c r="B22" s="96">
        <v>488.31614999999999</v>
      </c>
    </row>
    <row r="23" spans="1:2" s="15" customFormat="1" ht="15.75">
      <c r="A23" s="106" t="s">
        <v>92</v>
      </c>
      <c r="B23" s="96">
        <f>429.85505+19.347</f>
        <v>449.20204999999999</v>
      </c>
    </row>
    <row r="24" spans="1:2" ht="15.75">
      <c r="A24" s="106" t="s">
        <v>93</v>
      </c>
      <c r="B24" s="96">
        <v>255.55673999999999</v>
      </c>
    </row>
    <row r="25" spans="1:2" s="15" customFormat="1" ht="15.75">
      <c r="A25" s="107" t="s">
        <v>94</v>
      </c>
      <c r="B25" s="96">
        <v>918.95010000000002</v>
      </c>
    </row>
    <row r="26" spans="1:2" s="15" customFormat="1" ht="15.75">
      <c r="A26" s="107" t="s">
        <v>95</v>
      </c>
      <c r="B26" s="96">
        <v>566.95339999999999</v>
      </c>
    </row>
    <row r="27" spans="1:2" s="15" customFormat="1" ht="15.75">
      <c r="A27" s="104" t="s">
        <v>97</v>
      </c>
      <c r="B27" s="96">
        <v>889.19451000000004</v>
      </c>
    </row>
    <row r="28" spans="1:2" s="15" customFormat="1" ht="15.75">
      <c r="A28" s="106" t="s">
        <v>98</v>
      </c>
      <c r="B28" s="96">
        <v>688.57574999999997</v>
      </c>
    </row>
    <row r="29" spans="1:2" s="15" customFormat="1" ht="15.75">
      <c r="A29" s="103" t="s">
        <v>99</v>
      </c>
      <c r="B29" s="96">
        <v>346.04669999999999</v>
      </c>
    </row>
    <row r="30" spans="1:2" ht="15.75">
      <c r="A30" s="103" t="s">
        <v>100</v>
      </c>
      <c r="B30" s="96">
        <v>536.00319999999999</v>
      </c>
    </row>
    <row r="31" spans="1:2" s="15" customFormat="1" ht="15.75">
      <c r="A31" s="106" t="s">
        <v>101</v>
      </c>
      <c r="B31" s="96">
        <v>507.66320000000002</v>
      </c>
    </row>
    <row r="32" spans="1:2" s="15" customFormat="1" ht="15.75">
      <c r="A32" s="108" t="s">
        <v>102</v>
      </c>
      <c r="B32" s="96">
        <v>335.65909000000005</v>
      </c>
    </row>
    <row r="33" spans="1:2" s="15" customFormat="1" ht="15.75">
      <c r="A33" s="108" t="s">
        <v>103</v>
      </c>
      <c r="B33" s="96">
        <v>318.08163000000002</v>
      </c>
    </row>
    <row r="34" spans="1:2" ht="15.75">
      <c r="A34" s="106" t="s">
        <v>104</v>
      </c>
      <c r="B34" s="96">
        <v>316.38398999999998</v>
      </c>
    </row>
    <row r="35" spans="1:2" s="15" customFormat="1" ht="15.75">
      <c r="A35" s="106" t="s">
        <v>105</v>
      </c>
      <c r="B35" s="96">
        <v>279.69301000000002</v>
      </c>
    </row>
    <row r="36" spans="1:2" s="15" customFormat="1" ht="15.75">
      <c r="A36" s="106" t="s">
        <v>106</v>
      </c>
      <c r="B36" s="96">
        <v>293.52377000000001</v>
      </c>
    </row>
    <row r="37" spans="1:2" s="15" customFormat="1" ht="15.75">
      <c r="A37" s="104" t="s">
        <v>107</v>
      </c>
      <c r="B37" s="96">
        <v>67.989000000000004</v>
      </c>
    </row>
    <row r="38" spans="1:2" s="15" customFormat="1" ht="15.75">
      <c r="A38" s="106" t="s">
        <v>110</v>
      </c>
      <c r="B38" s="96">
        <v>619.74129999999991</v>
      </c>
    </row>
    <row r="39" spans="1:2" s="15" customFormat="1" ht="15.75">
      <c r="A39" s="104" t="s">
        <v>111</v>
      </c>
      <c r="B39" s="96">
        <v>287.20817</v>
      </c>
    </row>
    <row r="40" spans="1:2" ht="15.75">
      <c r="A40" s="108" t="s">
        <v>112</v>
      </c>
      <c r="B40" s="96">
        <v>194.98423</v>
      </c>
    </row>
    <row r="41" spans="1:2" s="15" customFormat="1" ht="15.75">
      <c r="A41" s="109" t="s">
        <v>113</v>
      </c>
      <c r="B41" s="96">
        <v>48.364359999999998</v>
      </c>
    </row>
    <row r="42" spans="1:2" s="15" customFormat="1" ht="15.75">
      <c r="A42" s="106" t="s">
        <v>114</v>
      </c>
      <c r="B42" s="96">
        <v>190.52020000000002</v>
      </c>
    </row>
    <row r="43" spans="1:2" s="15" customFormat="1" ht="15.75">
      <c r="A43" s="108" t="s">
        <v>115</v>
      </c>
      <c r="B43" s="96">
        <v>222.08812</v>
      </c>
    </row>
    <row r="44" spans="1:2" ht="15.75">
      <c r="A44" s="104" t="s">
        <v>247</v>
      </c>
      <c r="B44" s="96">
        <v>48.944209999999998</v>
      </c>
    </row>
    <row r="45" spans="1:2" s="15" customFormat="1" ht="15.75">
      <c r="A45" s="106" t="s">
        <v>116</v>
      </c>
      <c r="B45" s="96">
        <v>295.62097</v>
      </c>
    </row>
    <row r="46" spans="1:2" s="15" customFormat="1" ht="15.75">
      <c r="A46" s="106" t="s">
        <v>117</v>
      </c>
      <c r="B46" s="96">
        <v>182.00399999999999</v>
      </c>
    </row>
    <row r="47" spans="1:2" s="15" customFormat="1" ht="15.75">
      <c r="A47" s="104" t="s">
        <v>118</v>
      </c>
      <c r="B47" s="96">
        <v>226.61165000000003</v>
      </c>
    </row>
    <row r="48" spans="1:2" s="15" customFormat="1" ht="15.75">
      <c r="A48" s="104" t="s">
        <v>119</v>
      </c>
      <c r="B48" s="96">
        <v>419.46386999999999</v>
      </c>
    </row>
    <row r="49" spans="1:2" s="15" customFormat="1" ht="15.75">
      <c r="A49" s="107" t="s">
        <v>120</v>
      </c>
      <c r="B49" s="96">
        <v>585.88199999999995</v>
      </c>
    </row>
    <row r="50" spans="1:2" ht="15.75">
      <c r="A50" s="104" t="s">
        <v>121</v>
      </c>
      <c r="B50" s="96">
        <v>951.50453000000005</v>
      </c>
    </row>
    <row r="51" spans="1:2" s="15" customFormat="1" ht="15.75">
      <c r="A51" s="104" t="s">
        <v>122</v>
      </c>
      <c r="B51" s="96">
        <v>373.98912999999999</v>
      </c>
    </row>
    <row r="52" spans="1:2" s="15" customFormat="1" ht="15.75">
      <c r="A52" s="107" t="s">
        <v>123</v>
      </c>
      <c r="B52" s="96">
        <v>636.04396999999994</v>
      </c>
    </row>
    <row r="53" spans="1:2" s="15" customFormat="1" ht="15.75">
      <c r="A53" s="107" t="s">
        <v>124</v>
      </c>
      <c r="B53" s="96">
        <v>738.84053999999992</v>
      </c>
    </row>
    <row r="54" spans="1:2" ht="15.75">
      <c r="A54" s="108" t="s">
        <v>126</v>
      </c>
      <c r="B54" s="96">
        <v>256.88722000000001</v>
      </c>
    </row>
    <row r="55" spans="1:2" s="15" customFormat="1" ht="15.75">
      <c r="A55" s="103" t="s">
        <v>128</v>
      </c>
      <c r="B55" s="96">
        <v>283.97399999999999</v>
      </c>
    </row>
    <row r="56" spans="1:2" s="15" customFormat="1">
      <c r="A56" s="110" t="s">
        <v>130</v>
      </c>
      <c r="B56" s="96">
        <v>393.88119</v>
      </c>
    </row>
    <row r="57" spans="1:2" s="15" customFormat="1" ht="15.75">
      <c r="A57" s="111" t="s">
        <v>131</v>
      </c>
      <c r="B57" s="96">
        <v>413.09633999999994</v>
      </c>
    </row>
    <row r="58" spans="1:2" ht="15.75">
      <c r="A58" s="109" t="s">
        <v>132</v>
      </c>
      <c r="B58" s="96">
        <v>345.10305999999997</v>
      </c>
    </row>
    <row r="59" spans="1:2" ht="15.75">
      <c r="A59" s="111" t="s">
        <v>133</v>
      </c>
      <c r="B59" s="96">
        <v>649.70240000000001</v>
      </c>
    </row>
    <row r="60" spans="1:2" ht="15.75">
      <c r="A60" s="109" t="s">
        <v>134</v>
      </c>
      <c r="B60" s="96">
        <v>643.87320000000011</v>
      </c>
    </row>
    <row r="61" spans="1:2" ht="15.75">
      <c r="A61" s="109" t="s">
        <v>135</v>
      </c>
      <c r="B61" s="96">
        <v>1280.1014</v>
      </c>
    </row>
    <row r="62" spans="1:2" ht="15.75">
      <c r="A62" s="109" t="s">
        <v>136</v>
      </c>
      <c r="B62" s="96">
        <v>633.13361999999995</v>
      </c>
    </row>
    <row r="63" spans="1:2" ht="15.75">
      <c r="A63" s="103" t="s">
        <v>137</v>
      </c>
      <c r="B63" s="96">
        <v>347.84165000000002</v>
      </c>
    </row>
    <row r="64" spans="1:2" ht="15.75">
      <c r="A64" s="103" t="s">
        <v>138</v>
      </c>
      <c r="B64" s="96">
        <v>296.49851000000001</v>
      </c>
    </row>
    <row r="65" spans="1:2" ht="15.75">
      <c r="A65" s="103" t="s">
        <v>139</v>
      </c>
      <c r="B65" s="96">
        <v>544.23613</v>
      </c>
    </row>
    <row r="66" spans="1:2" ht="15.75">
      <c r="A66" s="103" t="s">
        <v>140</v>
      </c>
      <c r="B66" s="96">
        <v>282.52780000000001</v>
      </c>
    </row>
    <row r="67" spans="1:2" ht="15.75">
      <c r="A67" s="103" t="s">
        <v>248</v>
      </c>
      <c r="B67" s="96">
        <v>356.0822</v>
      </c>
    </row>
    <row r="68" spans="1:2" ht="15.75">
      <c r="A68" s="103" t="s">
        <v>141</v>
      </c>
      <c r="B68" s="96">
        <v>463.05</v>
      </c>
    </row>
    <row r="69" spans="1:2" ht="15.75">
      <c r="A69" s="109" t="s">
        <v>249</v>
      </c>
      <c r="B69" s="96">
        <v>127.26644</v>
      </c>
    </row>
    <row r="70" spans="1:2" ht="15.75">
      <c r="A70" s="108" t="s">
        <v>143</v>
      </c>
      <c r="B70" s="96">
        <v>81.66</v>
      </c>
    </row>
    <row r="71" spans="1:2" ht="15.75">
      <c r="A71" s="104" t="s">
        <v>146</v>
      </c>
      <c r="B71" s="96">
        <v>201.94307000000001</v>
      </c>
    </row>
    <row r="72" spans="1:2" ht="15.75">
      <c r="A72" s="104" t="s">
        <v>149</v>
      </c>
      <c r="B72" s="96">
        <v>476.50728999999995</v>
      </c>
    </row>
    <row r="73" spans="1:2" ht="15.75">
      <c r="A73" s="104" t="s">
        <v>150</v>
      </c>
      <c r="B73" s="96">
        <v>191.31008</v>
      </c>
    </row>
    <row r="74" spans="1:2" ht="15.75">
      <c r="A74" s="108" t="s">
        <v>151</v>
      </c>
      <c r="B74" s="96">
        <v>1027.9932200000001</v>
      </c>
    </row>
    <row r="75" spans="1:2" ht="15.75">
      <c r="A75" s="108" t="s">
        <v>152</v>
      </c>
      <c r="B75" s="96">
        <v>621.45474000000002</v>
      </c>
    </row>
    <row r="76" spans="1:2" ht="15.75">
      <c r="A76" s="109" t="s">
        <v>156</v>
      </c>
      <c r="B76" s="96">
        <v>391.90713</v>
      </c>
    </row>
    <row r="77" spans="1:2">
      <c r="A77" s="112" t="s">
        <v>157</v>
      </c>
      <c r="B77" s="96">
        <v>428.88600000000002</v>
      </c>
    </row>
    <row r="78" spans="1:2">
      <c r="A78" s="112" t="s">
        <v>158</v>
      </c>
      <c r="B78" s="96">
        <v>381.39347000000004</v>
      </c>
    </row>
    <row r="79" spans="1:2">
      <c r="A79" s="113" t="s">
        <v>250</v>
      </c>
      <c r="B79" s="96">
        <v>573.36900000000003</v>
      </c>
    </row>
    <row r="80" spans="1:2">
      <c r="A80" s="114" t="s">
        <v>251</v>
      </c>
      <c r="B80" s="96">
        <v>27.042000000000002</v>
      </c>
    </row>
    <row r="81" spans="1:2" ht="15.75">
      <c r="A81" s="107" t="s">
        <v>159</v>
      </c>
      <c r="B81" s="96">
        <v>251.90220000000002</v>
      </c>
    </row>
    <row r="82" spans="1:2" ht="15.75">
      <c r="A82" s="107" t="s">
        <v>160</v>
      </c>
      <c r="B82" s="96">
        <v>1494.3205300000002</v>
      </c>
    </row>
    <row r="83" spans="1:2" ht="15.75">
      <c r="A83" s="103" t="s">
        <v>161</v>
      </c>
      <c r="B83" s="96">
        <v>589.68938000000003</v>
      </c>
    </row>
    <row r="84" spans="1:2" ht="15.75">
      <c r="A84" s="103" t="s">
        <v>162</v>
      </c>
      <c r="B84" s="96">
        <v>536.97453000000007</v>
      </c>
    </row>
    <row r="85" spans="1:2" ht="15.75">
      <c r="A85" s="103" t="s">
        <v>163</v>
      </c>
      <c r="B85" s="96">
        <v>532.66698999999994</v>
      </c>
    </row>
    <row r="86" spans="1:2" ht="15.75">
      <c r="A86" s="115" t="s">
        <v>164</v>
      </c>
      <c r="B86" s="96">
        <v>889.20661000000007</v>
      </c>
    </row>
    <row r="87" spans="1:2" ht="15.75">
      <c r="A87" s="115" t="s">
        <v>165</v>
      </c>
      <c r="B87" s="96">
        <v>673.98554000000001</v>
      </c>
    </row>
    <row r="88" spans="1:2" ht="15.75">
      <c r="A88" s="116" t="s">
        <v>166</v>
      </c>
      <c r="B88" s="96">
        <v>854.52386000000001</v>
      </c>
    </row>
    <row r="89" spans="1:2" ht="15.75">
      <c r="A89" s="116" t="s">
        <v>167</v>
      </c>
      <c r="B89" s="96">
        <v>870.20272</v>
      </c>
    </row>
    <row r="90" spans="1:2" ht="15.75">
      <c r="A90" s="107" t="s">
        <v>168</v>
      </c>
      <c r="B90" s="96">
        <v>435.76123000000001</v>
      </c>
    </row>
    <row r="91" spans="1:2" ht="15.75">
      <c r="A91" s="117" t="s">
        <v>169</v>
      </c>
      <c r="B91" s="96">
        <v>727.86113</v>
      </c>
    </row>
    <row r="92" spans="1:2" ht="15.75">
      <c r="A92" s="103" t="s">
        <v>170</v>
      </c>
      <c r="B92" s="96">
        <v>651.43187</v>
      </c>
    </row>
    <row r="93" spans="1:2" ht="15.75">
      <c r="A93" s="103" t="s">
        <v>171</v>
      </c>
      <c r="B93" s="96">
        <v>778.43260999999995</v>
      </c>
    </row>
    <row r="94" spans="1:2" ht="15.75">
      <c r="A94" s="103" t="s">
        <v>172</v>
      </c>
      <c r="B94" s="96">
        <v>350.27745999999996</v>
      </c>
    </row>
    <row r="95" spans="1:2" ht="15.75">
      <c r="A95" s="103" t="s">
        <v>173</v>
      </c>
      <c r="B95" s="96">
        <v>381.1508</v>
      </c>
    </row>
    <row r="96" spans="1:2" ht="15.75">
      <c r="A96" s="108" t="s">
        <v>174</v>
      </c>
      <c r="B96" s="96">
        <v>0</v>
      </c>
    </row>
    <row r="97" spans="1:2" ht="15.75">
      <c r="A97" s="103" t="s">
        <v>175</v>
      </c>
      <c r="B97" s="96">
        <f>316.4088+50</f>
        <v>366.40879999999999</v>
      </c>
    </row>
    <row r="98" spans="1:2" ht="15.75">
      <c r="A98" s="103" t="s">
        <v>176</v>
      </c>
      <c r="B98" s="96">
        <v>177.47840000000002</v>
      </c>
    </row>
    <row r="99" spans="1:2" ht="15.75">
      <c r="A99" s="103" t="s">
        <v>177</v>
      </c>
      <c r="B99" s="96">
        <v>452.16987</v>
      </c>
    </row>
    <row r="100" spans="1:2" ht="15.75">
      <c r="A100" s="106" t="s">
        <v>178</v>
      </c>
      <c r="B100" s="96">
        <v>86.118800000000007</v>
      </c>
    </row>
    <row r="101" spans="1:2" ht="15.75">
      <c r="A101" s="106" t="s">
        <v>181</v>
      </c>
      <c r="B101" s="96">
        <f>202.85639+50</f>
        <v>252.85639</v>
      </c>
    </row>
    <row r="102" spans="1:2" ht="15.75">
      <c r="A102" s="106" t="s">
        <v>182</v>
      </c>
      <c r="B102" s="96">
        <v>181.32377</v>
      </c>
    </row>
    <row r="103" spans="1:2" ht="15.75">
      <c r="A103" s="108" t="s">
        <v>183</v>
      </c>
      <c r="B103" s="96">
        <v>39.681959999999997</v>
      </c>
    </row>
    <row r="104" spans="1:2" ht="15.75">
      <c r="A104" s="106" t="s">
        <v>184</v>
      </c>
      <c r="B104" s="96">
        <v>294.71051</v>
      </c>
    </row>
    <row r="105" spans="1:2" ht="15.75">
      <c r="A105" s="106" t="s">
        <v>185</v>
      </c>
      <c r="B105" s="96">
        <v>845.54519999999991</v>
      </c>
    </row>
    <row r="106" spans="1:2" ht="15.75">
      <c r="A106" s="106" t="s">
        <v>188</v>
      </c>
      <c r="B106" s="96">
        <f>512.99295+50</f>
        <v>562.99294999999995</v>
      </c>
    </row>
    <row r="107" spans="1:2" ht="15.75">
      <c r="A107" s="104" t="s">
        <v>189</v>
      </c>
      <c r="B107" s="96">
        <f>515.64457+50</f>
        <v>565.64457000000004</v>
      </c>
    </row>
    <row r="108" spans="1:2">
      <c r="A108" s="112" t="s">
        <v>252</v>
      </c>
      <c r="B108" s="96">
        <f>364.92724+50</f>
        <v>414.92723999999998</v>
      </c>
    </row>
    <row r="109" spans="1:2" ht="15.75">
      <c r="A109" s="103" t="s">
        <v>190</v>
      </c>
      <c r="B109" s="96">
        <v>31.565999999999999</v>
      </c>
    </row>
    <row r="110" spans="1:2" ht="15.75">
      <c r="A110" s="103" t="s">
        <v>191</v>
      </c>
      <c r="B110" s="96">
        <v>441.60807999999997</v>
      </c>
    </row>
    <row r="111" spans="1:2" ht="15.75">
      <c r="A111" s="103" t="s">
        <v>192</v>
      </c>
      <c r="B111" s="96">
        <v>447.43739999999997</v>
      </c>
    </row>
    <row r="112" spans="1:2" ht="15.75">
      <c r="A112" s="103" t="s">
        <v>193</v>
      </c>
      <c r="B112" s="96">
        <v>447.26875999999993</v>
      </c>
    </row>
    <row r="113" spans="1:2" ht="15.75">
      <c r="A113" s="103" t="s">
        <v>194</v>
      </c>
      <c r="B113" s="96">
        <v>341.37182000000001</v>
      </c>
    </row>
    <row r="114" spans="1:2" ht="15.75">
      <c r="A114" s="103" t="s">
        <v>195</v>
      </c>
      <c r="B114" s="96">
        <v>417.84659999999997</v>
      </c>
    </row>
    <row r="115" spans="1:2" ht="15.75">
      <c r="A115" s="106" t="s">
        <v>196</v>
      </c>
      <c r="B115" s="96">
        <f>126.19601+50</f>
        <v>176.19601</v>
      </c>
    </row>
    <row r="116" spans="1:2" ht="15.75">
      <c r="A116" s="106" t="s">
        <v>197</v>
      </c>
      <c r="B116" s="96">
        <v>83.150900000000007</v>
      </c>
    </row>
    <row r="117" spans="1:2" ht="15.75">
      <c r="A117" s="108" t="s">
        <v>198</v>
      </c>
      <c r="B117" s="96">
        <v>38.64332000000001</v>
      </c>
    </row>
    <row r="118" spans="1:2" ht="15.75">
      <c r="A118" s="118" t="s">
        <v>199</v>
      </c>
      <c r="B118" s="96">
        <f>398.62894+50</f>
        <v>448.62894</v>
      </c>
    </row>
    <row r="119" spans="1:2" ht="15.75">
      <c r="A119" s="106" t="s">
        <v>200</v>
      </c>
      <c r="B119" s="96">
        <v>814.98122000000001</v>
      </c>
    </row>
    <row r="120" spans="1:2" ht="15.75">
      <c r="A120" s="108" t="s">
        <v>202</v>
      </c>
      <c r="B120" s="96">
        <v>1043.1595399999999</v>
      </c>
    </row>
    <row r="121" spans="1:2" s="85" customFormat="1" ht="15.75">
      <c r="A121" s="103" t="s">
        <v>203</v>
      </c>
      <c r="B121" s="60">
        <v>32.94</v>
      </c>
    </row>
    <row r="122" spans="1:2" s="86" customFormat="1" ht="15.75">
      <c r="A122" s="104" t="s">
        <v>253</v>
      </c>
      <c r="B122" s="60">
        <v>40.607999999999997</v>
      </c>
    </row>
    <row r="123" spans="1:2" s="15" customFormat="1" ht="15.75">
      <c r="A123" s="108" t="s">
        <v>254</v>
      </c>
      <c r="B123" s="60">
        <v>18.786000000000001</v>
      </c>
    </row>
    <row r="124" spans="1:2" s="87" customFormat="1" ht="15.75">
      <c r="A124" s="111" t="s">
        <v>255</v>
      </c>
      <c r="B124" s="60">
        <v>10.122</v>
      </c>
    </row>
    <row r="125" spans="1:2" s="87" customFormat="1" ht="15.75">
      <c r="A125" s="103" t="s">
        <v>256</v>
      </c>
      <c r="B125" s="60">
        <v>14.273999999999999</v>
      </c>
    </row>
    <row r="126" spans="1:2" s="87" customFormat="1" ht="15.75">
      <c r="A126" s="103" t="s">
        <v>257</v>
      </c>
      <c r="B126" s="60">
        <v>1.2310000000000001</v>
      </c>
    </row>
    <row r="127" spans="1:2" s="15" customFormat="1" ht="15.75">
      <c r="A127" s="109" t="s">
        <v>258</v>
      </c>
      <c r="B127" s="60">
        <v>28.442</v>
      </c>
    </row>
    <row r="128" spans="1:2" s="87" customFormat="1" ht="15.75">
      <c r="A128" s="106" t="s">
        <v>259</v>
      </c>
      <c r="B128" s="60">
        <v>16.693999999999999</v>
      </c>
    </row>
    <row r="129" spans="1:2" s="87" customFormat="1" ht="15.75">
      <c r="A129" s="107" t="s">
        <v>260</v>
      </c>
      <c r="B129" s="60">
        <v>34.274999999999999</v>
      </c>
    </row>
    <row r="130" spans="1:2" s="88" customFormat="1" ht="15.75">
      <c r="A130" s="106" t="s">
        <v>261</v>
      </c>
      <c r="B130" s="60">
        <v>11.704000000000001</v>
      </c>
    </row>
    <row r="131" spans="1:2" s="88" customFormat="1" ht="15.75">
      <c r="A131" s="106" t="s">
        <v>262</v>
      </c>
      <c r="B131" s="60">
        <v>13.076000000000001</v>
      </c>
    </row>
    <row r="132" spans="1:2" s="15" customFormat="1" ht="15.75">
      <c r="A132" s="111" t="s">
        <v>263</v>
      </c>
      <c r="B132" s="60">
        <v>17.18</v>
      </c>
    </row>
    <row r="133" spans="1:2" s="89" customFormat="1">
      <c r="A133" s="114" t="s">
        <v>264</v>
      </c>
      <c r="B133" s="60">
        <v>31.776</v>
      </c>
    </row>
    <row r="134" spans="1:2" s="89" customFormat="1">
      <c r="A134" s="114" t="s">
        <v>265</v>
      </c>
      <c r="B134" s="60">
        <v>30.963000000000001</v>
      </c>
    </row>
    <row r="135" spans="1:2" s="86" customFormat="1" ht="15.75">
      <c r="A135" s="107" t="s">
        <v>266</v>
      </c>
      <c r="B135" s="60">
        <v>14.608000000000001</v>
      </c>
    </row>
    <row r="136" spans="1:2" s="88" customFormat="1" ht="15.75">
      <c r="A136" s="116" t="s">
        <v>267</v>
      </c>
      <c r="B136" s="60">
        <v>11.231</v>
      </c>
    </row>
    <row r="137" spans="1:2" s="87" customFormat="1" ht="15.75">
      <c r="A137" s="103" t="s">
        <v>268</v>
      </c>
      <c r="B137" s="60">
        <v>40.601999999999997</v>
      </c>
    </row>
    <row r="138" spans="1:2" s="85" customFormat="1" ht="15.75">
      <c r="A138" s="103" t="s">
        <v>269</v>
      </c>
      <c r="B138" s="60">
        <v>40.463999999999999</v>
      </c>
    </row>
    <row r="139" spans="1:2" s="85" customFormat="1" ht="15.75">
      <c r="A139" s="106" t="s">
        <v>270</v>
      </c>
      <c r="B139" s="60">
        <v>18.111000000000001</v>
      </c>
    </row>
    <row r="140" spans="1:2" s="85" customFormat="1" ht="15.75">
      <c r="A140" s="106" t="s">
        <v>271</v>
      </c>
      <c r="B140" s="60">
        <v>18.111000000000001</v>
      </c>
    </row>
    <row r="141" spans="1:2" s="88" customFormat="1" ht="15.75">
      <c r="A141" s="103" t="s">
        <v>204</v>
      </c>
      <c r="B141" s="60">
        <v>19.382999999999999</v>
      </c>
    </row>
    <row r="142" spans="1:2" s="88" customFormat="1" ht="15.75">
      <c r="A142" s="108" t="s">
        <v>272</v>
      </c>
      <c r="B142" s="60">
        <v>24.576000000000001</v>
      </c>
    </row>
    <row r="143" spans="1:2" s="88" customFormat="1" ht="15.75">
      <c r="A143" s="106" t="s">
        <v>273</v>
      </c>
      <c r="B143" s="60">
        <v>21.99</v>
      </c>
    </row>
    <row r="144" spans="1:2" s="15" customFormat="1" ht="15.75">
      <c r="A144" s="108" t="s">
        <v>274</v>
      </c>
      <c r="B144" s="60">
        <v>7.8840000000000003</v>
      </c>
    </row>
    <row r="145" spans="1:28" s="88" customFormat="1" ht="15.75">
      <c r="A145" s="104" t="s">
        <v>275</v>
      </c>
      <c r="B145" s="60">
        <v>26.722000000000001</v>
      </c>
    </row>
    <row r="146" spans="1:28" s="86" customFormat="1" ht="15.75">
      <c r="A146" s="107" t="s">
        <v>276</v>
      </c>
      <c r="B146" s="60">
        <v>14.87</v>
      </c>
    </row>
    <row r="147" spans="1:28" s="85" customFormat="1" ht="15.75">
      <c r="A147" s="103" t="s">
        <v>277</v>
      </c>
      <c r="B147" s="60">
        <v>12.028</v>
      </c>
    </row>
    <row r="148" spans="1:28" s="15" customFormat="1" ht="15.75">
      <c r="A148" s="119" t="s">
        <v>278</v>
      </c>
      <c r="B148" s="60">
        <v>12.028</v>
      </c>
    </row>
    <row r="149" spans="1:28" s="85" customFormat="1" ht="15.75">
      <c r="A149" s="104" t="s">
        <v>279</v>
      </c>
      <c r="B149" s="60">
        <v>18.146000000000001</v>
      </c>
    </row>
    <row r="150" spans="1:28" s="91" customFormat="1">
      <c r="A150" s="112" t="s">
        <v>280</v>
      </c>
      <c r="B150" s="96">
        <v>27.562000000000001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</row>
    <row r="151" spans="1:28" s="86" customFormat="1">
      <c r="A151" s="120" t="s">
        <v>281</v>
      </c>
      <c r="B151" s="96">
        <v>23.684999999999999</v>
      </c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</row>
    <row r="152" spans="1:28">
      <c r="A152" s="120" t="s">
        <v>282</v>
      </c>
      <c r="B152" s="96">
        <v>7.44</v>
      </c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</row>
    <row r="153" spans="1:28" s="89" customFormat="1">
      <c r="A153" s="114" t="s">
        <v>283</v>
      </c>
      <c r="B153" s="96">
        <v>19.782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</row>
    <row r="154" spans="1:28">
      <c r="A154" s="120" t="s">
        <v>284</v>
      </c>
      <c r="B154" s="96">
        <v>1.077</v>
      </c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</row>
    <row r="155" spans="1:28" s="91" customFormat="1" ht="15.75">
      <c r="A155" s="121" t="s">
        <v>285</v>
      </c>
      <c r="B155" s="96">
        <v>22.657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</row>
    <row r="156" spans="1:28" ht="15.75">
      <c r="A156" s="122" t="s">
        <v>286</v>
      </c>
      <c r="B156" s="96">
        <v>1.395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</row>
    <row r="157" spans="1:28" s="91" customFormat="1" ht="15.75">
      <c r="A157" s="121" t="s">
        <v>287</v>
      </c>
      <c r="B157" s="96">
        <v>5.16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</row>
    <row r="158" spans="1:28" s="91" customFormat="1" ht="15.75">
      <c r="A158" s="121" t="s">
        <v>288</v>
      </c>
      <c r="B158" s="96">
        <v>12.112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</row>
    <row r="159" spans="1:28" s="91" customFormat="1" ht="15.75">
      <c r="A159" s="121" t="s">
        <v>289</v>
      </c>
      <c r="B159" s="96">
        <v>17.771999999999998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</row>
    <row r="160" spans="1:28" s="91" customFormat="1">
      <c r="A160" s="114" t="s">
        <v>290</v>
      </c>
      <c r="B160" s="96">
        <v>23.69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</row>
    <row r="161" spans="1:28">
      <c r="A161" s="120" t="s">
        <v>291</v>
      </c>
      <c r="B161" s="96">
        <v>20.843</v>
      </c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</row>
    <row r="162" spans="1:28" s="86" customFormat="1">
      <c r="A162" s="112" t="s">
        <v>292</v>
      </c>
      <c r="B162" s="96">
        <v>12.885</v>
      </c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</row>
    <row r="163" spans="1:28" s="86" customFormat="1">
      <c r="A163" s="112" t="s">
        <v>293</v>
      </c>
      <c r="B163" s="96">
        <v>15.445</v>
      </c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</row>
    <row r="164" spans="1:28" s="89" customFormat="1">
      <c r="A164" s="112" t="s">
        <v>294</v>
      </c>
      <c r="B164" s="96">
        <v>19.605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</row>
    <row r="165" spans="1:28" s="86" customFormat="1" ht="15.75">
      <c r="A165" s="104" t="s">
        <v>295</v>
      </c>
      <c r="B165" s="96">
        <v>8.9610000000000003</v>
      </c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</row>
    <row r="166" spans="1:28" s="86" customFormat="1" ht="15.75">
      <c r="A166" s="104" t="s">
        <v>296</v>
      </c>
      <c r="B166" s="96">
        <v>18.861999999999998</v>
      </c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</row>
    <row r="167" spans="1:28" s="95" customFormat="1">
      <c r="A167" s="112" t="s">
        <v>297</v>
      </c>
      <c r="B167" s="96">
        <v>11.811999999999999</v>
      </c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</row>
    <row r="168" spans="1:28" s="86" customFormat="1" ht="15.75">
      <c r="A168" s="104" t="s">
        <v>298</v>
      </c>
      <c r="B168" s="96">
        <v>28.65</v>
      </c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</row>
    <row r="169" spans="1:28" s="86" customFormat="1" ht="15.75">
      <c r="A169" s="106" t="s">
        <v>186</v>
      </c>
      <c r="B169" s="96">
        <v>1232.69479</v>
      </c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</row>
    <row r="170" spans="1:28" s="86" customFormat="1" ht="15.75">
      <c r="A170" s="104" t="s">
        <v>187</v>
      </c>
      <c r="B170" s="96">
        <v>1186.2560000000001</v>
      </c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</row>
    <row r="171" spans="1:28" s="86" customFormat="1" thickBot="1">
      <c r="A171" s="104" t="s">
        <v>145</v>
      </c>
      <c r="B171" s="96">
        <v>18.835819999999998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</row>
    <row r="172" spans="1:28" ht="17.25" thickBot="1">
      <c r="A172" s="54" t="s">
        <v>37</v>
      </c>
      <c r="B172" s="20">
        <f>SUM(B173:B191)</f>
        <v>7823.3738700000004</v>
      </c>
    </row>
    <row r="173" spans="1:28" ht="15.75">
      <c r="A173" s="107" t="s">
        <v>96</v>
      </c>
      <c r="B173" s="96">
        <v>376.95427000000001</v>
      </c>
    </row>
    <row r="174" spans="1:28" ht="15.75">
      <c r="A174" s="104" t="s">
        <v>108</v>
      </c>
      <c r="B174" s="96">
        <v>30.74014</v>
      </c>
    </row>
    <row r="175" spans="1:28" ht="15.75">
      <c r="A175" s="106" t="s">
        <v>109</v>
      </c>
      <c r="B175" s="96">
        <v>65.638000000000005</v>
      </c>
    </row>
    <row r="176" spans="1:28" ht="15.75">
      <c r="A176" s="106" t="s">
        <v>125</v>
      </c>
      <c r="B176" s="96">
        <v>541.94555000000003</v>
      </c>
    </row>
    <row r="177" spans="1:2" ht="15.75">
      <c r="A177" s="108" t="s">
        <v>127</v>
      </c>
      <c r="B177" s="96">
        <v>334.35780000000005</v>
      </c>
    </row>
    <row r="178" spans="1:2" ht="15.75">
      <c r="A178" s="103" t="s">
        <v>129</v>
      </c>
      <c r="B178" s="96">
        <f>406.7431+0.27</f>
        <v>407.01310000000001</v>
      </c>
    </row>
    <row r="179" spans="1:2" ht="15.75">
      <c r="A179" s="104" t="s">
        <v>144</v>
      </c>
      <c r="B179" s="96">
        <v>141.93349000000001</v>
      </c>
    </row>
    <row r="180" spans="1:2" ht="15.75">
      <c r="A180" s="104" t="s">
        <v>142</v>
      </c>
      <c r="B180" s="96">
        <v>2634.3963599999997</v>
      </c>
    </row>
    <row r="181" spans="1:2" ht="15.75">
      <c r="A181" s="107" t="s">
        <v>147</v>
      </c>
      <c r="B181" s="96">
        <v>439.53199999999998</v>
      </c>
    </row>
    <row r="182" spans="1:2" ht="15.75">
      <c r="A182" s="104" t="s">
        <v>148</v>
      </c>
      <c r="B182" s="96">
        <v>415.46368000000007</v>
      </c>
    </row>
    <row r="183" spans="1:2" ht="15.75">
      <c r="A183" s="106" t="s">
        <v>153</v>
      </c>
      <c r="B183" s="96">
        <v>262.49228000000005</v>
      </c>
    </row>
    <row r="184" spans="1:2" ht="15.75">
      <c r="A184" s="106" t="s">
        <v>154</v>
      </c>
      <c r="B184" s="96">
        <v>264.59947000000005</v>
      </c>
    </row>
    <row r="185" spans="1:2" ht="15.75">
      <c r="A185" s="106" t="s">
        <v>155</v>
      </c>
      <c r="B185" s="96">
        <v>488.70600000000002</v>
      </c>
    </row>
    <row r="186" spans="1:2" ht="15.75">
      <c r="A186" s="106" t="s">
        <v>179</v>
      </c>
      <c r="B186" s="96">
        <v>210.49516999999997</v>
      </c>
    </row>
    <row r="187" spans="1:2" ht="15.75">
      <c r="A187" s="106" t="s">
        <v>180</v>
      </c>
      <c r="B187" s="96">
        <v>197.94200000000001</v>
      </c>
    </row>
    <row r="188" spans="1:2" ht="15.75">
      <c r="A188" s="106" t="s">
        <v>299</v>
      </c>
      <c r="B188" s="96">
        <v>399.94860999999997</v>
      </c>
    </row>
    <row r="189" spans="1:2" ht="15.75">
      <c r="A189" s="103" t="s">
        <v>300</v>
      </c>
      <c r="B189" s="96">
        <v>325.88140000000004</v>
      </c>
    </row>
    <row r="190" spans="1:2" ht="15.75">
      <c r="A190" s="108" t="s">
        <v>201</v>
      </c>
      <c r="B190" s="96">
        <v>267.00454999999999</v>
      </c>
    </row>
    <row r="191" spans="1:2" ht="17.25" thickBot="1">
      <c r="A191" s="110" t="s">
        <v>301</v>
      </c>
      <c r="B191" s="97">
        <v>18.329999999999998</v>
      </c>
    </row>
    <row r="192" spans="1:2" ht="17.25" thickBot="1">
      <c r="A192" s="30" t="s">
        <v>39</v>
      </c>
      <c r="B192" s="59">
        <f>SUM(B193+B232)</f>
        <v>7443.2159999999994</v>
      </c>
    </row>
    <row r="193" spans="1:2" ht="17.25" thickBot="1">
      <c r="A193" s="8" t="s">
        <v>38</v>
      </c>
      <c r="B193" s="20">
        <f>SUM(B194:B231)</f>
        <v>4839.7569999999996</v>
      </c>
    </row>
    <row r="194" spans="1:2" ht="15.75">
      <c r="A194" s="108" t="s">
        <v>205</v>
      </c>
      <c r="B194" s="98">
        <f>1302.173-300</f>
        <v>1002.173</v>
      </c>
    </row>
    <row r="195" spans="1:2" ht="15.75">
      <c r="A195" s="104" t="s">
        <v>206</v>
      </c>
      <c r="B195" s="96">
        <v>278.03100000000001</v>
      </c>
    </row>
    <row r="196" spans="1:2" ht="15.75">
      <c r="A196" s="104" t="s">
        <v>302</v>
      </c>
      <c r="B196" s="96">
        <v>407.78399999999999</v>
      </c>
    </row>
    <row r="197" spans="1:2" ht="15.75">
      <c r="A197" s="103" t="s">
        <v>207</v>
      </c>
      <c r="B197" s="96">
        <f>594.513-241.895</f>
        <v>352.61800000000005</v>
      </c>
    </row>
    <row r="198" spans="1:2" ht="15.75">
      <c r="A198" s="103" t="s">
        <v>208</v>
      </c>
      <c r="B198" s="96">
        <f>596.418-241.894</f>
        <v>354.524</v>
      </c>
    </row>
    <row r="199" spans="1:2" ht="15.75">
      <c r="A199" s="103" t="s">
        <v>209</v>
      </c>
      <c r="B199" s="96">
        <v>145.11099999999999</v>
      </c>
    </row>
    <row r="200" spans="1:2" ht="15.75">
      <c r="A200" s="103" t="s">
        <v>210</v>
      </c>
      <c r="B200" s="96">
        <v>69.197000000000003</v>
      </c>
    </row>
    <row r="201" spans="1:2" ht="15.75">
      <c r="A201" s="108" t="s">
        <v>211</v>
      </c>
      <c r="B201" s="96">
        <v>130.43199999999999</v>
      </c>
    </row>
    <row r="202" spans="1:2" ht="15.75">
      <c r="A202" s="108" t="s">
        <v>303</v>
      </c>
      <c r="B202" s="96">
        <v>147.88900000000001</v>
      </c>
    </row>
    <row r="203" spans="1:2" ht="15.75">
      <c r="A203" s="108" t="s">
        <v>304</v>
      </c>
      <c r="B203" s="96">
        <v>191.90799999999999</v>
      </c>
    </row>
    <row r="204" spans="1:2" ht="15.75">
      <c r="A204" s="108" t="s">
        <v>305</v>
      </c>
      <c r="B204" s="96">
        <v>62.441000000000003</v>
      </c>
    </row>
    <row r="205" spans="1:2" ht="15.75">
      <c r="A205" s="108" t="s">
        <v>306</v>
      </c>
      <c r="B205" s="96">
        <v>31.844999999999999</v>
      </c>
    </row>
    <row r="206" spans="1:2" ht="15.75">
      <c r="A206" s="108" t="s">
        <v>213</v>
      </c>
      <c r="B206" s="96">
        <v>62.441000000000003</v>
      </c>
    </row>
    <row r="207" spans="1:2" ht="15.75">
      <c r="A207" s="108" t="s">
        <v>307</v>
      </c>
      <c r="B207" s="96">
        <v>66.734999999999999</v>
      </c>
    </row>
    <row r="208" spans="1:2" ht="15.75">
      <c r="A208" s="108" t="s">
        <v>308</v>
      </c>
      <c r="B208" s="96">
        <v>37.393000000000001</v>
      </c>
    </row>
    <row r="209" spans="1:2" ht="15.75">
      <c r="A209" s="108" t="s">
        <v>309</v>
      </c>
      <c r="B209" s="96">
        <v>37.393000000000001</v>
      </c>
    </row>
    <row r="210" spans="1:2" ht="15.75">
      <c r="A210" s="108" t="s">
        <v>310</v>
      </c>
      <c r="B210" s="96">
        <v>35.816000000000003</v>
      </c>
    </row>
    <row r="211" spans="1:2" ht="15.75">
      <c r="A211" s="108" t="s">
        <v>311</v>
      </c>
      <c r="B211" s="96">
        <v>47.113</v>
      </c>
    </row>
    <row r="212" spans="1:2" ht="15.75">
      <c r="A212" s="108" t="s">
        <v>312</v>
      </c>
      <c r="B212" s="96">
        <v>32.639000000000003</v>
      </c>
    </row>
    <row r="213" spans="1:2" ht="15.75">
      <c r="A213" s="108" t="s">
        <v>313</v>
      </c>
      <c r="B213" s="96">
        <v>40.076000000000001</v>
      </c>
    </row>
    <row r="214" spans="1:2" ht="15.75">
      <c r="A214" s="108" t="s">
        <v>314</v>
      </c>
      <c r="B214" s="96">
        <v>74.564999999999998</v>
      </c>
    </row>
    <row r="215" spans="1:2" ht="15.75">
      <c r="A215" s="108" t="s">
        <v>315</v>
      </c>
      <c r="B215" s="96">
        <v>31.632000000000001</v>
      </c>
    </row>
    <row r="216" spans="1:2" ht="15.75">
      <c r="A216" s="108" t="s">
        <v>316</v>
      </c>
      <c r="B216" s="96">
        <v>63.067999999999998</v>
      </c>
    </row>
    <row r="217" spans="1:2" ht="15.75">
      <c r="A217" s="103" t="s">
        <v>99</v>
      </c>
      <c r="B217" s="96">
        <v>83.563000000000002</v>
      </c>
    </row>
    <row r="218" spans="1:2" ht="15.75">
      <c r="A218" s="103" t="s">
        <v>317</v>
      </c>
      <c r="B218" s="96">
        <v>31.443999999999999</v>
      </c>
    </row>
    <row r="219" spans="1:2" ht="15.75">
      <c r="A219" s="103" t="s">
        <v>318</v>
      </c>
      <c r="B219" s="96">
        <v>3.472</v>
      </c>
    </row>
    <row r="220" spans="1:2" ht="15.75">
      <c r="A220" s="103" t="s">
        <v>319</v>
      </c>
      <c r="B220" s="96">
        <v>36.713999999999999</v>
      </c>
    </row>
    <row r="221" spans="1:2" ht="15.75">
      <c r="A221" s="103" t="s">
        <v>207</v>
      </c>
      <c r="B221" s="96">
        <v>75.539000000000001</v>
      </c>
    </row>
    <row r="222" spans="1:2" ht="15.75">
      <c r="A222" s="103" t="s">
        <v>320</v>
      </c>
      <c r="B222" s="96">
        <v>34.109000000000002</v>
      </c>
    </row>
    <row r="223" spans="1:2" ht="15.75">
      <c r="A223" s="103" t="s">
        <v>321</v>
      </c>
      <c r="B223" s="96">
        <v>36.466999999999999</v>
      </c>
    </row>
    <row r="224" spans="1:2" ht="15.75">
      <c r="A224" s="103" t="s">
        <v>322</v>
      </c>
      <c r="B224" s="96">
        <v>49.631999999999998</v>
      </c>
    </row>
    <row r="225" spans="1:2" ht="15.75">
      <c r="A225" s="103" t="s">
        <v>323</v>
      </c>
      <c r="B225" s="96">
        <v>6.11</v>
      </c>
    </row>
    <row r="226" spans="1:2" ht="15.75">
      <c r="A226" s="103" t="s">
        <v>324</v>
      </c>
      <c r="B226" s="96">
        <v>4.8659999999999997</v>
      </c>
    </row>
    <row r="227" spans="1:2" ht="15.75">
      <c r="A227" s="103" t="s">
        <v>325</v>
      </c>
      <c r="B227" s="96">
        <v>10.961</v>
      </c>
    </row>
    <row r="228" spans="1:2" ht="15.75">
      <c r="A228" s="103" t="s">
        <v>326</v>
      </c>
      <c r="B228" s="96">
        <v>6.03</v>
      </c>
    </row>
    <row r="229" spans="1:2" ht="15.75">
      <c r="A229" s="103" t="s">
        <v>327</v>
      </c>
      <c r="B229" s="96">
        <v>15.747</v>
      </c>
    </row>
    <row r="230" spans="1:2" ht="15.75">
      <c r="A230" s="104" t="s">
        <v>214</v>
      </c>
      <c r="B230" s="96">
        <v>420.28</v>
      </c>
    </row>
    <row r="231" spans="1:2" thickBot="1">
      <c r="A231" s="104" t="s">
        <v>215</v>
      </c>
      <c r="B231" s="99">
        <v>321.99900000000002</v>
      </c>
    </row>
    <row r="232" spans="1:2" ht="17.25" thickBot="1">
      <c r="A232" s="8" t="s">
        <v>37</v>
      </c>
      <c r="B232" s="20">
        <f>SUM(B233)</f>
        <v>2603.4589999999998</v>
      </c>
    </row>
    <row r="233" spans="1:2" thickBot="1">
      <c r="A233" s="123" t="s">
        <v>212</v>
      </c>
      <c r="B233" s="63">
        <v>2603.4589999999998</v>
      </c>
    </row>
    <row r="234" spans="1:2" ht="17.25" thickBot="1">
      <c r="A234" s="7" t="s">
        <v>35</v>
      </c>
      <c r="B234" s="59">
        <f>SUM(B235+B256)</f>
        <v>7544.1480000000001</v>
      </c>
    </row>
    <row r="235" spans="1:2" ht="17.25" thickBot="1">
      <c r="A235" s="54" t="s">
        <v>38</v>
      </c>
      <c r="B235" s="20">
        <f>SUM(B236:B255)</f>
        <v>3122.3860000000004</v>
      </c>
    </row>
    <row r="236" spans="1:2" ht="15.75">
      <c r="A236" s="104" t="s">
        <v>217</v>
      </c>
      <c r="B236" s="100">
        <f>523.806-6.111</f>
        <v>517.69500000000005</v>
      </c>
    </row>
    <row r="237" spans="1:2" ht="15.75">
      <c r="A237" s="104" t="s">
        <v>218</v>
      </c>
      <c r="B237" s="101">
        <f>316.849</f>
        <v>316.84899999999999</v>
      </c>
    </row>
    <row r="238" spans="1:2" ht="15.75">
      <c r="A238" s="107" t="s">
        <v>88</v>
      </c>
      <c r="B238" s="101">
        <v>181.262</v>
      </c>
    </row>
    <row r="239" spans="1:2" ht="15.75">
      <c r="A239" s="124" t="s">
        <v>219</v>
      </c>
      <c r="B239" s="101">
        <v>66.006</v>
      </c>
    </row>
    <row r="240" spans="1:2" ht="15.75">
      <c r="A240" s="104" t="s">
        <v>92</v>
      </c>
      <c r="B240" s="101">
        <v>16.585999999999999</v>
      </c>
    </row>
    <row r="241" spans="1:2" ht="15.75">
      <c r="A241" s="104" t="s">
        <v>220</v>
      </c>
      <c r="B241" s="101">
        <v>16.585999999999999</v>
      </c>
    </row>
    <row r="242" spans="1:2" ht="15.75">
      <c r="A242" s="104" t="s">
        <v>101</v>
      </c>
      <c r="B242" s="101">
        <v>10.696</v>
      </c>
    </row>
    <row r="243" spans="1:2" ht="15.75">
      <c r="A243" s="103" t="s">
        <v>328</v>
      </c>
      <c r="B243" s="101">
        <v>20.276</v>
      </c>
    </row>
    <row r="244" spans="1:2" ht="15.75">
      <c r="A244" s="103" t="s">
        <v>329</v>
      </c>
      <c r="B244" s="101">
        <v>22.931999999999999</v>
      </c>
    </row>
    <row r="245" spans="1:2" ht="15.75">
      <c r="A245" s="104" t="s">
        <v>221</v>
      </c>
      <c r="B245" s="101">
        <v>37.098999999999997</v>
      </c>
    </row>
    <row r="246" spans="1:2" ht="15.75">
      <c r="A246" s="104" t="s">
        <v>222</v>
      </c>
      <c r="B246" s="101">
        <v>10.978</v>
      </c>
    </row>
    <row r="247" spans="1:2" ht="15.75">
      <c r="A247" s="104" t="s">
        <v>330</v>
      </c>
      <c r="B247" s="101">
        <v>76.591999999999999</v>
      </c>
    </row>
    <row r="248" spans="1:2" ht="15.75">
      <c r="A248" s="109" t="s">
        <v>331</v>
      </c>
      <c r="B248" s="101">
        <v>558.61</v>
      </c>
    </row>
    <row r="249" spans="1:2" ht="15.75">
      <c r="A249" s="109" t="s">
        <v>332</v>
      </c>
      <c r="B249" s="101">
        <v>477.91</v>
      </c>
    </row>
    <row r="250" spans="1:2" ht="15.75">
      <c r="A250" s="109" t="s">
        <v>333</v>
      </c>
      <c r="B250" s="101">
        <v>412.476</v>
      </c>
    </row>
    <row r="251" spans="1:2" ht="15.75">
      <c r="A251" s="104" t="s">
        <v>334</v>
      </c>
      <c r="B251" s="101">
        <v>44.856000000000002</v>
      </c>
    </row>
    <row r="252" spans="1:2" ht="15.75">
      <c r="A252" s="125" t="s">
        <v>335</v>
      </c>
      <c r="B252" s="101">
        <v>263.58100000000002</v>
      </c>
    </row>
    <row r="253" spans="1:2" ht="15.75">
      <c r="A253" s="126" t="s">
        <v>336</v>
      </c>
      <c r="B253" s="101">
        <v>5.1559999999999997</v>
      </c>
    </row>
    <row r="254" spans="1:2" ht="15.75">
      <c r="A254" s="127" t="s">
        <v>337</v>
      </c>
      <c r="B254" s="101">
        <v>15.089</v>
      </c>
    </row>
    <row r="255" spans="1:2" thickBot="1">
      <c r="A255" s="128" t="s">
        <v>338</v>
      </c>
      <c r="B255" s="102">
        <v>51.151000000000003</v>
      </c>
    </row>
    <row r="256" spans="1:2" ht="17.25" thickBot="1">
      <c r="A256" s="54" t="s">
        <v>37</v>
      </c>
      <c r="B256" s="20">
        <f>SUM(B257:B272)</f>
        <v>4421.7619999999997</v>
      </c>
    </row>
    <row r="257" spans="1:2" ht="15.75">
      <c r="A257" s="111" t="s">
        <v>216</v>
      </c>
      <c r="B257" s="129">
        <v>243.59200000000001</v>
      </c>
    </row>
    <row r="258" spans="1:2" ht="15.75">
      <c r="A258" s="104" t="s">
        <v>223</v>
      </c>
      <c r="B258" s="130">
        <f>268.414-48.35</f>
        <v>220.06399999999999</v>
      </c>
    </row>
    <row r="259" spans="1:2" ht="15.75">
      <c r="A259" s="104" t="s">
        <v>224</v>
      </c>
      <c r="B259" s="130">
        <v>252.98099999999999</v>
      </c>
    </row>
    <row r="260" spans="1:2" ht="15.75">
      <c r="A260" s="104" t="s">
        <v>225</v>
      </c>
      <c r="B260" s="130">
        <v>149.34100000000001</v>
      </c>
    </row>
    <row r="261" spans="1:2" ht="15.75">
      <c r="A261" s="104" t="s">
        <v>226</v>
      </c>
      <c r="B261" s="130">
        <v>513.43899999999996</v>
      </c>
    </row>
    <row r="262" spans="1:2" ht="15.75">
      <c r="A262" s="109" t="s">
        <v>227</v>
      </c>
      <c r="B262" s="130">
        <f>254.946-40</f>
        <v>214.946</v>
      </c>
    </row>
    <row r="263" spans="1:2" ht="15.75">
      <c r="A263" s="104" t="s">
        <v>228</v>
      </c>
      <c r="B263" s="130">
        <v>81.55</v>
      </c>
    </row>
    <row r="264" spans="1:2" ht="15.75">
      <c r="A264" s="125" t="s">
        <v>229</v>
      </c>
      <c r="B264" s="130">
        <v>636.98099999999999</v>
      </c>
    </row>
    <row r="265" spans="1:2" ht="15.75">
      <c r="A265" s="125" t="s">
        <v>230</v>
      </c>
      <c r="B265" s="130">
        <v>104.971</v>
      </c>
    </row>
    <row r="266" spans="1:2" ht="15.75">
      <c r="A266" s="125" t="s">
        <v>231</v>
      </c>
      <c r="B266" s="130">
        <v>564.52700000000004</v>
      </c>
    </row>
    <row r="267" spans="1:2" ht="15.75">
      <c r="A267" s="103" t="s">
        <v>339</v>
      </c>
      <c r="B267" s="130">
        <v>243.08500000000001</v>
      </c>
    </row>
    <row r="268" spans="1:2" ht="15.75">
      <c r="A268" s="104" t="s">
        <v>232</v>
      </c>
      <c r="B268" s="130">
        <v>33.76</v>
      </c>
    </row>
    <row r="269" spans="1:2" ht="15.75">
      <c r="A269" s="104" t="s">
        <v>233</v>
      </c>
      <c r="B269" s="130">
        <v>489.678</v>
      </c>
    </row>
    <row r="270" spans="1:2" ht="15.75">
      <c r="A270" s="104" t="s">
        <v>234</v>
      </c>
      <c r="B270" s="130">
        <v>489.678</v>
      </c>
    </row>
    <row r="271" spans="1:2" ht="15.75">
      <c r="A271" s="104" t="s">
        <v>235</v>
      </c>
      <c r="B271" s="130">
        <v>168.16900000000001</v>
      </c>
    </row>
    <row r="272" spans="1:2" thickBot="1">
      <c r="A272" s="128" t="s">
        <v>340</v>
      </c>
      <c r="B272" s="102">
        <v>15</v>
      </c>
    </row>
    <row r="273" spans="1:2" ht="33.75" thickBot="1">
      <c r="A273" s="8" t="s">
        <v>40</v>
      </c>
      <c r="B273" s="59">
        <f>SUM(B274+B353)</f>
        <v>9371.5840000000007</v>
      </c>
    </row>
    <row r="274" spans="1:2" ht="17.25" thickBot="1">
      <c r="A274" s="8" t="s">
        <v>38</v>
      </c>
      <c r="B274" s="20">
        <f>SUM(B275:B352)</f>
        <v>6000.0000000000009</v>
      </c>
    </row>
    <row r="275" spans="1:2" ht="31.5">
      <c r="A275" s="131" t="s">
        <v>341</v>
      </c>
      <c r="B275" s="136">
        <v>6.1559999999999997</v>
      </c>
    </row>
    <row r="276" spans="1:2" ht="15.75">
      <c r="A276" s="131" t="s">
        <v>342</v>
      </c>
      <c r="B276" s="136">
        <v>7.3869999999999996</v>
      </c>
    </row>
    <row r="277" spans="1:2" ht="15.75">
      <c r="A277" s="131" t="s">
        <v>342</v>
      </c>
      <c r="B277" s="136">
        <v>8.6180000000000003</v>
      </c>
    </row>
    <row r="278" spans="1:2" ht="15.75">
      <c r="A278" s="131" t="s">
        <v>343</v>
      </c>
      <c r="B278" s="136">
        <v>7.2480000000000002</v>
      </c>
    </row>
    <row r="279" spans="1:2" ht="15.75">
      <c r="A279" s="131" t="s">
        <v>344</v>
      </c>
      <c r="B279" s="136">
        <v>30.78</v>
      </c>
    </row>
    <row r="280" spans="1:2" ht="15.75">
      <c r="A280" s="131" t="s">
        <v>345</v>
      </c>
      <c r="B280" s="136">
        <v>430.50200000000001</v>
      </c>
    </row>
    <row r="281" spans="1:2" ht="15.75">
      <c r="A281" s="131" t="s">
        <v>346</v>
      </c>
      <c r="B281" s="136">
        <v>189.85900000000001</v>
      </c>
    </row>
    <row r="282" spans="1:2" ht="15.75">
      <c r="A282" s="131" t="s">
        <v>347</v>
      </c>
      <c r="B282" s="136">
        <v>234.47300000000001</v>
      </c>
    </row>
    <row r="283" spans="1:2" ht="15.75">
      <c r="A283" s="131" t="s">
        <v>348</v>
      </c>
      <c r="B283" s="136">
        <v>239.245</v>
      </c>
    </row>
    <row r="284" spans="1:2" ht="15.75">
      <c r="A284" s="131" t="s">
        <v>349</v>
      </c>
      <c r="B284" s="136">
        <v>145.15899999999999</v>
      </c>
    </row>
    <row r="285" spans="1:2" ht="15.75">
      <c r="A285" s="131" t="s">
        <v>350</v>
      </c>
      <c r="B285" s="136">
        <v>137.31399999999999</v>
      </c>
    </row>
    <row r="286" spans="1:2" ht="15.75">
      <c r="A286" s="131" t="s">
        <v>351</v>
      </c>
      <c r="B286" s="136">
        <v>236.72399999999999</v>
      </c>
    </row>
    <row r="287" spans="1:2" ht="15.75">
      <c r="A287" s="131" t="s">
        <v>352</v>
      </c>
      <c r="B287" s="136">
        <v>96.793000000000006</v>
      </c>
    </row>
    <row r="288" spans="1:2" ht="15.75">
      <c r="A288" s="131" t="s">
        <v>353</v>
      </c>
      <c r="B288" s="136">
        <v>245.827</v>
      </c>
    </row>
    <row r="289" spans="1:2" ht="15.75">
      <c r="A289" s="131" t="s">
        <v>354</v>
      </c>
      <c r="B289" s="136">
        <v>1.026</v>
      </c>
    </row>
    <row r="290" spans="1:2" ht="15.75">
      <c r="A290" s="131" t="s">
        <v>355</v>
      </c>
      <c r="B290" s="136">
        <v>1.026</v>
      </c>
    </row>
    <row r="291" spans="1:2" ht="15.75">
      <c r="A291" s="131" t="s">
        <v>356</v>
      </c>
      <c r="B291" s="136">
        <v>1.026</v>
      </c>
    </row>
    <row r="292" spans="1:2" ht="15.75">
      <c r="A292" s="131" t="s">
        <v>357</v>
      </c>
      <c r="B292" s="136">
        <v>1.026</v>
      </c>
    </row>
    <row r="293" spans="1:2" ht="15.75">
      <c r="A293" s="131" t="s">
        <v>358</v>
      </c>
      <c r="B293" s="136">
        <v>1.026</v>
      </c>
    </row>
    <row r="294" spans="1:2" ht="15.75">
      <c r="A294" s="131" t="s">
        <v>359</v>
      </c>
      <c r="B294" s="136">
        <v>1.026</v>
      </c>
    </row>
    <row r="295" spans="1:2" ht="15.75">
      <c r="A295" s="131" t="s">
        <v>360</v>
      </c>
      <c r="B295" s="136">
        <v>1.026</v>
      </c>
    </row>
    <row r="296" spans="1:2" ht="15.75">
      <c r="A296" s="131" t="s">
        <v>361</v>
      </c>
      <c r="B296" s="136">
        <v>1.026</v>
      </c>
    </row>
    <row r="297" spans="1:2" ht="15.75">
      <c r="A297" s="131" t="s">
        <v>362</v>
      </c>
      <c r="B297" s="136">
        <v>1.026</v>
      </c>
    </row>
    <row r="298" spans="1:2" ht="15.75">
      <c r="A298" s="131" t="s">
        <v>363</v>
      </c>
      <c r="B298" s="136">
        <v>1.026</v>
      </c>
    </row>
    <row r="299" spans="1:2" ht="15.75">
      <c r="A299" s="131" t="s">
        <v>364</v>
      </c>
      <c r="B299" s="136">
        <v>1.026</v>
      </c>
    </row>
    <row r="300" spans="1:2" ht="15.75">
      <c r="A300" s="131" t="s">
        <v>365</v>
      </c>
      <c r="B300" s="136">
        <v>1.026</v>
      </c>
    </row>
    <row r="301" spans="1:2" ht="15.75">
      <c r="A301" s="131" t="s">
        <v>366</v>
      </c>
      <c r="B301" s="136">
        <v>1.026</v>
      </c>
    </row>
    <row r="302" spans="1:2" ht="15.75">
      <c r="A302" s="131" t="s">
        <v>367</v>
      </c>
      <c r="B302" s="136">
        <v>1.026</v>
      </c>
    </row>
    <row r="303" spans="1:2" ht="15.75">
      <c r="A303" s="131" t="s">
        <v>368</v>
      </c>
      <c r="B303" s="136">
        <v>1.026</v>
      </c>
    </row>
    <row r="304" spans="1:2" ht="15.75">
      <c r="A304" s="131" t="s">
        <v>369</v>
      </c>
      <c r="B304" s="136">
        <v>1.026</v>
      </c>
    </row>
    <row r="305" spans="1:2" ht="15.75">
      <c r="A305" s="131" t="s">
        <v>370</v>
      </c>
      <c r="B305" s="136">
        <v>1.026</v>
      </c>
    </row>
    <row r="306" spans="1:2" ht="15.75">
      <c r="A306" s="131" t="s">
        <v>371</v>
      </c>
      <c r="B306" s="136">
        <v>1.026</v>
      </c>
    </row>
    <row r="307" spans="1:2" ht="15.75">
      <c r="A307" s="131" t="s">
        <v>372</v>
      </c>
      <c r="B307" s="136">
        <v>1.026</v>
      </c>
    </row>
    <row r="308" spans="1:2" ht="15.75">
      <c r="A308" s="131" t="s">
        <v>373</v>
      </c>
      <c r="B308" s="136">
        <v>1.026</v>
      </c>
    </row>
    <row r="309" spans="1:2" ht="15.75">
      <c r="A309" s="131" t="s">
        <v>374</v>
      </c>
      <c r="B309" s="136">
        <v>1.026</v>
      </c>
    </row>
    <row r="310" spans="1:2" ht="15.75">
      <c r="A310" s="131" t="s">
        <v>375</v>
      </c>
      <c r="B310" s="136">
        <v>1.026</v>
      </c>
    </row>
    <row r="311" spans="1:2" ht="15.75">
      <c r="A311" s="131" t="s">
        <v>376</v>
      </c>
      <c r="B311" s="136">
        <v>1.026</v>
      </c>
    </row>
    <row r="312" spans="1:2" ht="15.75">
      <c r="A312" s="131" t="s">
        <v>377</v>
      </c>
      <c r="B312" s="136">
        <v>1.026</v>
      </c>
    </row>
    <row r="313" spans="1:2" ht="15.75">
      <c r="A313" s="131" t="s">
        <v>378</v>
      </c>
      <c r="B313" s="136">
        <v>1.026</v>
      </c>
    </row>
    <row r="314" spans="1:2" ht="15.75">
      <c r="A314" s="131" t="s">
        <v>379</v>
      </c>
      <c r="B314" s="136">
        <v>1.026</v>
      </c>
    </row>
    <row r="315" spans="1:2" ht="15.75">
      <c r="A315" s="131" t="s">
        <v>380</v>
      </c>
      <c r="B315" s="136">
        <v>1.026</v>
      </c>
    </row>
    <row r="316" spans="1:2" ht="15.75">
      <c r="A316" s="131" t="s">
        <v>359</v>
      </c>
      <c r="B316" s="136">
        <v>78.730999999999995</v>
      </c>
    </row>
    <row r="317" spans="1:2" ht="15.75">
      <c r="A317" s="131" t="s">
        <v>355</v>
      </c>
      <c r="B317" s="136">
        <v>143.69300000000001</v>
      </c>
    </row>
    <row r="318" spans="1:2" ht="15.75">
      <c r="A318" s="131" t="s">
        <v>354</v>
      </c>
      <c r="B318" s="136">
        <v>225.70400000000001</v>
      </c>
    </row>
    <row r="319" spans="1:2" ht="15.75">
      <c r="A319" s="131" t="s">
        <v>356</v>
      </c>
      <c r="B319" s="136">
        <v>453.61599999999999</v>
      </c>
    </row>
    <row r="320" spans="1:2" ht="15.75">
      <c r="A320" s="131" t="s">
        <v>360</v>
      </c>
      <c r="B320" s="136">
        <v>67.631</v>
      </c>
    </row>
    <row r="321" spans="1:2" ht="15.75">
      <c r="A321" s="131" t="s">
        <v>361</v>
      </c>
      <c r="B321" s="136">
        <v>154.85499999999999</v>
      </c>
    </row>
    <row r="322" spans="1:2" ht="15.75">
      <c r="A322" s="132" t="s">
        <v>381</v>
      </c>
      <c r="B322" s="136">
        <v>8.7379999999999995</v>
      </c>
    </row>
    <row r="323" spans="1:2" ht="15.75">
      <c r="A323" s="132" t="s">
        <v>382</v>
      </c>
      <c r="B323" s="136">
        <v>10.61</v>
      </c>
    </row>
    <row r="324" spans="1:2" ht="15.75">
      <c r="A324" s="132" t="s">
        <v>383</v>
      </c>
      <c r="B324" s="136">
        <v>10.167</v>
      </c>
    </row>
    <row r="325" spans="1:2" ht="15.75">
      <c r="A325" s="132" t="s">
        <v>384</v>
      </c>
      <c r="B325" s="136">
        <v>8.65</v>
      </c>
    </row>
    <row r="326" spans="1:2" ht="15.75">
      <c r="A326" s="132" t="s">
        <v>385</v>
      </c>
      <c r="B326" s="136">
        <v>9.8810000000000002</v>
      </c>
    </row>
    <row r="327" spans="1:2" ht="15.75">
      <c r="A327" s="132" t="s">
        <v>386</v>
      </c>
      <c r="B327" s="136">
        <v>11.766</v>
      </c>
    </row>
    <row r="328" spans="1:2" ht="15.75">
      <c r="A328" s="133" t="s">
        <v>387</v>
      </c>
      <c r="B328" s="136">
        <v>1.2310000000000001</v>
      </c>
    </row>
    <row r="329" spans="1:2" ht="15.75">
      <c r="A329" s="133" t="s">
        <v>381</v>
      </c>
      <c r="B329" s="136">
        <v>1.2310000000000001</v>
      </c>
    </row>
    <row r="330" spans="1:2" ht="15.75">
      <c r="A330" s="133" t="s">
        <v>388</v>
      </c>
      <c r="B330" s="136">
        <v>1.2310000000000001</v>
      </c>
    </row>
    <row r="331" spans="1:2" ht="15.75">
      <c r="A331" s="132" t="s">
        <v>382</v>
      </c>
      <c r="B331" s="136">
        <v>1.2310000000000001</v>
      </c>
    </row>
    <row r="332" spans="1:2" ht="15.75">
      <c r="A332" s="132" t="s">
        <v>383</v>
      </c>
      <c r="B332" s="136">
        <v>1.2310000000000001</v>
      </c>
    </row>
    <row r="333" spans="1:2" ht="15.75">
      <c r="A333" s="132" t="s">
        <v>386</v>
      </c>
      <c r="B333" s="136">
        <v>1.2310000000000001</v>
      </c>
    </row>
    <row r="334" spans="1:2" ht="15.75">
      <c r="A334" s="133" t="s">
        <v>389</v>
      </c>
      <c r="B334" s="136">
        <v>114.483</v>
      </c>
    </row>
    <row r="335" spans="1:2" ht="15.75">
      <c r="A335" s="133" t="s">
        <v>390</v>
      </c>
      <c r="B335" s="136">
        <v>39.996000000000002</v>
      </c>
    </row>
    <row r="336" spans="1:2" ht="15.75">
      <c r="A336" s="133" t="s">
        <v>391</v>
      </c>
      <c r="B336" s="136">
        <v>118.45699999999999</v>
      </c>
    </row>
    <row r="337" spans="1:2" ht="15.75">
      <c r="A337" s="133" t="s">
        <v>387</v>
      </c>
      <c r="B337" s="136">
        <v>215.596</v>
      </c>
    </row>
    <row r="338" spans="1:2" ht="15.75">
      <c r="A338" s="133" t="s">
        <v>381</v>
      </c>
      <c r="B338" s="136">
        <v>180.047</v>
      </c>
    </row>
    <row r="339" spans="1:2" ht="15.75">
      <c r="A339" s="133" t="s">
        <v>388</v>
      </c>
      <c r="B339" s="136">
        <v>268.721</v>
      </c>
    </row>
    <row r="340" spans="1:2" ht="15.75">
      <c r="A340" s="132" t="s">
        <v>382</v>
      </c>
      <c r="B340" s="136">
        <v>308.10000000000002</v>
      </c>
    </row>
    <row r="341" spans="1:2" ht="15.75">
      <c r="A341" s="132" t="s">
        <v>383</v>
      </c>
      <c r="B341" s="136">
        <v>177.56</v>
      </c>
    </row>
    <row r="342" spans="1:2" ht="15.75">
      <c r="A342" s="132" t="s">
        <v>386</v>
      </c>
      <c r="B342" s="136">
        <v>365.44900000000001</v>
      </c>
    </row>
    <row r="343" spans="1:2" ht="15.75">
      <c r="A343" s="133" t="s">
        <v>392</v>
      </c>
      <c r="B343" s="136">
        <v>0.98</v>
      </c>
    </row>
    <row r="344" spans="1:2" ht="15.75">
      <c r="A344" s="131" t="s">
        <v>393</v>
      </c>
      <c r="B344" s="136">
        <v>0.98</v>
      </c>
    </row>
    <row r="345" spans="1:2" ht="15.75">
      <c r="A345" s="131" t="s">
        <v>394</v>
      </c>
      <c r="B345" s="136">
        <v>1.026</v>
      </c>
    </row>
    <row r="346" spans="1:2" ht="15.75">
      <c r="A346" s="131" t="s">
        <v>395</v>
      </c>
      <c r="B346" s="136">
        <v>1.026</v>
      </c>
    </row>
    <row r="347" spans="1:2" ht="15.75">
      <c r="A347" s="131" t="s">
        <v>396</v>
      </c>
      <c r="B347" s="136">
        <v>1.026</v>
      </c>
    </row>
    <row r="348" spans="1:2" ht="15.75">
      <c r="A348" s="133" t="s">
        <v>392</v>
      </c>
      <c r="B348" s="136">
        <v>146.61500000000001</v>
      </c>
    </row>
    <row r="349" spans="1:2" ht="15.75">
      <c r="A349" s="131" t="s">
        <v>393</v>
      </c>
      <c r="B349" s="136">
        <v>134.869</v>
      </c>
    </row>
    <row r="350" spans="1:2" ht="15.75">
      <c r="A350" s="131" t="s">
        <v>396</v>
      </c>
      <c r="B350" s="136">
        <v>261.23200000000003</v>
      </c>
    </row>
    <row r="351" spans="1:2" ht="15.75">
      <c r="A351" s="134" t="s">
        <v>397</v>
      </c>
      <c r="B351" s="136">
        <v>221.56100000000001</v>
      </c>
    </row>
    <row r="352" spans="1:2" thickBot="1">
      <c r="A352" s="135" t="s">
        <v>398</v>
      </c>
      <c r="B352" s="137">
        <v>207.06100000000001</v>
      </c>
    </row>
    <row r="353" spans="1:2" ht="17.25" thickBot="1">
      <c r="A353" s="8" t="s">
        <v>37</v>
      </c>
      <c r="B353" s="20">
        <f>SUM(B354:B358)</f>
        <v>3371.5840000000003</v>
      </c>
    </row>
    <row r="354" spans="1:2" ht="15.75">
      <c r="A354" s="138" t="s">
        <v>399</v>
      </c>
      <c r="B354" s="136">
        <v>2796.4360000000001</v>
      </c>
    </row>
    <row r="355" spans="1:2" ht="15.75">
      <c r="A355" s="131" t="s">
        <v>400</v>
      </c>
      <c r="B355" s="136">
        <v>175.16399999999999</v>
      </c>
    </row>
    <row r="356" spans="1:2" ht="15.75">
      <c r="A356" s="131" t="s">
        <v>401</v>
      </c>
      <c r="B356" s="136">
        <v>163.749</v>
      </c>
    </row>
    <row r="357" spans="1:2" ht="15.75">
      <c r="A357" s="131" t="s">
        <v>402</v>
      </c>
      <c r="B357" s="136">
        <v>125.50700000000001</v>
      </c>
    </row>
    <row r="358" spans="1:2" thickBot="1">
      <c r="A358" s="135" t="s">
        <v>403</v>
      </c>
      <c r="B358" s="137">
        <v>110.72799999999999</v>
      </c>
    </row>
    <row r="359" spans="1:2" ht="33.75" thickBot="1">
      <c r="A359" s="8" t="s">
        <v>67</v>
      </c>
      <c r="B359" s="59">
        <f>SUM(B360+B453)</f>
        <v>11715.48352</v>
      </c>
    </row>
    <row r="360" spans="1:2" ht="33.75" thickBot="1">
      <c r="A360" s="54" t="s">
        <v>406</v>
      </c>
      <c r="B360" s="20">
        <f>SUM(B361:B452)</f>
        <v>10323.11652</v>
      </c>
    </row>
    <row r="361" spans="1:2" ht="15.75">
      <c r="A361" s="142" t="s">
        <v>407</v>
      </c>
      <c r="B361" s="146">
        <v>189.91668999999999</v>
      </c>
    </row>
    <row r="362" spans="1:2" ht="15.75">
      <c r="A362" s="143" t="s">
        <v>408</v>
      </c>
      <c r="B362" s="147">
        <v>179.20013</v>
      </c>
    </row>
    <row r="363" spans="1:2" ht="15.75">
      <c r="A363" s="143" t="s">
        <v>409</v>
      </c>
      <c r="B363" s="147">
        <v>179.30682999999999</v>
      </c>
    </row>
    <row r="364" spans="1:2" ht="15.75">
      <c r="A364" s="143" t="s">
        <v>410</v>
      </c>
      <c r="B364" s="147">
        <v>236.02001000000001</v>
      </c>
    </row>
    <row r="365" spans="1:2" ht="15.75">
      <c r="A365" s="143" t="s">
        <v>411</v>
      </c>
      <c r="B365" s="147">
        <v>236.02001000000001</v>
      </c>
    </row>
    <row r="366" spans="1:2" ht="15.75">
      <c r="A366" s="143" t="s">
        <v>125</v>
      </c>
      <c r="B366" s="147">
        <v>181.66857999999999</v>
      </c>
    </row>
    <row r="367" spans="1:2" ht="15.75">
      <c r="A367" s="143" t="s">
        <v>412</v>
      </c>
      <c r="B367" s="147">
        <v>234.29186000000001</v>
      </c>
    </row>
    <row r="368" spans="1:2" ht="15.75">
      <c r="A368" s="143" t="s">
        <v>223</v>
      </c>
      <c r="B368" s="147">
        <v>81.058049999999994</v>
      </c>
    </row>
    <row r="369" spans="1:2" ht="15.75">
      <c r="A369" s="143" t="s">
        <v>413</v>
      </c>
      <c r="B369" s="147">
        <v>200.00120000000001</v>
      </c>
    </row>
    <row r="370" spans="1:2" ht="15.75">
      <c r="A370" s="143" t="s">
        <v>414</v>
      </c>
      <c r="B370" s="147">
        <v>33.606810000000003</v>
      </c>
    </row>
    <row r="371" spans="1:2" ht="15.75">
      <c r="A371" s="143" t="s">
        <v>415</v>
      </c>
      <c r="B371" s="147">
        <v>72.874350000000007</v>
      </c>
    </row>
    <row r="372" spans="1:2" ht="15.75">
      <c r="A372" s="143" t="s">
        <v>416</v>
      </c>
      <c r="B372" s="147">
        <v>141.35131000000001</v>
      </c>
    </row>
    <row r="373" spans="1:2" ht="15.75">
      <c r="A373" s="143" t="s">
        <v>417</v>
      </c>
      <c r="B373" s="147">
        <v>80.096580000000003</v>
      </c>
    </row>
    <row r="374" spans="1:2" ht="15.75">
      <c r="A374" s="143" t="s">
        <v>418</v>
      </c>
      <c r="B374" s="147">
        <v>32.514789999999998</v>
      </c>
    </row>
    <row r="375" spans="1:2" ht="15.75">
      <c r="A375" s="143" t="s">
        <v>419</v>
      </c>
      <c r="B375" s="147">
        <v>193.12137000000001</v>
      </c>
    </row>
    <row r="376" spans="1:2" ht="15.75">
      <c r="A376" s="143" t="s">
        <v>420</v>
      </c>
      <c r="B376" s="147">
        <v>67.753140000000002</v>
      </c>
    </row>
    <row r="377" spans="1:2" ht="15.75">
      <c r="A377" s="143" t="s">
        <v>421</v>
      </c>
      <c r="B377" s="147">
        <v>103.18065</v>
      </c>
    </row>
    <row r="378" spans="1:2" ht="15.75">
      <c r="A378" s="143" t="s">
        <v>422</v>
      </c>
      <c r="B378" s="147">
        <v>72.874350000000007</v>
      </c>
    </row>
    <row r="379" spans="1:2" ht="15.75">
      <c r="A379" s="143" t="s">
        <v>423</v>
      </c>
      <c r="B379" s="147">
        <v>205.93042</v>
      </c>
    </row>
    <row r="380" spans="1:2" ht="15.75">
      <c r="A380" s="143" t="s">
        <v>424</v>
      </c>
      <c r="B380" s="147">
        <v>50.696269999999998</v>
      </c>
    </row>
    <row r="381" spans="1:2" ht="15.75">
      <c r="A381" s="143" t="s">
        <v>425</v>
      </c>
      <c r="B381" s="147">
        <v>113.12721999999999</v>
      </c>
    </row>
    <row r="382" spans="1:2" ht="15.75">
      <c r="A382" s="143" t="s">
        <v>426</v>
      </c>
      <c r="B382" s="147">
        <v>99.906310000000005</v>
      </c>
    </row>
    <row r="383" spans="1:2" ht="15.75">
      <c r="A383" s="143" t="s">
        <v>427</v>
      </c>
      <c r="B383" s="147">
        <v>158.61789999999999</v>
      </c>
    </row>
    <row r="384" spans="1:2" ht="15.75">
      <c r="A384" s="143" t="s">
        <v>428</v>
      </c>
      <c r="B384" s="147">
        <v>43.907829999999997</v>
      </c>
    </row>
    <row r="385" spans="1:2" ht="15.75">
      <c r="A385" s="143" t="s">
        <v>224</v>
      </c>
      <c r="B385" s="147">
        <v>461.58497999999997</v>
      </c>
    </row>
    <row r="386" spans="1:2" ht="15.75">
      <c r="A386" s="143" t="s">
        <v>429</v>
      </c>
      <c r="B386" s="147">
        <v>461.58497999999997</v>
      </c>
    </row>
    <row r="387" spans="1:2" ht="15.75">
      <c r="A387" s="143" t="s">
        <v>430</v>
      </c>
      <c r="B387" s="147">
        <v>38.940649999999998</v>
      </c>
    </row>
    <row r="388" spans="1:2" ht="15.75">
      <c r="A388" s="143" t="s">
        <v>431</v>
      </c>
      <c r="B388" s="147">
        <v>39.425260000000002</v>
      </c>
    </row>
    <row r="389" spans="1:2" ht="15.75">
      <c r="A389" s="143" t="s">
        <v>432</v>
      </c>
      <c r="B389" s="147">
        <v>40.18244</v>
      </c>
    </row>
    <row r="390" spans="1:2" ht="15.75">
      <c r="A390" s="143" t="s">
        <v>433</v>
      </c>
      <c r="B390" s="147">
        <v>170.67440999999999</v>
      </c>
    </row>
    <row r="391" spans="1:2" ht="15.75">
      <c r="A391" s="143" t="s">
        <v>434</v>
      </c>
      <c r="B391" s="147">
        <v>59.90119</v>
      </c>
    </row>
    <row r="392" spans="1:2" ht="15.75">
      <c r="A392" s="143" t="s">
        <v>435</v>
      </c>
      <c r="B392" s="147">
        <v>156.93785</v>
      </c>
    </row>
    <row r="393" spans="1:2" ht="15.75">
      <c r="A393" s="143" t="s">
        <v>436</v>
      </c>
      <c r="B393" s="147">
        <v>320.90917000000002</v>
      </c>
    </row>
    <row r="394" spans="1:2" ht="15.75">
      <c r="A394" s="143" t="s">
        <v>437</v>
      </c>
      <c r="B394" s="147">
        <v>320.90917000000002</v>
      </c>
    </row>
    <row r="395" spans="1:2" ht="15.75">
      <c r="A395" s="143" t="s">
        <v>438</v>
      </c>
      <c r="B395" s="147">
        <v>47.579859999999996</v>
      </c>
    </row>
    <row r="396" spans="1:2" ht="15.75">
      <c r="A396" s="143" t="s">
        <v>439</v>
      </c>
      <c r="B396" s="147">
        <v>99.268240000000006</v>
      </c>
    </row>
    <row r="397" spans="1:2" ht="15.75">
      <c r="A397" s="143" t="s">
        <v>328</v>
      </c>
      <c r="B397" s="147">
        <v>346.89897000000002</v>
      </c>
    </row>
    <row r="398" spans="1:2" ht="15.75">
      <c r="A398" s="143" t="s">
        <v>491</v>
      </c>
      <c r="B398" s="147">
        <v>145.18572</v>
      </c>
    </row>
    <row r="399" spans="1:2" ht="15.75">
      <c r="A399" s="143" t="s">
        <v>492</v>
      </c>
      <c r="B399" s="147">
        <v>99.268439999999998</v>
      </c>
    </row>
    <row r="400" spans="1:2" ht="15.75">
      <c r="A400" s="143" t="s">
        <v>493</v>
      </c>
      <c r="B400" s="147">
        <v>116.46557</v>
      </c>
    </row>
    <row r="401" spans="1:2" ht="15.75">
      <c r="A401" s="143" t="s">
        <v>440</v>
      </c>
      <c r="B401" s="147">
        <v>184.03731999999999</v>
      </c>
    </row>
    <row r="402" spans="1:2" ht="15.75">
      <c r="A402" s="143" t="s">
        <v>441</v>
      </c>
      <c r="B402" s="147">
        <v>51.620100000000001</v>
      </c>
    </row>
    <row r="403" spans="1:2" ht="15.75">
      <c r="A403" s="143" t="s">
        <v>442</v>
      </c>
      <c r="B403" s="147">
        <v>261.12709999999998</v>
      </c>
    </row>
    <row r="404" spans="1:2" ht="15.75">
      <c r="A404" s="143" t="s">
        <v>443</v>
      </c>
      <c r="B404" s="147">
        <v>184.09824</v>
      </c>
    </row>
    <row r="405" spans="1:2" ht="15.75">
      <c r="A405" s="143" t="s">
        <v>444</v>
      </c>
      <c r="B405" s="147">
        <v>64.349019999999996</v>
      </c>
    </row>
    <row r="406" spans="1:2" ht="15.75">
      <c r="A406" s="143" t="s">
        <v>445</v>
      </c>
      <c r="B406" s="147">
        <v>499.79813000000001</v>
      </c>
    </row>
    <row r="407" spans="1:2" ht="15.75">
      <c r="A407" s="143" t="s">
        <v>446</v>
      </c>
      <c r="B407" s="147">
        <v>94.545900000000003</v>
      </c>
    </row>
    <row r="408" spans="1:2" ht="15.75">
      <c r="A408" s="143" t="s">
        <v>447</v>
      </c>
      <c r="B408" s="147">
        <v>115.56774</v>
      </c>
    </row>
    <row r="409" spans="1:2" ht="15.75">
      <c r="A409" s="143" t="s">
        <v>448</v>
      </c>
      <c r="B409" s="147">
        <v>78.014769999999999</v>
      </c>
    </row>
    <row r="410" spans="1:2" ht="15.75">
      <c r="A410" s="143" t="s">
        <v>449</v>
      </c>
      <c r="B410" s="147">
        <v>13.084519999999999</v>
      </c>
    </row>
    <row r="411" spans="1:2" ht="15.75">
      <c r="A411" s="143" t="s">
        <v>450</v>
      </c>
      <c r="B411" s="147">
        <v>12.540940000000001</v>
      </c>
    </row>
    <row r="412" spans="1:2" ht="15.75">
      <c r="A412" s="143" t="s">
        <v>451</v>
      </c>
      <c r="B412" s="147">
        <v>12.064859999999999</v>
      </c>
    </row>
    <row r="413" spans="1:2" ht="15.75">
      <c r="A413" s="143" t="s">
        <v>452</v>
      </c>
      <c r="B413" s="147">
        <v>13.31616</v>
      </c>
    </row>
    <row r="414" spans="1:2" ht="15.75">
      <c r="A414" s="143" t="s">
        <v>453</v>
      </c>
      <c r="B414" s="147">
        <v>11.68074</v>
      </c>
    </row>
    <row r="415" spans="1:2" ht="15.75">
      <c r="A415" s="143" t="s">
        <v>454</v>
      </c>
      <c r="B415" s="147">
        <v>28.575040000000001</v>
      </c>
    </row>
    <row r="416" spans="1:2" ht="15.75">
      <c r="A416" s="143" t="s">
        <v>455</v>
      </c>
      <c r="B416" s="147">
        <v>16.346050000000002</v>
      </c>
    </row>
    <row r="417" spans="1:2" ht="15.75">
      <c r="A417" s="143" t="s">
        <v>456</v>
      </c>
      <c r="B417" s="147">
        <v>255.43048999999999</v>
      </c>
    </row>
    <row r="418" spans="1:2" ht="15.75">
      <c r="A418" s="143" t="s">
        <v>457</v>
      </c>
      <c r="B418" s="147">
        <v>22.922650000000001</v>
      </c>
    </row>
    <row r="419" spans="1:2" ht="15.75">
      <c r="A419" s="143" t="s">
        <v>458</v>
      </c>
      <c r="B419" s="147">
        <v>16.397269999999999</v>
      </c>
    </row>
    <row r="420" spans="1:2" ht="15.75">
      <c r="A420" s="143" t="s">
        <v>459</v>
      </c>
      <c r="B420" s="147">
        <v>112.95456</v>
      </c>
    </row>
    <row r="421" spans="1:2" ht="15.75">
      <c r="A421" s="143" t="s">
        <v>460</v>
      </c>
      <c r="B421" s="147">
        <v>43.354340000000001</v>
      </c>
    </row>
    <row r="422" spans="1:2" ht="15.75">
      <c r="A422" s="143" t="s">
        <v>461</v>
      </c>
      <c r="B422" s="147">
        <v>35.419359999999998</v>
      </c>
    </row>
    <row r="423" spans="1:2" ht="15.75">
      <c r="A423" s="143" t="s">
        <v>462</v>
      </c>
      <c r="B423" s="147">
        <v>207.48882</v>
      </c>
    </row>
    <row r="424" spans="1:2" ht="15.75">
      <c r="A424" s="143" t="s">
        <v>463</v>
      </c>
      <c r="B424" s="147">
        <v>128.19364999999999</v>
      </c>
    </row>
    <row r="425" spans="1:2" ht="15.75">
      <c r="A425" s="143" t="s">
        <v>464</v>
      </c>
      <c r="B425" s="147">
        <v>41.980820000000001</v>
      </c>
    </row>
    <row r="426" spans="1:2" ht="15.75">
      <c r="A426" s="143" t="s">
        <v>465</v>
      </c>
      <c r="B426" s="147">
        <v>130.52047999999999</v>
      </c>
    </row>
    <row r="427" spans="1:2" ht="15.75">
      <c r="A427" s="143" t="s">
        <v>466</v>
      </c>
      <c r="B427" s="147">
        <v>84.030320000000003</v>
      </c>
    </row>
    <row r="428" spans="1:2" ht="15.75">
      <c r="A428" s="143" t="s">
        <v>467</v>
      </c>
      <c r="B428" s="147">
        <v>209.6781</v>
      </c>
    </row>
    <row r="429" spans="1:2" ht="15.75">
      <c r="A429" s="143" t="s">
        <v>468</v>
      </c>
      <c r="B429" s="147">
        <v>81.059799999999996</v>
      </c>
    </row>
    <row r="430" spans="1:2" ht="15.75">
      <c r="A430" s="143" t="s">
        <v>469</v>
      </c>
      <c r="B430" s="147">
        <v>12.69924</v>
      </c>
    </row>
    <row r="431" spans="1:2" ht="15.75">
      <c r="A431" s="143" t="s">
        <v>470</v>
      </c>
      <c r="B431" s="147">
        <v>7.3564800000000004</v>
      </c>
    </row>
    <row r="432" spans="1:2" ht="15.75">
      <c r="A432" s="143" t="s">
        <v>471</v>
      </c>
      <c r="B432" s="147">
        <v>12.636380000000001</v>
      </c>
    </row>
    <row r="433" spans="1:2" ht="15.75">
      <c r="A433" s="143" t="s">
        <v>472</v>
      </c>
      <c r="B433" s="147">
        <v>12.57469</v>
      </c>
    </row>
    <row r="434" spans="1:2" ht="15.75">
      <c r="A434" s="143" t="s">
        <v>473</v>
      </c>
      <c r="B434" s="147">
        <v>17.478619999999999</v>
      </c>
    </row>
    <row r="435" spans="1:2" ht="15.75">
      <c r="A435" s="143" t="s">
        <v>474</v>
      </c>
      <c r="B435" s="147">
        <v>247.56417999999999</v>
      </c>
    </row>
    <row r="436" spans="1:2" ht="15.75">
      <c r="A436" s="143" t="s">
        <v>475</v>
      </c>
      <c r="B436" s="147">
        <v>111.03279999999999</v>
      </c>
    </row>
    <row r="437" spans="1:2" ht="15.75">
      <c r="A437" s="143" t="s">
        <v>476</v>
      </c>
      <c r="B437" s="147">
        <v>90.530100000000004</v>
      </c>
    </row>
    <row r="438" spans="1:2" ht="15.75">
      <c r="A438" s="143" t="s">
        <v>477</v>
      </c>
      <c r="B438" s="147">
        <v>41.164859999999997</v>
      </c>
    </row>
    <row r="439" spans="1:2" ht="15.75">
      <c r="A439" s="143" t="s">
        <v>478</v>
      </c>
      <c r="B439" s="147">
        <v>41.396500000000003</v>
      </c>
    </row>
    <row r="440" spans="1:2" ht="15.75">
      <c r="A440" s="143" t="s">
        <v>479</v>
      </c>
      <c r="B440" s="147">
        <v>42.746740000000003</v>
      </c>
    </row>
    <row r="441" spans="1:2" ht="15.75">
      <c r="A441" s="143" t="s">
        <v>480</v>
      </c>
      <c r="B441" s="147">
        <v>49.49794</v>
      </c>
    </row>
    <row r="442" spans="1:2" ht="15.75">
      <c r="A442" s="144" t="s">
        <v>455</v>
      </c>
      <c r="B442" s="147">
        <v>30.6877</v>
      </c>
    </row>
    <row r="443" spans="1:2" ht="15.75">
      <c r="A443" s="143" t="s">
        <v>481</v>
      </c>
      <c r="B443" s="147">
        <v>48.810009999999998</v>
      </c>
    </row>
    <row r="444" spans="1:2" ht="15.75">
      <c r="A444" s="143" t="s">
        <v>482</v>
      </c>
      <c r="B444" s="147">
        <v>51.967939999999999</v>
      </c>
    </row>
    <row r="445" spans="1:2" ht="15.75">
      <c r="A445" s="143" t="s">
        <v>483</v>
      </c>
      <c r="B445" s="147">
        <v>47.878810000000001</v>
      </c>
    </row>
    <row r="446" spans="1:2" ht="15.75">
      <c r="A446" s="143" t="s">
        <v>484</v>
      </c>
      <c r="B446" s="147">
        <v>41.101999999999997</v>
      </c>
    </row>
    <row r="447" spans="1:2" ht="15.75">
      <c r="A447" s="143" t="s">
        <v>485</v>
      </c>
      <c r="B447" s="147">
        <v>48.148859999999999</v>
      </c>
    </row>
    <row r="448" spans="1:2" ht="15.75">
      <c r="A448" s="143" t="s">
        <v>486</v>
      </c>
      <c r="B448" s="147">
        <v>58.990360000000003</v>
      </c>
    </row>
    <row r="449" spans="1:2" ht="15.75">
      <c r="A449" s="143" t="s">
        <v>487</v>
      </c>
      <c r="B449" s="147">
        <v>30.47119</v>
      </c>
    </row>
    <row r="450" spans="1:2" ht="15.75">
      <c r="A450" s="143" t="s">
        <v>488</v>
      </c>
      <c r="B450" s="147">
        <v>46.975549999999998</v>
      </c>
    </row>
    <row r="451" spans="1:2" ht="15.75">
      <c r="A451" s="143" t="s">
        <v>489</v>
      </c>
      <c r="B451" s="147">
        <v>69.106679999999997</v>
      </c>
    </row>
    <row r="452" spans="1:2" thickBot="1">
      <c r="A452" s="145" t="s">
        <v>490</v>
      </c>
      <c r="B452" s="148">
        <v>39.342039999999997</v>
      </c>
    </row>
    <row r="453" spans="1:2" ht="33.75" thickBot="1">
      <c r="A453" s="54" t="s">
        <v>68</v>
      </c>
      <c r="B453" s="20">
        <f>SUM(B454:B456)</f>
        <v>1392.367</v>
      </c>
    </row>
    <row r="454" spans="1:2" ht="15.75">
      <c r="A454" s="140" t="s">
        <v>290</v>
      </c>
      <c r="B454" s="101">
        <v>17.209</v>
      </c>
    </row>
    <row r="455" spans="1:2" ht="15.75">
      <c r="A455" s="140" t="s">
        <v>404</v>
      </c>
      <c r="B455" s="101">
        <v>292.93599999999998</v>
      </c>
    </row>
    <row r="456" spans="1:2" thickBot="1">
      <c r="A456" s="141" t="s">
        <v>405</v>
      </c>
      <c r="B456" s="139">
        <v>1082.222</v>
      </c>
    </row>
    <row r="457" spans="1:2" ht="17.25" thickBot="1">
      <c r="A457" s="30" t="s">
        <v>5</v>
      </c>
      <c r="B457" s="59">
        <f>SUM(B9+B192+B234+B273+B359)</f>
        <v>96465.22828000001</v>
      </c>
    </row>
  </sheetData>
  <mergeCells count="5">
    <mergeCell ref="A2:B2"/>
    <mergeCell ref="A6:B6"/>
    <mergeCell ref="A3:B3"/>
    <mergeCell ref="A4:B4"/>
    <mergeCell ref="A5:B5"/>
  </mergeCells>
  <pageMargins left="0.9055118110236221" right="0.39370078740157483" top="0.39370078740157483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D26"/>
  <sheetViews>
    <sheetView topLeftCell="A18" workbookViewId="0">
      <selection activeCell="D27" sqref="D27"/>
    </sheetView>
  </sheetViews>
  <sheetFormatPr defaultRowHeight="16.5"/>
  <cols>
    <col min="1" max="1" width="71.28515625" style="16" customWidth="1"/>
    <col min="2" max="2" width="14.7109375" style="19" customWidth="1"/>
    <col min="3" max="3" width="11.85546875" style="1" customWidth="1"/>
    <col min="4" max="4" width="14.5703125" style="1" customWidth="1"/>
    <col min="5" max="16384" width="9.140625" style="1"/>
  </cols>
  <sheetData>
    <row r="1" spans="1:4">
      <c r="B1" s="27" t="s">
        <v>12</v>
      </c>
    </row>
    <row r="2" spans="1:4" s="22" customFormat="1" ht="22.5">
      <c r="A2" s="82" t="s">
        <v>7</v>
      </c>
      <c r="B2" s="82"/>
    </row>
    <row r="3" spans="1:4" s="22" customFormat="1" ht="22.5">
      <c r="A3" s="82" t="s">
        <v>41</v>
      </c>
      <c r="B3" s="82"/>
    </row>
    <row r="4" spans="1:4" s="22" customFormat="1" ht="22.5">
      <c r="A4" s="82" t="s">
        <v>42</v>
      </c>
      <c r="B4" s="82"/>
    </row>
    <row r="5" spans="1:4" s="22" customFormat="1" ht="22.5">
      <c r="A5" s="82" t="s">
        <v>17</v>
      </c>
      <c r="B5" s="82"/>
    </row>
    <row r="6" spans="1:4" s="22" customFormat="1" ht="22.5">
      <c r="A6" s="82" t="s">
        <v>8</v>
      </c>
      <c r="B6" s="82"/>
    </row>
    <row r="7" spans="1:4" ht="9" customHeight="1" thickBot="1">
      <c r="A7" s="13"/>
      <c r="B7" s="14"/>
    </row>
    <row r="8" spans="1:4" ht="33.75" thickBot="1">
      <c r="A8" s="6" t="s">
        <v>0</v>
      </c>
      <c r="B8" s="23" t="s">
        <v>3</v>
      </c>
    </row>
    <row r="9" spans="1:4" ht="32.25" thickBot="1">
      <c r="A9" s="34" t="s">
        <v>236</v>
      </c>
      <c r="B9" s="10">
        <f>SUM(B10:B14)</f>
        <v>3813.9357599999994</v>
      </c>
      <c r="D9" s="40"/>
    </row>
    <row r="10" spans="1:4" ht="18" customHeight="1">
      <c r="A10" s="35" t="s">
        <v>69</v>
      </c>
      <c r="B10" s="74">
        <v>555.41</v>
      </c>
    </row>
    <row r="11" spans="1:4" ht="15.75">
      <c r="A11" s="36" t="s">
        <v>70</v>
      </c>
      <c r="B11" s="26">
        <f>1315.824-14</f>
        <v>1301.8240000000001</v>
      </c>
      <c r="D11" s="19"/>
    </row>
    <row r="12" spans="1:4" ht="15.75">
      <c r="A12" s="37" t="s">
        <v>71</v>
      </c>
      <c r="B12" s="75">
        <v>558.45215999999994</v>
      </c>
      <c r="D12" s="19"/>
    </row>
    <row r="13" spans="1:4" ht="15.75">
      <c r="A13" s="38" t="s">
        <v>72</v>
      </c>
      <c r="B13" s="76">
        <v>254.95</v>
      </c>
    </row>
    <row r="14" spans="1:4" thickBot="1">
      <c r="A14" s="39" t="s">
        <v>73</v>
      </c>
      <c r="B14" s="77">
        <f>1160.8916-17.592</f>
        <v>1143.2995999999998</v>
      </c>
    </row>
    <row r="15" spans="1:4" ht="20.25" customHeight="1" thickBot="1">
      <c r="A15" s="34" t="s">
        <v>65</v>
      </c>
      <c r="B15" s="10">
        <f>SUM(B16:B16)</f>
        <v>45.33972</v>
      </c>
    </row>
    <row r="16" spans="1:4" ht="30.75" thickBot="1">
      <c r="A16" s="42" t="s">
        <v>74</v>
      </c>
      <c r="B16" s="41">
        <v>45.33972</v>
      </c>
    </row>
    <row r="17" spans="1:4" s="15" customFormat="1" ht="32.25" thickBot="1">
      <c r="A17" s="34" t="s">
        <v>66</v>
      </c>
      <c r="B17" s="10">
        <f>SUM(B18:B22)</f>
        <v>4647.4236000000001</v>
      </c>
    </row>
    <row r="18" spans="1:4" ht="45">
      <c r="A18" s="35" t="s">
        <v>238</v>
      </c>
      <c r="B18" s="71">
        <v>2656.4183699999999</v>
      </c>
    </row>
    <row r="19" spans="1:4" ht="45">
      <c r="A19" s="35" t="s">
        <v>239</v>
      </c>
      <c r="B19" s="72">
        <v>546.24102000000005</v>
      </c>
      <c r="D19" s="19"/>
    </row>
    <row r="20" spans="1:4" ht="30">
      <c r="A20" s="35" t="s">
        <v>240</v>
      </c>
      <c r="B20" s="72">
        <v>102.81</v>
      </c>
      <c r="D20" s="19"/>
    </row>
    <row r="21" spans="1:4" ht="60">
      <c r="A21" s="37" t="s">
        <v>241</v>
      </c>
      <c r="B21" s="73">
        <v>83.393209999999996</v>
      </c>
      <c r="D21" s="19"/>
    </row>
    <row r="22" spans="1:4" ht="15.75" thickBot="1">
      <c r="A22" s="37" t="s">
        <v>242</v>
      </c>
      <c r="B22" s="73">
        <v>1258.5609999999999</v>
      </c>
      <c r="D22" s="19"/>
    </row>
    <row r="23" spans="1:4" s="15" customFormat="1" ht="32.25" thickBot="1">
      <c r="A23" s="34" t="str">
        <f>[1]TDSheet!$A$113</f>
        <v>Забезпечити виконання робіт по утриманню та ремонту штучних споруд</v>
      </c>
      <c r="B23" s="10">
        <f>B24</f>
        <v>176.56971999999999</v>
      </c>
      <c r="D23" s="40"/>
    </row>
    <row r="24" spans="1:4" s="15" customFormat="1" ht="19.5" customHeight="1" thickBot="1">
      <c r="A24" s="44" t="s">
        <v>237</v>
      </c>
      <c r="B24" s="43">
        <v>176.56971999999999</v>
      </c>
    </row>
    <row r="25" spans="1:4" s="15" customFormat="1" ht="17.25" thickBot="1">
      <c r="A25" s="7" t="s">
        <v>5</v>
      </c>
      <c r="B25" s="24">
        <f>B23+B17+B15+B9</f>
        <v>8683.2687999999998</v>
      </c>
      <c r="C25" s="31"/>
    </row>
    <row r="26" spans="1:4" s="17" customFormat="1" ht="18.75">
      <c r="A26" s="16"/>
      <c r="B26" s="18"/>
    </row>
  </sheetData>
  <mergeCells count="5">
    <mergeCell ref="A6:B6"/>
    <mergeCell ref="A2:B2"/>
    <mergeCell ref="A3:B3"/>
    <mergeCell ref="A4:B4"/>
    <mergeCell ref="A5:B5"/>
  </mergeCells>
  <pageMargins left="0.9055118110236221" right="0.39370078740157483" top="0.39370078740157483" bottom="0.3937007874015748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148"/>
  <sheetViews>
    <sheetView topLeftCell="A131" workbookViewId="0">
      <selection activeCell="E139" sqref="E139"/>
    </sheetView>
  </sheetViews>
  <sheetFormatPr defaultRowHeight="16.5"/>
  <cols>
    <col min="1" max="1" width="71" style="16" customWidth="1"/>
    <col min="2" max="2" width="15.7109375" style="19" customWidth="1"/>
    <col min="3" max="16384" width="9.140625" style="1"/>
  </cols>
  <sheetData>
    <row r="1" spans="1:2">
      <c r="B1" s="27" t="s">
        <v>13</v>
      </c>
    </row>
    <row r="2" spans="1:2" s="22" customFormat="1" ht="22.5">
      <c r="A2" s="82" t="s">
        <v>43</v>
      </c>
      <c r="B2" s="82"/>
    </row>
    <row r="3" spans="1:2" s="22" customFormat="1" ht="22.5">
      <c r="A3" s="82" t="s">
        <v>44</v>
      </c>
      <c r="B3" s="82"/>
    </row>
    <row r="4" spans="1:2" s="22" customFormat="1" ht="22.5">
      <c r="A4" s="82" t="s">
        <v>45</v>
      </c>
      <c r="B4" s="82"/>
    </row>
    <row r="5" spans="1:2" ht="22.5">
      <c r="A5" s="82" t="s">
        <v>46</v>
      </c>
      <c r="B5" s="82"/>
    </row>
    <row r="6" spans="1:2" ht="22.5">
      <c r="A6" s="83" t="s">
        <v>6</v>
      </c>
      <c r="B6" s="83"/>
    </row>
    <row r="7" spans="1:2" ht="9" customHeight="1" thickBot="1">
      <c r="A7" s="13"/>
      <c r="B7" s="14"/>
    </row>
    <row r="8" spans="1:2" ht="33.75" thickBot="1">
      <c r="A8" s="6" t="s">
        <v>0</v>
      </c>
      <c r="B8" s="20" t="s">
        <v>3</v>
      </c>
    </row>
    <row r="9" spans="1:2" s="15" customFormat="1" ht="15.75">
      <c r="A9" s="151" t="s">
        <v>494</v>
      </c>
      <c r="B9" s="149">
        <v>43.524000000000001</v>
      </c>
    </row>
    <row r="10" spans="1:2" s="15" customFormat="1" ht="15.75">
      <c r="A10" s="151" t="s">
        <v>495</v>
      </c>
      <c r="B10" s="149">
        <v>86.291149999999988</v>
      </c>
    </row>
    <row r="11" spans="1:2" s="15" customFormat="1" ht="15.75">
      <c r="A11" s="152" t="s">
        <v>496</v>
      </c>
      <c r="B11" s="149">
        <v>66.932839999999999</v>
      </c>
    </row>
    <row r="12" spans="1:2" s="15" customFormat="1" ht="15.75">
      <c r="A12" s="133" t="s">
        <v>497</v>
      </c>
      <c r="B12" s="149">
        <v>75.264309999999995</v>
      </c>
    </row>
    <row r="13" spans="1:2" s="15" customFormat="1" ht="15.75">
      <c r="A13" s="133" t="s">
        <v>498</v>
      </c>
      <c r="B13" s="149">
        <v>76.878500000000003</v>
      </c>
    </row>
    <row r="14" spans="1:2" s="15" customFormat="1" ht="15.75">
      <c r="A14" s="133" t="s">
        <v>499</v>
      </c>
      <c r="B14" s="149">
        <v>74.939009999999996</v>
      </c>
    </row>
    <row r="15" spans="1:2" s="15" customFormat="1" ht="15.75">
      <c r="A15" s="133" t="s">
        <v>500</v>
      </c>
      <c r="B15" s="149">
        <v>77.886200000000002</v>
      </c>
    </row>
    <row r="16" spans="1:2" s="15" customFormat="1" ht="24" customHeight="1">
      <c r="A16" s="133" t="s">
        <v>501</v>
      </c>
      <c r="B16" s="149">
        <v>73.18310000000001</v>
      </c>
    </row>
    <row r="17" spans="1:2" s="15" customFormat="1" ht="15.75">
      <c r="A17" s="133" t="s">
        <v>502</v>
      </c>
      <c r="B17" s="149">
        <v>74.346270000000004</v>
      </c>
    </row>
    <row r="18" spans="1:2" s="15" customFormat="1" ht="15.75">
      <c r="A18" s="133" t="s">
        <v>503</v>
      </c>
      <c r="B18" s="149">
        <v>73.743020000000001</v>
      </c>
    </row>
    <row r="19" spans="1:2" s="15" customFormat="1" ht="15.75">
      <c r="A19" s="133" t="s">
        <v>504</v>
      </c>
      <c r="B19" s="149">
        <v>77.302270000000007</v>
      </c>
    </row>
    <row r="20" spans="1:2" s="15" customFormat="1" ht="15.75">
      <c r="A20" s="133" t="s">
        <v>505</v>
      </c>
      <c r="B20" s="149">
        <v>90.773089999999996</v>
      </c>
    </row>
    <row r="21" spans="1:2" s="15" customFormat="1" ht="15.75">
      <c r="A21" s="133" t="s">
        <v>506</v>
      </c>
      <c r="B21" s="149">
        <v>90.773089999999996</v>
      </c>
    </row>
    <row r="22" spans="1:2" s="15" customFormat="1" ht="15.75">
      <c r="A22" s="133" t="s">
        <v>507</v>
      </c>
      <c r="B22" s="149">
        <v>91.438210000000012</v>
      </c>
    </row>
    <row r="23" spans="1:2" s="15" customFormat="1" ht="15.75">
      <c r="A23" s="133" t="s">
        <v>508</v>
      </c>
      <c r="B23" s="149">
        <v>74.957139999999995</v>
      </c>
    </row>
    <row r="24" spans="1:2" s="15" customFormat="1" ht="15.75">
      <c r="A24" s="133" t="s">
        <v>509</v>
      </c>
      <c r="B24" s="149">
        <v>75.10605000000001</v>
      </c>
    </row>
    <row r="25" spans="1:2" s="15" customFormat="1" ht="15.75">
      <c r="A25" s="133" t="s">
        <v>510</v>
      </c>
      <c r="B25" s="149">
        <v>75.687529999999995</v>
      </c>
    </row>
    <row r="26" spans="1:2" s="15" customFormat="1" ht="15.75">
      <c r="A26" s="133" t="s">
        <v>511</v>
      </c>
      <c r="B26" s="149">
        <v>75.455060000000003</v>
      </c>
    </row>
    <row r="27" spans="1:2" s="15" customFormat="1" ht="15.75">
      <c r="A27" s="133" t="s">
        <v>512</v>
      </c>
      <c r="B27" s="149">
        <v>72.324910000000003</v>
      </c>
    </row>
    <row r="28" spans="1:2" s="15" customFormat="1" ht="15.75">
      <c r="A28" s="133" t="s">
        <v>513</v>
      </c>
      <c r="B28" s="149">
        <v>72.528780000000012</v>
      </c>
    </row>
    <row r="29" spans="1:2" s="15" customFormat="1" ht="15.75">
      <c r="A29" s="133" t="s">
        <v>514</v>
      </c>
      <c r="B29" s="149">
        <v>73.06401000000001</v>
      </c>
    </row>
    <row r="30" spans="1:2" s="15" customFormat="1" ht="15.75">
      <c r="A30" s="133" t="s">
        <v>515</v>
      </c>
      <c r="B30" s="149">
        <v>77.895589999999999</v>
      </c>
    </row>
    <row r="31" spans="1:2" s="15" customFormat="1" ht="15.75">
      <c r="A31" s="133" t="s">
        <v>516</v>
      </c>
      <c r="B31" s="149">
        <v>72.538289999999989</v>
      </c>
    </row>
    <row r="32" spans="1:2" s="15" customFormat="1" ht="15.75">
      <c r="A32" s="133" t="s">
        <v>517</v>
      </c>
      <c r="B32" s="149">
        <v>72.101920000000007</v>
      </c>
    </row>
    <row r="33" spans="1:2" s="15" customFormat="1" ht="15.75">
      <c r="A33" s="133" t="s">
        <v>518</v>
      </c>
      <c r="B33" s="149">
        <v>72.65546999999998</v>
      </c>
    </row>
    <row r="34" spans="1:2" s="15" customFormat="1" ht="15.75">
      <c r="A34" s="133" t="s">
        <v>317</v>
      </c>
      <c r="B34" s="149">
        <v>72.193730000000002</v>
      </c>
    </row>
    <row r="35" spans="1:2" s="15" customFormat="1" ht="15.75">
      <c r="A35" s="133" t="s">
        <v>519</v>
      </c>
      <c r="B35" s="149">
        <v>72.193730000000002</v>
      </c>
    </row>
    <row r="36" spans="1:2" s="15" customFormat="1" ht="15.75">
      <c r="A36" s="133" t="s">
        <v>520</v>
      </c>
      <c r="B36" s="149">
        <v>72.710130000000007</v>
      </c>
    </row>
    <row r="37" spans="1:2" s="15" customFormat="1" ht="15.75">
      <c r="A37" s="151" t="s">
        <v>521</v>
      </c>
      <c r="B37" s="149">
        <v>45.657470000000004</v>
      </c>
    </row>
    <row r="38" spans="1:2" s="15" customFormat="1" ht="15.75">
      <c r="A38" s="133" t="s">
        <v>522</v>
      </c>
      <c r="B38" s="149">
        <v>49.002420000000001</v>
      </c>
    </row>
    <row r="39" spans="1:2" s="15" customFormat="1" ht="15.75">
      <c r="A39" s="133" t="s">
        <v>523</v>
      </c>
      <c r="B39" s="149">
        <v>48.985109999999999</v>
      </c>
    </row>
    <row r="40" spans="1:2" s="15" customFormat="1" ht="15.75">
      <c r="A40" s="133" t="s">
        <v>524</v>
      </c>
      <c r="B40" s="149">
        <v>47.837910000000001</v>
      </c>
    </row>
    <row r="41" spans="1:2" s="15" customFormat="1" ht="15.75">
      <c r="A41" s="133" t="s">
        <v>525</v>
      </c>
      <c r="B41" s="149">
        <v>46.018790000000003</v>
      </c>
    </row>
    <row r="42" spans="1:2" s="15" customFormat="1" ht="15.75">
      <c r="A42" s="133" t="s">
        <v>526</v>
      </c>
      <c r="B42" s="149">
        <v>74.654350000000008</v>
      </c>
    </row>
    <row r="43" spans="1:2" s="15" customFormat="1" ht="15.75">
      <c r="A43" s="133" t="s">
        <v>527</v>
      </c>
      <c r="B43" s="149">
        <v>50.467740000000006</v>
      </c>
    </row>
    <row r="44" spans="1:2" s="15" customFormat="1" ht="15.75">
      <c r="A44" s="133" t="s">
        <v>528</v>
      </c>
      <c r="B44" s="149">
        <v>50.580780000000004</v>
      </c>
    </row>
    <row r="45" spans="1:2" s="15" customFormat="1" ht="15.75">
      <c r="A45" s="133" t="s">
        <v>529</v>
      </c>
      <c r="B45" s="149">
        <v>49.743670000000009</v>
      </c>
    </row>
    <row r="46" spans="1:2" s="15" customFormat="1" ht="15.75">
      <c r="A46" s="133" t="s">
        <v>530</v>
      </c>
      <c r="B46" s="149">
        <v>49.425059999999995</v>
      </c>
    </row>
    <row r="47" spans="1:2" s="15" customFormat="1" ht="15.75">
      <c r="A47" s="133" t="s">
        <v>531</v>
      </c>
      <c r="B47" s="149">
        <v>50.35</v>
      </c>
    </row>
    <row r="48" spans="1:2" s="15" customFormat="1" ht="15.75">
      <c r="A48" s="133" t="s">
        <v>532</v>
      </c>
      <c r="B48" s="149">
        <v>49.656129999999997</v>
      </c>
    </row>
    <row r="49" spans="1:2" s="15" customFormat="1" ht="15.75">
      <c r="A49" s="133" t="s">
        <v>533</v>
      </c>
      <c r="B49" s="149">
        <v>49.474029999999999</v>
      </c>
    </row>
    <row r="50" spans="1:2" s="15" customFormat="1" ht="15.75">
      <c r="A50" s="133" t="s">
        <v>534</v>
      </c>
      <c r="B50" s="149">
        <v>46.525640000000003</v>
      </c>
    </row>
    <row r="51" spans="1:2" s="15" customFormat="1" ht="15.75">
      <c r="A51" s="133" t="s">
        <v>535</v>
      </c>
      <c r="B51" s="149">
        <v>46.842059999999996</v>
      </c>
    </row>
    <row r="52" spans="1:2" s="15" customFormat="1" ht="15.75">
      <c r="A52" s="133" t="s">
        <v>536</v>
      </c>
      <c r="B52" s="149">
        <v>49.071739999999998</v>
      </c>
    </row>
    <row r="53" spans="1:2" s="15" customFormat="1" ht="15.75">
      <c r="A53" s="133" t="s">
        <v>537</v>
      </c>
      <c r="B53" s="149">
        <v>48.667300000000004</v>
      </c>
    </row>
    <row r="54" spans="1:2" s="15" customFormat="1" ht="15.75">
      <c r="A54" s="133" t="s">
        <v>538</v>
      </c>
      <c r="B54" s="149">
        <v>48.895780000000002</v>
      </c>
    </row>
    <row r="55" spans="1:2" s="15" customFormat="1" ht="15.75">
      <c r="A55" s="133" t="s">
        <v>539</v>
      </c>
      <c r="B55" s="149">
        <v>46.510660000000001</v>
      </c>
    </row>
    <row r="56" spans="1:2" s="15" customFormat="1" ht="15.75">
      <c r="A56" s="133" t="s">
        <v>540</v>
      </c>
      <c r="B56" s="149">
        <v>46.510660000000001</v>
      </c>
    </row>
    <row r="57" spans="1:2" s="15" customFormat="1" ht="15.75">
      <c r="A57" s="133" t="s">
        <v>541</v>
      </c>
      <c r="B57" s="149">
        <v>45.845529999999997</v>
      </c>
    </row>
    <row r="58" spans="1:2" s="15" customFormat="1" ht="15.75">
      <c r="A58" s="133" t="s">
        <v>542</v>
      </c>
      <c r="B58" s="149">
        <v>46.81644</v>
      </c>
    </row>
    <row r="59" spans="1:2" s="15" customFormat="1" ht="15.75">
      <c r="A59" s="133" t="s">
        <v>543</v>
      </c>
      <c r="B59" s="149">
        <v>46.480030000000006</v>
      </c>
    </row>
    <row r="60" spans="1:2" s="15" customFormat="1" ht="15.75">
      <c r="A60" s="133" t="s">
        <v>544</v>
      </c>
      <c r="B60" s="149">
        <v>46.886339999999997</v>
      </c>
    </row>
    <row r="61" spans="1:2" s="15" customFormat="1" ht="15.75">
      <c r="A61" s="133" t="s">
        <v>545</v>
      </c>
      <c r="B61" s="149">
        <v>47.09919</v>
      </c>
    </row>
    <row r="62" spans="1:2" s="15" customFormat="1" ht="15.75">
      <c r="A62" s="133" t="s">
        <v>546</v>
      </c>
      <c r="B62" s="149">
        <v>46.582470000000001</v>
      </c>
    </row>
    <row r="63" spans="1:2" s="15" customFormat="1" ht="15.75">
      <c r="A63" s="133" t="s">
        <v>547</v>
      </c>
      <c r="B63" s="149">
        <v>47.761369999999999</v>
      </c>
    </row>
    <row r="64" spans="1:2" s="15" customFormat="1" ht="15.75">
      <c r="A64" s="133" t="s">
        <v>548</v>
      </c>
      <c r="B64" s="149">
        <v>49.05677</v>
      </c>
    </row>
    <row r="65" spans="1:2" s="15" customFormat="1" ht="15.75">
      <c r="A65" s="133" t="s">
        <v>549</v>
      </c>
      <c r="B65" s="149">
        <v>48.45026</v>
      </c>
    </row>
    <row r="66" spans="1:2" s="15" customFormat="1" ht="15.75">
      <c r="A66" s="133" t="s">
        <v>550</v>
      </c>
      <c r="B66" s="149">
        <v>49.800379999999997</v>
      </c>
    </row>
    <row r="67" spans="1:2" s="15" customFormat="1" ht="15.75">
      <c r="A67" s="133" t="s">
        <v>551</v>
      </c>
      <c r="B67" s="149">
        <v>49.800379999999997</v>
      </c>
    </row>
    <row r="68" spans="1:2" s="15" customFormat="1" ht="15.75">
      <c r="A68" s="133" t="s">
        <v>552</v>
      </c>
      <c r="B68" s="149">
        <v>48.452120000000001</v>
      </c>
    </row>
    <row r="69" spans="1:2" s="15" customFormat="1" ht="15.75">
      <c r="A69" s="133" t="s">
        <v>553</v>
      </c>
      <c r="B69" s="149">
        <v>46.063399999999994</v>
      </c>
    </row>
    <row r="70" spans="1:2" s="15" customFormat="1" ht="15.75">
      <c r="A70" s="133" t="s">
        <v>554</v>
      </c>
      <c r="B70" s="149">
        <v>46.932290000000002</v>
      </c>
    </row>
    <row r="71" spans="1:2" s="15" customFormat="1" ht="15.75">
      <c r="A71" s="133" t="s">
        <v>555</v>
      </c>
      <c r="B71" s="149">
        <v>45.72954</v>
      </c>
    </row>
    <row r="72" spans="1:2" s="15" customFormat="1" ht="15.75">
      <c r="A72" s="133" t="s">
        <v>556</v>
      </c>
      <c r="B72" s="149">
        <v>46.806800000000003</v>
      </c>
    </row>
    <row r="73" spans="1:2" s="15" customFormat="1" ht="15.75">
      <c r="A73" s="133" t="s">
        <v>557</v>
      </c>
      <c r="B73" s="149">
        <v>46.971969999999999</v>
      </c>
    </row>
    <row r="74" spans="1:2" s="15" customFormat="1" ht="15.75">
      <c r="A74" s="153" t="s">
        <v>558</v>
      </c>
      <c r="B74" s="149">
        <v>1.60019</v>
      </c>
    </row>
    <row r="75" spans="1:2" s="15" customFormat="1" ht="15.75">
      <c r="A75" s="151" t="s">
        <v>559</v>
      </c>
      <c r="B75" s="149">
        <v>78.813310000000001</v>
      </c>
    </row>
    <row r="76" spans="1:2" s="15" customFormat="1" ht="15.75">
      <c r="A76" s="133" t="s">
        <v>560</v>
      </c>
      <c r="B76" s="149">
        <v>73.003040000000013</v>
      </c>
    </row>
    <row r="77" spans="1:2" s="15" customFormat="1" ht="15.75">
      <c r="A77" s="133" t="s">
        <v>561</v>
      </c>
      <c r="B77" s="149">
        <v>98.126990000000006</v>
      </c>
    </row>
    <row r="78" spans="1:2" s="15" customFormat="1" ht="15.75">
      <c r="A78" s="133" t="s">
        <v>562</v>
      </c>
      <c r="B78" s="149">
        <v>72.605419999999995</v>
      </c>
    </row>
    <row r="79" spans="1:2" s="15" customFormat="1" ht="15.75">
      <c r="A79" s="133" t="s">
        <v>563</v>
      </c>
      <c r="B79" s="149">
        <v>92.512779999999992</v>
      </c>
    </row>
    <row r="80" spans="1:2" s="15" customFormat="1" ht="15.75">
      <c r="A80" s="133" t="s">
        <v>564</v>
      </c>
      <c r="B80" s="149">
        <v>59.834420000000001</v>
      </c>
    </row>
    <row r="81" spans="1:2" s="15" customFormat="1" ht="15.75">
      <c r="A81" s="133" t="s">
        <v>565</v>
      </c>
      <c r="B81" s="149">
        <v>58.461820000000003</v>
      </c>
    </row>
    <row r="82" spans="1:2" s="15" customFormat="1" ht="15.75">
      <c r="A82" s="133" t="s">
        <v>566</v>
      </c>
      <c r="B82" s="149">
        <v>61.174250000000001</v>
      </c>
    </row>
    <row r="83" spans="1:2" s="15" customFormat="1" ht="15.75">
      <c r="A83" s="133" t="s">
        <v>567</v>
      </c>
      <c r="B83" s="149">
        <v>61.236359999999991</v>
      </c>
    </row>
    <row r="84" spans="1:2" s="15" customFormat="1" ht="15.75">
      <c r="A84" s="133" t="s">
        <v>568</v>
      </c>
      <c r="B84" s="149">
        <v>61.429209999999998</v>
      </c>
    </row>
    <row r="85" spans="1:2" s="15" customFormat="1" ht="15.75">
      <c r="A85" s="133" t="s">
        <v>569</v>
      </c>
      <c r="B85" s="149">
        <v>78.433449999999993</v>
      </c>
    </row>
    <row r="86" spans="1:2" s="15" customFormat="1" ht="15.75">
      <c r="A86" s="133" t="s">
        <v>570</v>
      </c>
      <c r="B86" s="149">
        <v>60.390959999999993</v>
      </c>
    </row>
    <row r="87" spans="1:2" s="15" customFormat="1" ht="15.75">
      <c r="A87" s="133" t="s">
        <v>571</v>
      </c>
      <c r="B87" s="149">
        <v>61.532510000000002</v>
      </c>
    </row>
    <row r="88" spans="1:2" s="15" customFormat="1" ht="15.75">
      <c r="A88" s="133" t="s">
        <v>572</v>
      </c>
      <c r="B88" s="149">
        <v>192.05331999999999</v>
      </c>
    </row>
    <row r="89" spans="1:2" s="15" customFormat="1" ht="15.75">
      <c r="A89" s="133" t="s">
        <v>573</v>
      </c>
      <c r="B89" s="149">
        <v>177.92562000000001</v>
      </c>
    </row>
    <row r="90" spans="1:2" s="15" customFormat="1" ht="15.75">
      <c r="A90" s="133" t="s">
        <v>574</v>
      </c>
      <c r="B90" s="149">
        <v>87.24203</v>
      </c>
    </row>
    <row r="91" spans="1:2" s="15" customFormat="1" ht="15.75">
      <c r="A91" s="133" t="s">
        <v>427</v>
      </c>
      <c r="B91" s="149">
        <v>76.668139999999994</v>
      </c>
    </row>
    <row r="92" spans="1:2" s="15" customFormat="1" ht="15.75">
      <c r="A92" s="133" t="s">
        <v>575</v>
      </c>
      <c r="B92" s="149">
        <v>81.976100000000002</v>
      </c>
    </row>
    <row r="93" spans="1:2" s="15" customFormat="1" ht="15.75">
      <c r="A93" s="133" t="s">
        <v>576</v>
      </c>
      <c r="B93" s="149">
        <v>72.78273999999999</v>
      </c>
    </row>
    <row r="94" spans="1:2" s="15" customFormat="1" ht="15.75">
      <c r="A94" s="133" t="s">
        <v>577</v>
      </c>
      <c r="B94" s="149">
        <v>71.937790000000007</v>
      </c>
    </row>
    <row r="95" spans="1:2" s="15" customFormat="1" ht="15.75">
      <c r="A95" s="133" t="s">
        <v>578</v>
      </c>
      <c r="B95" s="149">
        <v>74.213619999999992</v>
      </c>
    </row>
    <row r="96" spans="1:2" s="15" customFormat="1" ht="15.75">
      <c r="A96" s="133" t="s">
        <v>579</v>
      </c>
      <c r="B96" s="149">
        <v>63.277209999999997</v>
      </c>
    </row>
    <row r="97" spans="1:2" s="15" customFormat="1" ht="15.75">
      <c r="A97" s="133" t="s">
        <v>580</v>
      </c>
      <c r="B97" s="149">
        <v>69.539509999999993</v>
      </c>
    </row>
    <row r="98" spans="1:2" s="15" customFormat="1" ht="15.75">
      <c r="A98" s="133" t="s">
        <v>581</v>
      </c>
      <c r="B98" s="149">
        <v>70.415409999999994</v>
      </c>
    </row>
    <row r="99" spans="1:2" s="15" customFormat="1" ht="15.75">
      <c r="A99" s="151" t="s">
        <v>582</v>
      </c>
      <c r="B99" s="149">
        <v>31.248000000000001</v>
      </c>
    </row>
    <row r="100" spans="1:2" s="15" customFormat="1" ht="15.75">
      <c r="A100" s="151" t="s">
        <v>583</v>
      </c>
      <c r="B100" s="149">
        <v>20.646000000000001</v>
      </c>
    </row>
    <row r="101" spans="1:2" s="15" customFormat="1" ht="15.75">
      <c r="A101" s="154" t="s">
        <v>584</v>
      </c>
      <c r="B101" s="149">
        <v>58.490619999999993</v>
      </c>
    </row>
    <row r="102" spans="1:2" s="15" customFormat="1" ht="15.75">
      <c r="A102" s="154" t="s">
        <v>585</v>
      </c>
      <c r="B102" s="149">
        <v>68.41301</v>
      </c>
    </row>
    <row r="103" spans="1:2" s="15" customFormat="1" ht="15.75">
      <c r="A103" s="154" t="s">
        <v>586</v>
      </c>
      <c r="B103" s="149">
        <v>58.720399999999998</v>
      </c>
    </row>
    <row r="104" spans="1:2" s="15" customFormat="1" ht="15.75">
      <c r="A104" s="154" t="s">
        <v>587</v>
      </c>
      <c r="B104" s="149">
        <v>55.134180000000001</v>
      </c>
    </row>
    <row r="105" spans="1:2" s="15" customFormat="1" ht="15.75">
      <c r="A105" s="154" t="s">
        <v>588</v>
      </c>
      <c r="B105" s="149">
        <v>58.081240000000008</v>
      </c>
    </row>
    <row r="106" spans="1:2" s="15" customFormat="1" ht="15.75">
      <c r="A106" s="154" t="s">
        <v>589</v>
      </c>
      <c r="B106" s="149">
        <v>55.599229999999999</v>
      </c>
    </row>
    <row r="107" spans="1:2" s="15" customFormat="1" ht="15.75">
      <c r="A107" s="154" t="s">
        <v>590</v>
      </c>
      <c r="B107" s="149">
        <v>55.018070000000002</v>
      </c>
    </row>
    <row r="108" spans="1:2" s="15" customFormat="1" ht="15.75">
      <c r="A108" s="154" t="s">
        <v>318</v>
      </c>
      <c r="B108" s="149">
        <v>58.26605</v>
      </c>
    </row>
    <row r="109" spans="1:2" s="15" customFormat="1" ht="15.75">
      <c r="A109" s="154" t="s">
        <v>591</v>
      </c>
      <c r="B109" s="149">
        <v>57.978020000000001</v>
      </c>
    </row>
    <row r="110" spans="1:2" s="15" customFormat="1" ht="15.75">
      <c r="A110" s="154" t="s">
        <v>592</v>
      </c>
      <c r="B110" s="149">
        <v>64.932549999999992</v>
      </c>
    </row>
    <row r="111" spans="1:2" s="15" customFormat="1" ht="15.75">
      <c r="A111" s="154" t="s">
        <v>593</v>
      </c>
      <c r="B111" s="149">
        <v>58.26605</v>
      </c>
    </row>
    <row r="112" spans="1:2" s="15" customFormat="1" ht="15.75">
      <c r="A112" s="154" t="s">
        <v>594</v>
      </c>
      <c r="B112" s="149">
        <v>58.346519999999998</v>
      </c>
    </row>
    <row r="113" spans="1:2" s="15" customFormat="1" ht="15.75">
      <c r="A113" s="154" t="s">
        <v>595</v>
      </c>
      <c r="B113" s="149">
        <v>58.323659999999997</v>
      </c>
    </row>
    <row r="114" spans="1:2" s="15" customFormat="1" ht="15.75">
      <c r="A114" s="154" t="s">
        <v>596</v>
      </c>
      <c r="B114" s="149">
        <v>73.415779999999998</v>
      </c>
    </row>
    <row r="115" spans="1:2" s="15" customFormat="1" ht="15.75">
      <c r="A115" s="154" t="s">
        <v>597</v>
      </c>
      <c r="B115" s="149">
        <v>58.720560000000006</v>
      </c>
    </row>
    <row r="116" spans="1:2" s="15" customFormat="1" ht="15.75">
      <c r="A116" s="154" t="s">
        <v>598</v>
      </c>
      <c r="B116" s="149">
        <v>80.958910000000003</v>
      </c>
    </row>
    <row r="117" spans="1:2" s="15" customFormat="1" ht="15.75">
      <c r="A117" s="154" t="s">
        <v>599</v>
      </c>
      <c r="B117" s="149">
        <v>67.620329999999996</v>
      </c>
    </row>
    <row r="118" spans="1:2" s="15" customFormat="1" ht="15.75">
      <c r="A118" s="154" t="s">
        <v>600</v>
      </c>
      <c r="B118" s="149">
        <v>64.432900000000004</v>
      </c>
    </row>
    <row r="119" spans="1:2" s="15" customFormat="1" ht="15.75">
      <c r="A119" s="154" t="s">
        <v>601</v>
      </c>
      <c r="B119" s="149">
        <v>57.909440000000004</v>
      </c>
    </row>
    <row r="120" spans="1:2" s="15" customFormat="1" ht="15.75">
      <c r="A120" s="154" t="s">
        <v>602</v>
      </c>
      <c r="B120" s="149">
        <v>47.879950000000001</v>
      </c>
    </row>
    <row r="121" spans="1:2" s="15" customFormat="1" ht="15.75">
      <c r="A121" s="154" t="s">
        <v>603</v>
      </c>
      <c r="B121" s="149">
        <v>58.205489999999998</v>
      </c>
    </row>
    <row r="122" spans="1:2" s="15" customFormat="1" ht="15.75">
      <c r="A122" s="154" t="s">
        <v>604</v>
      </c>
      <c r="B122" s="149">
        <v>67.396740000000008</v>
      </c>
    </row>
    <row r="123" spans="1:2" s="15" customFormat="1" ht="15.75">
      <c r="A123" s="154" t="s">
        <v>605</v>
      </c>
      <c r="B123" s="149">
        <v>55.757700000000007</v>
      </c>
    </row>
    <row r="124" spans="1:2" s="15" customFormat="1" ht="15.75">
      <c r="A124" s="154" t="s">
        <v>606</v>
      </c>
      <c r="B124" s="149">
        <v>47.911720000000003</v>
      </c>
    </row>
    <row r="125" spans="1:2" s="15" customFormat="1" ht="15.75">
      <c r="A125" s="154" t="s">
        <v>607</v>
      </c>
      <c r="B125" s="149">
        <v>51.629289999999997</v>
      </c>
    </row>
    <row r="126" spans="1:2" s="15" customFormat="1" ht="15.75">
      <c r="A126" s="154" t="s">
        <v>608</v>
      </c>
      <c r="B126" s="149">
        <v>54.667470000000002</v>
      </c>
    </row>
    <row r="127" spans="1:2" s="15" customFormat="1" ht="15.75">
      <c r="A127" s="154" t="s">
        <v>609</v>
      </c>
      <c r="B127" s="149">
        <v>51.529519999999998</v>
      </c>
    </row>
    <row r="128" spans="1:2" s="15" customFormat="1" ht="15.75">
      <c r="A128" s="154" t="s">
        <v>610</v>
      </c>
      <c r="B128" s="149">
        <v>52.859269999999995</v>
      </c>
    </row>
    <row r="129" spans="1:2" s="15" customFormat="1" ht="15.75">
      <c r="A129" s="154" t="s">
        <v>611</v>
      </c>
      <c r="B129" s="149">
        <v>70.752960000000002</v>
      </c>
    </row>
    <row r="130" spans="1:2" s="15" customFormat="1" ht="15.75">
      <c r="A130" s="154" t="s">
        <v>612</v>
      </c>
      <c r="B130" s="149">
        <v>55.283760000000001</v>
      </c>
    </row>
    <row r="131" spans="1:2" s="15" customFormat="1" ht="15.75">
      <c r="A131" s="154" t="s">
        <v>613</v>
      </c>
      <c r="B131" s="149">
        <v>66.985479999999995</v>
      </c>
    </row>
    <row r="132" spans="1:2" s="15" customFormat="1" ht="15.75">
      <c r="A132" s="154" t="s">
        <v>614</v>
      </c>
      <c r="B132" s="149">
        <v>63.053700000000006</v>
      </c>
    </row>
    <row r="133" spans="1:2" s="15" customFormat="1" ht="15.75">
      <c r="A133" s="154" t="s">
        <v>615</v>
      </c>
      <c r="B133" s="149">
        <v>55.820140000000002</v>
      </c>
    </row>
    <row r="134" spans="1:2" s="15" customFormat="1" ht="15.75">
      <c r="A134" s="154" t="s">
        <v>616</v>
      </c>
      <c r="B134" s="149">
        <v>64.889200000000002</v>
      </c>
    </row>
    <row r="135" spans="1:2" s="15" customFormat="1" ht="15.75">
      <c r="A135" s="154" t="s">
        <v>617</v>
      </c>
      <c r="B135" s="149">
        <v>64.903379999999999</v>
      </c>
    </row>
    <row r="136" spans="1:2" s="15" customFormat="1" ht="15.75">
      <c r="A136" s="154" t="s">
        <v>618</v>
      </c>
      <c r="B136" s="149">
        <v>63.285829999999997</v>
      </c>
    </row>
    <row r="137" spans="1:2" s="15" customFormat="1" ht="15.75">
      <c r="A137" s="154" t="s">
        <v>619</v>
      </c>
      <c r="B137" s="149">
        <v>55.666119999999992</v>
      </c>
    </row>
    <row r="138" spans="1:2" s="15" customFormat="1" ht="15.75">
      <c r="A138" s="154" t="s">
        <v>620</v>
      </c>
      <c r="B138" s="149">
        <v>97.850999999999999</v>
      </c>
    </row>
    <row r="139" spans="1:2" s="15" customFormat="1" thickBot="1">
      <c r="A139" s="154" t="s">
        <v>621</v>
      </c>
      <c r="B139" s="150">
        <v>81.439800000000005</v>
      </c>
    </row>
    <row r="140" spans="1:2" s="15" customFormat="1" ht="24" customHeight="1" thickBot="1">
      <c r="A140" s="7" t="s">
        <v>5</v>
      </c>
      <c r="B140" s="11">
        <f>SUM(B9:B139)</f>
        <v>8310.5762199999972</v>
      </c>
    </row>
    <row r="141" spans="1:2" s="17" customFormat="1" ht="18.75">
      <c r="A141" s="16"/>
      <c r="B141" s="18"/>
    </row>
    <row r="142" spans="1:2" s="17" customFormat="1" ht="18.75">
      <c r="A142" s="16"/>
      <c r="B142" s="18"/>
    </row>
    <row r="143" spans="1:2" s="17" customFormat="1" ht="18.75">
      <c r="A143" s="16"/>
      <c r="B143" s="18"/>
    </row>
    <row r="144" spans="1:2" s="17" customFormat="1" ht="18.75">
      <c r="A144" s="16"/>
      <c r="B144" s="18"/>
    </row>
    <row r="145" spans="1:2" s="17" customFormat="1" ht="18.75">
      <c r="A145" s="16"/>
      <c r="B145" s="18"/>
    </row>
    <row r="146" spans="1:2" s="17" customFormat="1" ht="18.75">
      <c r="A146" s="16"/>
      <c r="B146" s="18"/>
    </row>
    <row r="147" spans="1:2" s="17" customFormat="1" ht="18.75">
      <c r="A147" s="16"/>
      <c r="B147" s="18"/>
    </row>
    <row r="148" spans="1:2" s="17" customFormat="1" ht="18.75">
      <c r="A148" s="16"/>
      <c r="B148" s="18"/>
    </row>
  </sheetData>
  <mergeCells count="5">
    <mergeCell ref="A6:B6"/>
    <mergeCell ref="A2:B2"/>
    <mergeCell ref="A3:B3"/>
    <mergeCell ref="A5:B5"/>
    <mergeCell ref="A4:B4"/>
  </mergeCells>
  <pageMargins left="0.9055118110236221" right="0.39370078740157483" top="0.39370078740157483" bottom="0.3937007874015748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24"/>
  <sheetViews>
    <sheetView topLeftCell="A11" workbookViewId="0">
      <selection activeCell="C15" sqref="C15"/>
    </sheetView>
  </sheetViews>
  <sheetFormatPr defaultRowHeight="16.5"/>
  <cols>
    <col min="1" max="1" width="71" style="16" customWidth="1"/>
    <col min="2" max="2" width="15.7109375" style="19" customWidth="1"/>
    <col min="3" max="3" width="11.85546875" style="1" customWidth="1"/>
    <col min="4" max="16384" width="9.140625" style="1"/>
  </cols>
  <sheetData>
    <row r="1" spans="1:2">
      <c r="B1" s="27" t="s">
        <v>14</v>
      </c>
    </row>
    <row r="2" spans="1:2" s="22" customFormat="1" ht="22.5">
      <c r="A2" s="82" t="s">
        <v>43</v>
      </c>
      <c r="B2" s="82"/>
    </row>
    <row r="3" spans="1:2" s="22" customFormat="1" ht="22.5">
      <c r="A3" s="82" t="s">
        <v>48</v>
      </c>
      <c r="B3" s="82"/>
    </row>
    <row r="4" spans="1:2" s="22" customFormat="1" ht="22.5">
      <c r="A4" s="82" t="s">
        <v>49</v>
      </c>
      <c r="B4" s="82"/>
    </row>
    <row r="5" spans="1:2" ht="22.5">
      <c r="A5" s="82" t="s">
        <v>17</v>
      </c>
      <c r="B5" s="82"/>
    </row>
    <row r="6" spans="1:2" ht="22.5">
      <c r="A6" s="83" t="s">
        <v>6</v>
      </c>
      <c r="B6" s="83"/>
    </row>
    <row r="7" spans="1:2" ht="23.25" thickBot="1">
      <c r="A7" s="28"/>
      <c r="B7" s="14"/>
    </row>
    <row r="8" spans="1:2" ht="33.75" thickBot="1">
      <c r="A8" s="6" t="s">
        <v>0</v>
      </c>
      <c r="B8" s="20" t="s">
        <v>3</v>
      </c>
    </row>
    <row r="9" spans="1:2" s="15" customFormat="1" ht="45">
      <c r="A9" s="78" t="s">
        <v>75</v>
      </c>
      <c r="B9" s="45">
        <v>346.29391999999996</v>
      </c>
    </row>
    <row r="10" spans="1:2" s="15" customFormat="1" ht="30">
      <c r="A10" s="78" t="s">
        <v>76</v>
      </c>
      <c r="B10" s="79">
        <v>217.98664000000002</v>
      </c>
    </row>
    <row r="11" spans="1:2" s="15" customFormat="1" ht="45">
      <c r="A11" s="78" t="s">
        <v>77</v>
      </c>
      <c r="B11" s="79">
        <f>5.9964+84.206</f>
        <v>90.202399999999997</v>
      </c>
    </row>
    <row r="12" spans="1:2" s="15" customFormat="1" ht="47.25">
      <c r="A12" s="80" t="s">
        <v>243</v>
      </c>
      <c r="B12" s="21">
        <v>22.955599999999997</v>
      </c>
    </row>
    <row r="13" spans="1:2" s="15" customFormat="1" ht="50.25" customHeight="1">
      <c r="A13" s="80" t="s">
        <v>244</v>
      </c>
      <c r="B13" s="21">
        <v>16.6372</v>
      </c>
    </row>
    <row r="14" spans="1:2" s="15" customFormat="1" ht="63">
      <c r="A14" s="80" t="s">
        <v>245</v>
      </c>
      <c r="B14" s="21">
        <v>208.27420000000001</v>
      </c>
    </row>
    <row r="15" spans="1:2" s="15" customFormat="1" ht="63.75" thickBot="1">
      <c r="A15" s="81" t="s">
        <v>246</v>
      </c>
      <c r="B15" s="21">
        <v>6085.021999999999</v>
      </c>
    </row>
    <row r="16" spans="1:2" s="15" customFormat="1" ht="17.25" thickBot="1">
      <c r="A16" s="7" t="s">
        <v>5</v>
      </c>
      <c r="B16" s="11">
        <f>SUM(B9:B15)</f>
        <v>6987.3719599999986</v>
      </c>
    </row>
    <row r="17" spans="1:2" s="17" customFormat="1" ht="18.75">
      <c r="A17" s="16"/>
      <c r="B17" s="18"/>
    </row>
    <row r="18" spans="1:2" s="17" customFormat="1" ht="18.75">
      <c r="A18" s="16"/>
      <c r="B18" s="18"/>
    </row>
    <row r="19" spans="1:2" s="17" customFormat="1" ht="18.75">
      <c r="A19" s="16"/>
      <c r="B19" s="18"/>
    </row>
    <row r="20" spans="1:2" s="17" customFormat="1" ht="18.75">
      <c r="A20" s="16"/>
      <c r="B20" s="18"/>
    </row>
    <row r="21" spans="1:2" s="17" customFormat="1" ht="18.75">
      <c r="A21" s="16"/>
      <c r="B21" s="18"/>
    </row>
    <row r="22" spans="1:2" s="17" customFormat="1" ht="18.75">
      <c r="A22" s="16"/>
      <c r="B22" s="18"/>
    </row>
    <row r="23" spans="1:2" s="17" customFormat="1" ht="18.75">
      <c r="A23" s="16"/>
      <c r="B23" s="18"/>
    </row>
    <row r="24" spans="1:2" s="17" customFormat="1" ht="18.75">
      <c r="A24" s="16"/>
      <c r="B24" s="18"/>
    </row>
  </sheetData>
  <mergeCells count="5">
    <mergeCell ref="A2:B2"/>
    <mergeCell ref="A3:B3"/>
    <mergeCell ref="A4:B4"/>
    <mergeCell ref="A5:B5"/>
    <mergeCell ref="A6:B6"/>
  </mergeCells>
  <pageMargins left="0.9055118110236221" right="0.31496062992125984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D20"/>
  <sheetViews>
    <sheetView topLeftCell="A6" workbookViewId="0">
      <selection activeCell="A7" sqref="A7:B19"/>
    </sheetView>
  </sheetViews>
  <sheetFormatPr defaultRowHeight="15"/>
  <cols>
    <col min="1" max="1" width="66.85546875" style="3" customWidth="1"/>
    <col min="2" max="2" width="16.7109375" style="5" customWidth="1"/>
    <col min="3" max="4" width="9.140625" style="4"/>
    <col min="5" max="5" width="42.7109375" style="4" customWidth="1"/>
    <col min="6" max="16384" width="9.140625" style="4"/>
  </cols>
  <sheetData>
    <row r="1" spans="1:4" s="1" customFormat="1" ht="16.5">
      <c r="A1" s="16"/>
      <c r="B1" s="27" t="s">
        <v>15</v>
      </c>
    </row>
    <row r="2" spans="1:4" s="1" customFormat="1" ht="22.5">
      <c r="A2" s="84" t="s">
        <v>1</v>
      </c>
      <c r="B2" s="84"/>
    </row>
    <row r="3" spans="1:4" s="1" customFormat="1" ht="22.5">
      <c r="A3" s="84" t="s">
        <v>2</v>
      </c>
      <c r="B3" s="84"/>
    </row>
    <row r="4" spans="1:4" s="1" customFormat="1" ht="22.5">
      <c r="A4" s="82" t="s">
        <v>50</v>
      </c>
      <c r="B4" s="82"/>
    </row>
    <row r="5" spans="1:4" s="1" customFormat="1" ht="22.5">
      <c r="A5" s="84" t="s">
        <v>51</v>
      </c>
      <c r="B5" s="84"/>
    </row>
    <row r="6" spans="1:4" ht="15.75" thickBot="1">
      <c r="B6" s="2"/>
    </row>
    <row r="7" spans="1:4" ht="37.5" customHeight="1" thickBot="1">
      <c r="A7" s="6" t="s">
        <v>0</v>
      </c>
      <c r="B7" s="9" t="s">
        <v>3</v>
      </c>
    </row>
    <row r="8" spans="1:4" s="1" customFormat="1" ht="16.5">
      <c r="A8" s="65" t="s">
        <v>52</v>
      </c>
      <c r="B8" s="25">
        <f>12093.45875-537.024</f>
        <v>11556.43475</v>
      </c>
      <c r="D8" s="19"/>
    </row>
    <row r="9" spans="1:4" ht="15.75">
      <c r="A9" s="66" t="s">
        <v>53</v>
      </c>
      <c r="B9" s="46">
        <v>652.0204</v>
      </c>
    </row>
    <row r="10" spans="1:4" ht="31.5">
      <c r="A10" s="66" t="s">
        <v>54</v>
      </c>
      <c r="B10" s="47">
        <v>1243.1576000000002</v>
      </c>
    </row>
    <row r="11" spans="1:4" ht="15.75">
      <c r="A11" s="66" t="s">
        <v>55</v>
      </c>
      <c r="B11" s="47">
        <v>994.58119999999997</v>
      </c>
    </row>
    <row r="12" spans="1:4" ht="15.75">
      <c r="A12" s="66" t="s">
        <v>56</v>
      </c>
      <c r="B12" s="47">
        <v>3662.2884000000004</v>
      </c>
    </row>
    <row r="13" spans="1:4" ht="15.75">
      <c r="A13" s="66" t="s">
        <v>57</v>
      </c>
      <c r="B13" s="47">
        <v>152.39472000000001</v>
      </c>
    </row>
    <row r="14" spans="1:4" ht="15.75">
      <c r="A14" s="66" t="s">
        <v>58</v>
      </c>
      <c r="B14" s="47">
        <v>771.30840000000001</v>
      </c>
    </row>
    <row r="15" spans="1:4" ht="31.5">
      <c r="A15" s="66" t="s">
        <v>78</v>
      </c>
      <c r="B15" s="47">
        <v>9.9229299999999991</v>
      </c>
    </row>
    <row r="16" spans="1:4" ht="31.5">
      <c r="A16" s="66" t="s">
        <v>79</v>
      </c>
      <c r="B16" s="47">
        <v>9.9229299999999991</v>
      </c>
    </row>
    <row r="17" spans="1:2" s="1" customFormat="1" ht="16.5">
      <c r="A17" s="66" t="s">
        <v>59</v>
      </c>
      <c r="B17" s="32">
        <v>3572.2830000000004</v>
      </c>
    </row>
    <row r="18" spans="1:2" ht="16.5" thickBot="1">
      <c r="A18" s="67" t="s">
        <v>60</v>
      </c>
      <c r="B18" s="48">
        <v>675.21487000000002</v>
      </c>
    </row>
    <row r="19" spans="1:2" ht="17.25" thickBot="1">
      <c r="A19" s="7" t="s">
        <v>5</v>
      </c>
      <c r="B19" s="12">
        <f>SUM(B8:B18)</f>
        <v>23299.529200000004</v>
      </c>
    </row>
    <row r="20" spans="1:2" ht="15.75">
      <c r="B20" s="33"/>
    </row>
  </sheetData>
  <mergeCells count="4">
    <mergeCell ref="A2:B2"/>
    <mergeCell ref="A4:B4"/>
    <mergeCell ref="A5:B5"/>
    <mergeCell ref="A3:B3"/>
  </mergeCells>
  <pageMargins left="0.9055118110236221" right="0.31496062992125984" top="0.35433070866141736" bottom="0.35433070866141736" header="0.11811023622047245" footer="0.11811023622047245"/>
  <pageSetup paperSize="9" scale="10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B24"/>
  <sheetViews>
    <sheetView tabSelected="1" workbookViewId="0">
      <selection activeCell="D8" sqref="D8"/>
    </sheetView>
  </sheetViews>
  <sheetFormatPr defaultRowHeight="16.5"/>
  <cols>
    <col min="1" max="1" width="71" style="16" customWidth="1"/>
    <col min="2" max="2" width="15.7109375" style="19" customWidth="1"/>
    <col min="3" max="3" width="11.85546875" style="1" customWidth="1"/>
    <col min="4" max="16384" width="9.140625" style="1"/>
  </cols>
  <sheetData>
    <row r="1" spans="1:2">
      <c r="B1" s="27" t="s">
        <v>47</v>
      </c>
    </row>
    <row r="2" spans="1:2" s="22" customFormat="1" ht="22.5">
      <c r="A2" s="82" t="s">
        <v>43</v>
      </c>
      <c r="B2" s="82"/>
    </row>
    <row r="3" spans="1:2" s="22" customFormat="1" ht="22.5">
      <c r="A3" s="82" t="s">
        <v>44</v>
      </c>
      <c r="B3" s="82"/>
    </row>
    <row r="4" spans="1:2" s="22" customFormat="1" ht="22.5">
      <c r="A4" s="82" t="s">
        <v>45</v>
      </c>
      <c r="B4" s="82"/>
    </row>
    <row r="5" spans="1:2" ht="22.5">
      <c r="A5" s="82" t="s">
        <v>46</v>
      </c>
      <c r="B5" s="82"/>
    </row>
    <row r="6" spans="1:2" ht="22.5">
      <c r="A6" s="83" t="s">
        <v>6</v>
      </c>
      <c r="B6" s="83"/>
    </row>
    <row r="7" spans="1:2" ht="9" customHeight="1" thickBot="1">
      <c r="A7" s="28"/>
      <c r="B7" s="14"/>
    </row>
    <row r="8" spans="1:2" ht="33.75" thickBot="1">
      <c r="A8" s="29" t="s">
        <v>0</v>
      </c>
      <c r="B8" s="20" t="s">
        <v>3</v>
      </c>
    </row>
    <row r="9" spans="1:2" ht="17.25" thickBot="1">
      <c r="A9" s="54" t="s">
        <v>64</v>
      </c>
      <c r="B9" s="10">
        <f>SUM(B10:B12)</f>
        <v>113.35019</v>
      </c>
    </row>
    <row r="10" spans="1:2" s="15" customFormat="1" ht="47.25">
      <c r="A10" s="64" t="s">
        <v>61</v>
      </c>
      <c r="B10" s="56">
        <f>44.95482</f>
        <v>44.954819999999998</v>
      </c>
    </row>
    <row r="11" spans="1:2" s="15" customFormat="1" ht="47.25">
      <c r="A11" s="64" t="s">
        <v>62</v>
      </c>
      <c r="B11" s="57">
        <f>28.38137</f>
        <v>28.38137</v>
      </c>
    </row>
    <row r="12" spans="1:2" s="15" customFormat="1" ht="48" thickBot="1">
      <c r="A12" s="64" t="s">
        <v>63</v>
      </c>
      <c r="B12" s="57">
        <v>40.014000000000003</v>
      </c>
    </row>
    <row r="13" spans="1:2" ht="50.25" thickBot="1">
      <c r="A13" s="55" t="s">
        <v>4</v>
      </c>
      <c r="B13" s="11">
        <f>SUM(B14:B15)</f>
        <v>1345.1112000000001</v>
      </c>
    </row>
    <row r="14" spans="1:2" s="15" customFormat="1" ht="47.25">
      <c r="A14" s="64" t="s">
        <v>61</v>
      </c>
      <c r="B14" s="56">
        <f>1121.79935</f>
        <v>1121.79935</v>
      </c>
    </row>
    <row r="15" spans="1:2" s="15" customFormat="1" ht="48" thickBot="1">
      <c r="A15" s="64" t="s">
        <v>62</v>
      </c>
      <c r="B15" s="57">
        <f>223.31185</f>
        <v>223.31184999999999</v>
      </c>
    </row>
    <row r="16" spans="1:2" s="15" customFormat="1" ht="24" customHeight="1" thickBot="1">
      <c r="A16" s="30" t="s">
        <v>5</v>
      </c>
      <c r="B16" s="11">
        <f>SUM(B9+B13)</f>
        <v>1458.4613899999999</v>
      </c>
    </row>
    <row r="17" spans="1:2" s="17" customFormat="1" ht="18.75">
      <c r="A17" s="16"/>
      <c r="B17" s="18"/>
    </row>
    <row r="18" spans="1:2" s="17" customFormat="1" ht="18.75">
      <c r="A18" s="16"/>
      <c r="B18" s="18"/>
    </row>
    <row r="19" spans="1:2" s="17" customFormat="1" ht="18.75">
      <c r="A19" s="16"/>
      <c r="B19" s="18"/>
    </row>
    <row r="20" spans="1:2" s="17" customFormat="1" ht="18.75">
      <c r="A20" s="16"/>
      <c r="B20" s="18"/>
    </row>
    <row r="21" spans="1:2" s="17" customFormat="1" ht="18.75">
      <c r="A21" s="16"/>
      <c r="B21" s="18"/>
    </row>
    <row r="22" spans="1:2" s="17" customFormat="1" ht="18.75">
      <c r="A22" s="16"/>
      <c r="B22" s="18"/>
    </row>
    <row r="23" spans="1:2" s="17" customFormat="1" ht="18.75">
      <c r="A23" s="16"/>
      <c r="B23" s="18"/>
    </row>
    <row r="24" spans="1:2" s="17" customFormat="1" ht="18.75">
      <c r="A24" s="16"/>
      <c r="B24" s="18"/>
    </row>
  </sheetData>
  <mergeCells count="5">
    <mergeCell ref="A2:B2"/>
    <mergeCell ref="A3:B3"/>
    <mergeCell ref="A4:B4"/>
    <mergeCell ref="A5:B5"/>
    <mergeCell ref="A6:B6"/>
  </mergeCells>
  <pageMargins left="0.9055118110236221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внут.кв</vt:lpstr>
      <vt:lpstr>кр жит.фонду</vt:lpstr>
      <vt:lpstr>благоустрій</vt:lpstr>
      <vt:lpstr>тепло.лічильн</vt:lpstr>
      <vt:lpstr>освітлення</vt:lpstr>
      <vt:lpstr>дороги</vt:lpstr>
      <vt:lpstr>газ.лічильн субв</vt:lpstr>
      <vt:lpstr>благоустрій!Область_печати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user458</dc:creator>
  <cp:lastModifiedBy>user458</cp:lastModifiedBy>
  <cp:lastPrinted>2018-02-16T09:36:55Z</cp:lastPrinted>
  <dcterms:created xsi:type="dcterms:W3CDTF">2018-02-09T08:42:36Z</dcterms:created>
  <dcterms:modified xsi:type="dcterms:W3CDTF">2018-02-20T12:14:37Z</dcterms:modified>
</cp:coreProperties>
</file>