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5" activeTab="0"/>
  </bookViews>
  <sheets>
    <sheet name="2016 " sheetId="1" r:id="rId1"/>
  </sheets>
  <definedNames>
    <definedName name="_xlnm.Print_Titles" localSheetId="0">'2016 '!$5:$7</definedName>
  </definedNames>
  <calcPr fullCalcOnLoad="1"/>
</workbook>
</file>

<file path=xl/sharedStrings.xml><?xml version="1.0" encoding="utf-8"?>
<sst xmlns="http://schemas.openxmlformats.org/spreadsheetml/2006/main" count="1307" uniqueCount="730">
  <si>
    <t>Поточний ремонт могили комісара однієї з частин 58-ї дивізії Олександра Володимировича Сергеєва, який загинув в оборонних боях за Миколаїв</t>
  </si>
  <si>
    <t>Поточний ремонт братської могили учасників березневого повстання</t>
  </si>
  <si>
    <t>Поточний ремонт могили Я.Ф. Зінченка</t>
  </si>
  <si>
    <t>Поточний ремонт могили Павла Петровича Сафронова (1885-1911 рр.) професійного революціонера кін.ХІХ-поч.ХХ ст.ст.</t>
  </si>
  <si>
    <t>Поточний ремонт братської могили 16 комунарів, загиблих в с.Нечаяне (Козлово) від рук куркулів</t>
  </si>
  <si>
    <t>Поточний ремонт могили І.А. Мухіна (1868-1924рр.) - професіонального революціонера, одного з організаторів "Південно-Укроаїнського Союзу" кін.-ХІХ-поч.ХХ ст.ст.</t>
  </si>
  <si>
    <t>Поточний ремонт братської могили 26 червоних бійців, загиблих під час куркульського повстання у с. Матвіївка (Красноє) Новоодеського району</t>
  </si>
  <si>
    <t>Послуги з розподілу води та супутні послуги</t>
  </si>
  <si>
    <t>65100000-4</t>
  </si>
  <si>
    <t>Енергія електрична</t>
  </si>
  <si>
    <t>електрична енергія</t>
  </si>
  <si>
    <t>35.11.1</t>
  </si>
  <si>
    <t>09310000-5</t>
  </si>
  <si>
    <t>Необроблена деревина</t>
  </si>
  <si>
    <t>03414000-5</t>
  </si>
  <si>
    <t>Вугілля та паливо на вугільній основі</t>
  </si>
  <si>
    <t>09111000-0</t>
  </si>
  <si>
    <t>підвищеннякваліфікації за програмою "Державні закупівлі в Україні"</t>
  </si>
  <si>
    <t>Послуги з професійної підготовки у сфері підвищення кваліфікації</t>
  </si>
  <si>
    <t>80570000-0</t>
  </si>
  <si>
    <t>навчання посадових осіб з питань ОП, за програмою "Джержавні закупівлі в Україні", за правилами експлуатації ТУ і мереж, електроустановок споживачів, безпеки системи газопостачання, цивільного захисту, пожежної безпеки</t>
  </si>
  <si>
    <t>Послуги з навчання персоналу</t>
  </si>
  <si>
    <t>80511000-9</t>
  </si>
  <si>
    <t>27.32.1</t>
  </si>
  <si>
    <t>26.20.1</t>
  </si>
  <si>
    <t>28.29.2</t>
  </si>
  <si>
    <t>22.29.2</t>
  </si>
  <si>
    <t>13.92.1</t>
  </si>
  <si>
    <t>16.23.1</t>
  </si>
  <si>
    <t>25.21.1</t>
  </si>
  <si>
    <t>23.51.1</t>
  </si>
  <si>
    <t>Цемент</t>
  </si>
  <si>
    <t>45.20.1</t>
  </si>
  <si>
    <t>Технічне обслуговування та ремонтування автомобілів і маловантажних автотранспортних засобів</t>
  </si>
  <si>
    <t>38.32.1</t>
  </si>
  <si>
    <t>Утилізування відсортованих матеріальних ресурсів</t>
  </si>
  <si>
    <t>58.13.3</t>
  </si>
  <si>
    <t>Продаж рекламного місця в газетах</t>
  </si>
  <si>
    <t>65.11.1</t>
  </si>
  <si>
    <t>27.33.1</t>
  </si>
  <si>
    <t>27.12.2</t>
  </si>
  <si>
    <t>19.20.2</t>
  </si>
  <si>
    <t>Паливо рідинне та газ; оливи мастильні</t>
  </si>
  <si>
    <t>32.99.5</t>
  </si>
  <si>
    <t>Тара пластмасова</t>
  </si>
  <si>
    <t>ящик для підсилювача</t>
  </si>
  <si>
    <t>Інші контейнери</t>
  </si>
  <si>
    <t>44619000-2</t>
  </si>
  <si>
    <t>Схеми електронні інтегровані</t>
  </si>
  <si>
    <t>роутери/Маршрутизатори</t>
  </si>
  <si>
    <t>26.11.3</t>
  </si>
  <si>
    <t>Інтегровані мережі</t>
  </si>
  <si>
    <t>32413000-1</t>
  </si>
  <si>
    <t>комп’ютери, ноутбуки, планшет</t>
  </si>
  <si>
    <t>мікрофони</t>
  </si>
  <si>
    <t>Акустичні системи</t>
  </si>
  <si>
    <t>Гучномовці</t>
  </si>
  <si>
    <t>32342000-2</t>
  </si>
  <si>
    <t>Устатковання електричне, інше, та його частини</t>
  </si>
  <si>
    <t>Мікшувальні пульти, кросовер</t>
  </si>
  <si>
    <t>27.90.1</t>
  </si>
  <si>
    <t>Електричне приладдя</t>
  </si>
  <si>
    <t>31682000-0</t>
  </si>
  <si>
    <t>Установки для кондиціювання повітря</t>
  </si>
  <si>
    <t>42512000-8</t>
  </si>
  <si>
    <t>Акордеони</t>
  </si>
  <si>
    <t>37311200-3</t>
  </si>
  <si>
    <t>Віолончелі</t>
  </si>
  <si>
    <t>37313800-3</t>
  </si>
  <si>
    <t>Виготовлення меморіальної дошки на честь учасника легендарного походу яхти "Ікар", письменника, дослідника історії яхтенної справи, засновника пленера в Костичах Тернівського М.В.</t>
  </si>
  <si>
    <t>Виготовлення меморіальної дошки на честь видатного поета Леоніда Вишеславського</t>
  </si>
  <si>
    <t>Капітальний ремонт за адресою вул. Райдужна 38</t>
  </si>
  <si>
    <r>
      <t>Ремонтування та технічне обслуговування металевих виробів</t>
    </r>
    <r>
      <rPr>
        <sz val="10"/>
        <color indexed="10"/>
        <rFont val="Arial"/>
        <family val="2"/>
      </rPr>
      <t xml:space="preserve"> </t>
    </r>
  </si>
  <si>
    <t>сценічні костюми, футболки</t>
  </si>
  <si>
    <t>26.30.2</t>
  </si>
  <si>
    <t>60.20.1</t>
  </si>
  <si>
    <t>Послуги щодо підготування телепрограм і телемовлення</t>
  </si>
  <si>
    <t>Процедура закупівлі</t>
  </si>
  <si>
    <t>Орієнтовний початок проведення процедури закупівлі</t>
  </si>
  <si>
    <t>Примітки</t>
  </si>
  <si>
    <t xml:space="preserve">ЗАТВЕРДЖЕНО 
Наказ Міністерства 
економічного розвитку 
і торгівлі України 
15.09.2014  № 1106
</t>
  </si>
  <si>
    <t>Додаток до річного плану закупівель  на 2016 рік</t>
  </si>
  <si>
    <t xml:space="preserve">Управління з питань культури та охорони культурної спадщини Миколаївської міської ради   34566241  </t>
  </si>
  <si>
    <t>(найменування замовника, код за ЄДРПОУ)</t>
  </si>
  <si>
    <t>Разом за КЕКВ</t>
  </si>
  <si>
    <t>За ДК  016-2010</t>
  </si>
  <si>
    <t>За ДК  021-2015</t>
  </si>
  <si>
    <t>17.21.1</t>
  </si>
  <si>
    <t>Папір і картон гофровані, паперова й картонна тара</t>
  </si>
  <si>
    <t>Водопостачання та водовідведення</t>
  </si>
  <si>
    <t>Дрова</t>
  </si>
  <si>
    <t>Організація святкових заходів</t>
  </si>
  <si>
    <t>швидкозшивач картонний, папки пластикові(швидкосшивачі),папки планка-прижим,</t>
  </si>
  <si>
    <t>Тканина</t>
  </si>
  <si>
    <t>Двері, вікна й рами до них і пороги до дверей металеві</t>
  </si>
  <si>
    <t>25.12.1</t>
  </si>
  <si>
    <t>ялинкові прикраси</t>
  </si>
  <si>
    <t>«Видання періодичні»</t>
  </si>
  <si>
    <t xml:space="preserve">22212000-9 </t>
  </si>
  <si>
    <t xml:space="preserve">Друкована продукція </t>
  </si>
  <si>
    <t>Без проведення процедур</t>
  </si>
  <si>
    <t>січень-грудень</t>
  </si>
  <si>
    <t>квіткова продукція</t>
  </si>
  <si>
    <t>демонтажні роботи</t>
  </si>
  <si>
    <t>установка сценічних комплексів, подіуму</t>
  </si>
  <si>
    <t>створення фонограм для заходів</t>
  </si>
  <si>
    <t>Інтернет-журнали та періодичні інтернет-видання</t>
  </si>
  <si>
    <t>58.14.2</t>
  </si>
  <si>
    <t>кондиціонер</t>
  </si>
  <si>
    <t>художня фарба "Акріл"</t>
  </si>
  <si>
    <t>підписка на періодичні видання,</t>
  </si>
  <si>
    <t>принтери, катридж</t>
  </si>
  <si>
    <t xml:space="preserve">столи, </t>
  </si>
  <si>
    <t>саморіз, дюбеля</t>
  </si>
  <si>
    <t xml:space="preserve">Машини обчислювальні, частини та приладдя до них </t>
  </si>
  <si>
    <t>гумки для швабри, губка для миття посуду, ганчірки, швабри, швабра з віджимом, віник, мітла, відра металеві, відра пластмасові, ерш без підставки, щітки  валик, шпательна лопатка, щітки малярні, кисті малярні,</t>
  </si>
  <si>
    <t>Мітли та щітки</t>
  </si>
  <si>
    <t>Іграшки</t>
  </si>
  <si>
    <t>37520000-9</t>
  </si>
  <si>
    <t>26.51.5</t>
  </si>
  <si>
    <t>Прилади для контролювання інших фізичних характеристик</t>
  </si>
  <si>
    <t>медична аптечка для автомобіля</t>
  </si>
  <si>
    <t>Вироби столярні та теслярські(крім складаних будівель), з деревини</t>
  </si>
  <si>
    <t>Вироби з полістиролу</t>
  </si>
  <si>
    <t>19521000-4</t>
  </si>
  <si>
    <t>шини</t>
  </si>
  <si>
    <t>Поліетиленові мішки та пакети для сміття</t>
  </si>
  <si>
    <t>19640000-4</t>
  </si>
  <si>
    <t>гілки штучної ялинки,</t>
  </si>
  <si>
    <t xml:space="preserve"> мішки для сміття великі, мішки для сміття малі </t>
  </si>
  <si>
    <t>Шини для транспортних засобів малої тоннажності</t>
  </si>
  <si>
    <t>34351000-2</t>
  </si>
  <si>
    <t>Шини та камери ґумові нові</t>
  </si>
  <si>
    <t>21.20.2</t>
  </si>
  <si>
    <t>Препарати фармацевтичні, інші</t>
  </si>
  <si>
    <t>Килимові покриття</t>
  </si>
  <si>
    <t>39531000-3</t>
  </si>
  <si>
    <t>26.40.3</t>
  </si>
  <si>
    <t>Апаратура для записування та відтворювання звуку й зображення</t>
  </si>
  <si>
    <t>фарба різна, фарба пф, цемент, клей-цемент, емаль ПФ, водоемульсія, розчинювач, піна монтажна,  матеріали для поточного ремонту фортепіано, ДВП, клей ПВА, наждачна бумага, плитка для сходів</t>
  </si>
  <si>
    <t>охорона;</t>
  </si>
  <si>
    <t>Послуги з охорони об’єктів та особистої охорони</t>
  </si>
  <si>
    <t>79713000-5</t>
  </si>
  <si>
    <t>79711000-1</t>
  </si>
  <si>
    <t>додаткові кошти згідно рішення Миколаївської міської ради від 19.04.2016р. №4/27 "Про внесення змін до рішення міської ради від 28.01.2016 №2/26 "Про міський бюджет міста Миколаєва на 2016 рік"</t>
  </si>
  <si>
    <t>Послуги з моніторингу сигналів тривоги, що надходять з пристроїв охоронної сигналізації</t>
  </si>
  <si>
    <t>охорона приміщень через охоронну сигналізацію;</t>
  </si>
  <si>
    <t>охорона приміщень (сторожування);</t>
  </si>
  <si>
    <t>ремонт системи охоронної сигналізація</t>
  </si>
  <si>
    <t>22.11.2.</t>
  </si>
  <si>
    <t>Поточний ремонт  за адресою вул. Силікатна 277</t>
  </si>
  <si>
    <t>92370000-5</t>
  </si>
  <si>
    <t>Послуги звукооператорів</t>
  </si>
  <si>
    <t>92360000-2</t>
  </si>
  <si>
    <t>Послуги піротехніків</t>
  </si>
  <si>
    <t>60100000-9</t>
  </si>
  <si>
    <t>Послуги з автомобільних перевезень</t>
  </si>
  <si>
    <t>Перевезення речей транспортом</t>
  </si>
  <si>
    <t>45310000-3</t>
  </si>
  <si>
    <t>Електромонтажні роботи</t>
  </si>
  <si>
    <t>43.21.1</t>
  </si>
  <si>
    <t>Роботи електромонтажні</t>
  </si>
  <si>
    <t>45350000-5</t>
  </si>
  <si>
    <t>Механо-монтажні роботи</t>
  </si>
  <si>
    <t>Послуги повязані з закладами культурно-мист.призн.</t>
  </si>
  <si>
    <t>92310000-4</t>
  </si>
  <si>
    <t>Послуги зі створювання та інтерпретування мистецьких і літературних творів</t>
  </si>
  <si>
    <t>79418000-7</t>
  </si>
  <si>
    <t>Консультаційні послуги з питань закупівель</t>
  </si>
  <si>
    <t>Техобслуговування внутрішніх мереж (димоходи тат вентиляційні канали) винесення лічильника на фасад будівлі</t>
  </si>
  <si>
    <t>Технічне обслуговування і ремонт комп’ютерного обладнання</t>
  </si>
  <si>
    <t>50312000-5</t>
  </si>
  <si>
    <t xml:space="preserve">Затверджено рішенням комітету з конкурсних торгів від ___.____.2016 року </t>
  </si>
  <si>
    <t>принтер, багатофункціональний пристрій, монітор</t>
  </si>
  <si>
    <t>Апаратура електрична для проводового телефонного чи телеграфного зв'язку; відеофони</t>
  </si>
  <si>
    <t>Фотокопіювальні та термокопіювальні пристрої</t>
  </si>
  <si>
    <t>30121000-3</t>
  </si>
  <si>
    <t>телефон факс</t>
  </si>
  <si>
    <t>26.70.1</t>
  </si>
  <si>
    <t>Оливні, бензинові та повітрозабірні фільтри</t>
  </si>
  <si>
    <t>42913000-9</t>
  </si>
  <si>
    <t>Газогенератори, дистиляційні та фільтрувальні апарати</t>
  </si>
  <si>
    <t>28.29.1</t>
  </si>
  <si>
    <t>фільтри</t>
  </si>
  <si>
    <t>Акумулятори електричні та частини до них</t>
  </si>
  <si>
    <t>27.20.2</t>
  </si>
  <si>
    <t>Свинцево-кислотні акумуляторні батареї</t>
  </si>
  <si>
    <t>31431000-6</t>
  </si>
  <si>
    <t>акамулятор</t>
  </si>
  <si>
    <t>24961000-8</t>
  </si>
  <si>
    <t>Охолоджувальні рідини</t>
  </si>
  <si>
    <t>Засоби змащувальні; присадки; речовини антифризні готові</t>
  </si>
  <si>
    <t>20.59.4</t>
  </si>
  <si>
    <t>тосол</t>
  </si>
  <si>
    <t>24951000-5</t>
  </si>
  <si>
    <t>Змазки та мастильні матеріали</t>
  </si>
  <si>
    <t>масло</t>
  </si>
  <si>
    <t>34312000-7</t>
  </si>
  <si>
    <t>Частини двигунів</t>
  </si>
  <si>
    <t>28.11.4</t>
  </si>
  <si>
    <t>датчик повітря, котушка запалювання, ремінь ГРМ, помпи</t>
  </si>
  <si>
    <t>44442000-0</t>
  </si>
  <si>
    <t>Роликові вальниці</t>
  </si>
  <si>
    <t>Вальниці/підшипники кулькові чи роликові</t>
  </si>
  <si>
    <t>28.15.1</t>
  </si>
  <si>
    <t>підшипники</t>
  </si>
  <si>
    <t>травень-грудень</t>
  </si>
  <si>
    <t>Код КЕКВ (для бюджетних коштів)</t>
  </si>
  <si>
    <t>Верстати для обробляння каменю, дерева та подібних твердих матеріалів</t>
  </si>
  <si>
    <t>28.49.1</t>
  </si>
  <si>
    <t>Послуги зі впровадження програмного забезпечення</t>
  </si>
  <si>
    <t>72263000-6</t>
  </si>
  <si>
    <t>програмне забезпечення Microsoft</t>
  </si>
  <si>
    <t>Устатковання фотографічне та частини до нього</t>
  </si>
  <si>
    <t>38651000-3</t>
  </si>
  <si>
    <t>Фотоапарати</t>
  </si>
  <si>
    <t>цифрова фотокамера для дослідження пам'яток культури та археології</t>
  </si>
  <si>
    <t>кутова шліфмашина</t>
  </si>
  <si>
    <t>Верстати для обробки деревини, кістки, корку, ебоніту чи твердих пластмас</t>
  </si>
  <si>
    <t>42642000-8</t>
  </si>
  <si>
    <t>Послуги з розробки програмного забезпечення</t>
  </si>
  <si>
    <t>72262000-9</t>
  </si>
  <si>
    <t>послуги з постачання комплексної системи, встановлення ПЗ Парус</t>
  </si>
  <si>
    <t xml:space="preserve">папір А4, кольоровий папір А4, фотопапір, факс папір, зошити, нотні зошити, книга канцелярська, ватман, клей-олівець, ластик, точилка, антистеплер, скріпки малі, скріпки великі, степлер, скоби для степлеру №10, скоби для степлеру 24*6, плакетки, </t>
  </si>
  <si>
    <t>15.11.2</t>
  </si>
  <si>
    <t>Замша; шкіра лакова та ламінована лакова шкіра; шкіра металізована</t>
  </si>
  <si>
    <t>Штучна шкіра</t>
  </si>
  <si>
    <t>19143000-0</t>
  </si>
  <si>
    <t>вінілісшкіра</t>
  </si>
  <si>
    <t>Синтетичні тканини</t>
  </si>
  <si>
    <t>19211000-8</t>
  </si>
  <si>
    <t>тканина костюмна (атлас)</t>
  </si>
  <si>
    <t>Утилізація сміття та поводження зі сміттям</t>
  </si>
  <si>
    <t>монітори, системний блок</t>
  </si>
  <si>
    <t>43.99.5</t>
  </si>
  <si>
    <t>Монтаж сталевих конструкцій</t>
  </si>
  <si>
    <t>49.39.3</t>
  </si>
  <si>
    <t>Перевезення пасажирів наземним транспортом поза розкладом</t>
  </si>
  <si>
    <t>59.20.1</t>
  </si>
  <si>
    <t>79.90.3</t>
  </si>
  <si>
    <t>90.01.1</t>
  </si>
  <si>
    <t>Послуги артистів-виконавців</t>
  </si>
  <si>
    <t>90.04.1</t>
  </si>
  <si>
    <t>Послуги, пов'язані з закладами культурно-мистецької призначеності</t>
  </si>
  <si>
    <t>93.29.2</t>
  </si>
  <si>
    <t>01.19.2</t>
  </si>
  <si>
    <t>14.13.3</t>
  </si>
  <si>
    <t>Послуги з організації заходів</t>
  </si>
  <si>
    <t>79952000-2</t>
  </si>
  <si>
    <t>22462000-6</t>
  </si>
  <si>
    <t>Предмет закупівлі</t>
  </si>
  <si>
    <t>Очікувана вартість предмета закупівлі</t>
  </si>
  <si>
    <t>Послуги щодо видавання друкованої продукції, інші</t>
  </si>
  <si>
    <t>Вироби канцелярські, паперові</t>
  </si>
  <si>
    <t>Вироби, інші, н. в. і. у.</t>
  </si>
  <si>
    <t>10.82.2</t>
  </si>
  <si>
    <t>Шоколад і цукрові кондитерські вироби</t>
  </si>
  <si>
    <t>Послуги щодо записування звуку та записування наживо; оригінали звукозаписів</t>
  </si>
  <si>
    <t xml:space="preserve">Послуги щодо бронювання, інші, н. в. і. у. </t>
  </si>
  <si>
    <t>Послуги підприємств щодо перевезення безпечних відходів</t>
  </si>
  <si>
    <t>36.00.2</t>
  </si>
  <si>
    <t>Обробляння та розподіляння води трубопроводами</t>
  </si>
  <si>
    <t>Послуги зв'язку Інтернетом проводовими мережами</t>
  </si>
  <si>
    <t>65.12.2</t>
  </si>
  <si>
    <t>Послуги щодо страхування автотранспорту</t>
  </si>
  <si>
    <t>85.59.1</t>
  </si>
  <si>
    <t>Послуги освітянські, інші, н. в. і. у.</t>
  </si>
  <si>
    <t>Мило, засоби мийні та засоби для чищення</t>
  </si>
  <si>
    <t>25.93.1</t>
  </si>
  <si>
    <t>Вироби з дроту, ланцюги та пружини</t>
  </si>
  <si>
    <t>28.25.1</t>
  </si>
  <si>
    <t>Теплообмінники; установки для кондиціювання повітря непобутові, непобутове холодильне та морозильне устатковання</t>
  </si>
  <si>
    <t>58.14.1</t>
  </si>
  <si>
    <t>Журнали та періодичні видання друковані</t>
  </si>
  <si>
    <t>17.12.7,</t>
  </si>
  <si>
    <t>обслугов газ котлів, зовнішн систем газопостачання, налагоджувальні роботи, промивка котлів</t>
  </si>
  <si>
    <t>електрочайник</t>
  </si>
  <si>
    <t xml:space="preserve">Послуги з рятівних розкопки памяток археології </t>
  </si>
  <si>
    <t>Квіти зрізані та бутони квітів; насіння квітів</t>
  </si>
  <si>
    <t>Вироби текстильні готові, інші</t>
  </si>
  <si>
    <t xml:space="preserve">Папір побутовий і туалетний та паперова продукція </t>
  </si>
  <si>
    <t xml:space="preserve">Послуги щодо друкування, інші, н. в. і. у. </t>
  </si>
  <si>
    <t xml:space="preserve">Труби, трубки та шланги з вулканізованої ґуми (крім виготовлених з твердої ґуми) </t>
  </si>
  <si>
    <t xml:space="preserve">Інструменти ручні для використання в сільському господарстві, садівництві чи лісовому господарстві </t>
  </si>
  <si>
    <t xml:space="preserve">Вироби кріпильні та ґвинтонарізні </t>
  </si>
  <si>
    <t xml:space="preserve">Вироби пластмасові інші, н. в. і. у. </t>
  </si>
  <si>
    <t xml:space="preserve">Вапно негашене, гашене та гідравлічне </t>
  </si>
  <si>
    <t xml:space="preserve">Замки та завіси </t>
  </si>
  <si>
    <t>Подарунки та нагороди</t>
  </si>
  <si>
    <t>18530000-3</t>
  </si>
  <si>
    <t>Друкована продукція різна</t>
  </si>
  <si>
    <t>22900000-9</t>
  </si>
  <si>
    <t>Рекламні матеріали</t>
  </si>
  <si>
    <t>Демонтажні роботи</t>
  </si>
  <si>
    <t>45111300-1</t>
  </si>
  <si>
    <t>художнє оформлення</t>
  </si>
  <si>
    <t>Додаткові дизайнерські послуги</t>
  </si>
  <si>
    <t>79933000-3</t>
  </si>
  <si>
    <t>Мистецькі послуги</t>
  </si>
  <si>
    <t>92312000-1</t>
  </si>
  <si>
    <t>Апаратура електрична для комутації чи захисту електричних кіл, на напругу не більше ніж 1000 В</t>
  </si>
  <si>
    <t>Пристрої електромонтажні</t>
  </si>
  <si>
    <t>27.40.3</t>
  </si>
  <si>
    <t>Лампи та світильники, інші</t>
  </si>
  <si>
    <t>27.51.2</t>
  </si>
  <si>
    <t>Прилади електричні побутові, інші, н. в. і. у.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</si>
  <si>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</si>
  <si>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Послуги головних контор/офісів (канцелярій/бюро)</t>
  </si>
  <si>
    <t>Послуги систем безпеки</t>
  </si>
  <si>
    <t>Ремонтування інших предметів особистого вжитку та господарсько-побутових виробів</t>
  </si>
  <si>
    <t xml:space="preserve">Послуги у сфері інформаційних технологій і стосовно комп'ютерної техніки, інші, н. в. і. у. </t>
  </si>
  <si>
    <t xml:space="preserve">Послуги щодо страхування життя </t>
  </si>
  <si>
    <t xml:space="preserve">Послуги щодо страхування майна від пожежі та інших небезпек </t>
  </si>
  <si>
    <t xml:space="preserve">Послуги щодо технічного випробовування й аналізування </t>
  </si>
  <si>
    <t xml:space="preserve">Послуги професійні, технічні та комерційні, інші, н. в. і. у. </t>
  </si>
  <si>
    <t xml:space="preserve">Послуги щодо очищування, інші </t>
  </si>
  <si>
    <t xml:space="preserve">Послуги розважальні, інші, н. в. і. у. </t>
  </si>
  <si>
    <t xml:space="preserve">Послуги телекомунікаційні, інші </t>
  </si>
  <si>
    <t xml:space="preserve">Послуги каналізаційні </t>
  </si>
  <si>
    <t>Гравій та пісок</t>
  </si>
  <si>
    <t>08.12.1</t>
  </si>
  <si>
    <t>Тканини (крім спеціальних полотен) із хімічних монониток і штапельних волокон</t>
  </si>
  <si>
    <t>13.20.3</t>
  </si>
  <si>
    <t>Вироби текстильні готові для домашнього господарства</t>
  </si>
  <si>
    <t>16.10.1</t>
  </si>
  <si>
    <t>Деревина, розпиляна чи розколота вздовж, розділена на шари або лущена, завтовшки більше ніж 6 мм; шпали дерев'яні до залізничних або трамвайних колій, непросочені</t>
  </si>
  <si>
    <t>20.20.1</t>
  </si>
  <si>
    <t>Пестициди та інші агрохімічні продукти</t>
  </si>
  <si>
    <t>Плитка та плити керамічні</t>
  </si>
  <si>
    <t>23.31.1</t>
  </si>
  <si>
    <t>Труби, трубки, порожнисті профілі, безшовні, зі сталі</t>
  </si>
  <si>
    <t>24.20.1</t>
  </si>
  <si>
    <t xml:space="preserve">Радіатори та котли центрального опалення </t>
  </si>
  <si>
    <t>Інструменти, інші</t>
  </si>
  <si>
    <t>25.73.6</t>
  </si>
  <si>
    <t>Меблі для сидіння та їхні частини</t>
  </si>
  <si>
    <t>31.00.1</t>
  </si>
  <si>
    <t>31.01..1</t>
  </si>
  <si>
    <t xml:space="preserve">Меблі конторські/офісні та меблі для підприємств </t>
  </si>
  <si>
    <t>Роботи покрівельні</t>
  </si>
  <si>
    <t>Послуги пожежних служб</t>
  </si>
  <si>
    <t>84.25.1</t>
  </si>
  <si>
    <t>Поточний ремонт  за адресою вул. Спаская 20</t>
  </si>
  <si>
    <t>електрокосарка</t>
  </si>
  <si>
    <t>Газонокосарки</t>
  </si>
  <si>
    <t>16311000-8</t>
  </si>
  <si>
    <t>кожзам для дверей, утеплювач для димоходу, утеплювач для для зовнішньої теплотраси</t>
  </si>
  <si>
    <t>Оббивальні тканини</t>
  </si>
  <si>
    <t>19243000-1</t>
  </si>
  <si>
    <t>труба для димоходу нержавіюча, трійник нержавіючий для димоходутруби проф,поручні для класу хореографії</t>
  </si>
  <si>
    <t>ємкість для води</t>
  </si>
  <si>
    <t>Великогабаритні контейнери</t>
  </si>
  <si>
    <t>44613000-0</t>
  </si>
  <si>
    <t>Мікрофони, гучномовці, апаратура приймальна для радіотелефонного та радіотелеграфного зв'язку</t>
  </si>
  <si>
    <t>18.12.2.</t>
  </si>
  <si>
    <t>вимикач</t>
  </si>
  <si>
    <t>розетки</t>
  </si>
  <si>
    <t>Лампи та світильники</t>
  </si>
  <si>
    <t>Продукція рослинництва</t>
  </si>
  <si>
    <t>03121000-5</t>
  </si>
  <si>
    <t>Шоколад та цукрові кондитерські вироби</t>
  </si>
  <si>
    <t>15842000-2</t>
  </si>
  <si>
    <t>солодощі</t>
  </si>
  <si>
    <t>Натуральні тканини</t>
  </si>
  <si>
    <t>19210000-1</t>
  </si>
  <si>
    <t>Устаткування для миття, наповнювання, пакування та обгортання плашок або іншої тари; вогнегасники, пульверизатори, машини пароструминні та піскоструминні; прокладки</t>
  </si>
  <si>
    <t>періодичні видання</t>
  </si>
  <si>
    <t>вивіз сміття</t>
  </si>
  <si>
    <t>вогнезахисна обробка деревяних конструкцій, ремонт покрівлі</t>
  </si>
  <si>
    <t>абонентна плата за телефон</t>
  </si>
  <si>
    <t>інтернет</t>
  </si>
  <si>
    <t>страхування майна</t>
  </si>
  <si>
    <t>Проводи та кабелі електронні й електричні, інші</t>
  </si>
  <si>
    <t>бумага</t>
  </si>
  <si>
    <t xml:space="preserve">Послуги агентств нерухомості </t>
  </si>
  <si>
    <t xml:space="preserve">Голова комітету з конкурсних торгів </t>
  </si>
  <si>
    <t>бензин</t>
  </si>
  <si>
    <t>банер</t>
  </si>
  <si>
    <t xml:space="preserve"> Апаратура електрична для проводового телефонного чи телеграфного зв'язку; відеофони</t>
  </si>
  <si>
    <t>обслугов пожежн сигналізації, захист від блискавки</t>
  </si>
  <si>
    <t>серветки віконні</t>
  </si>
  <si>
    <t>Частини, аксесуари та приладдя до комп’ютерів</t>
  </si>
  <si>
    <t>миші компютерні</t>
  </si>
  <si>
    <t>30237000-9</t>
  </si>
  <si>
    <t>замок, диски для шліфовки машини, диск побідитовий</t>
  </si>
  <si>
    <t>сапа, лопати, вили, пила, держак для лопати, кий для щітки</t>
  </si>
  <si>
    <t>Електротовари спеціального призначення</t>
  </si>
  <si>
    <t>42992000-6</t>
  </si>
  <si>
    <t>Крани, вентилі, клапани та подібні вироби до труб, котлів, резервуарів, цистерн і подібних виробів</t>
  </si>
  <si>
    <t>23.20.1</t>
  </si>
  <si>
    <t>Поточний ремонт  за адресою вул. Генерала Свиридова 37</t>
  </si>
  <si>
    <t>49.42.1</t>
  </si>
  <si>
    <t>Деревина необроблена</t>
  </si>
  <si>
    <t>02.20.1</t>
  </si>
  <si>
    <t>Вугілля кам'яне</t>
  </si>
  <si>
    <t>05.10.1</t>
  </si>
  <si>
    <t>Вироби столярні та теслярські (крім складаних будівель), з деревини</t>
  </si>
  <si>
    <t>42131000-6</t>
  </si>
  <si>
    <t>Крани, вентилі та клапани</t>
  </si>
  <si>
    <t>38550000-5</t>
  </si>
  <si>
    <t>Лічильники</t>
  </si>
  <si>
    <t>Вікна, двері та супутні вироби</t>
  </si>
  <si>
    <t>44221000-5</t>
  </si>
  <si>
    <t>аптечки першої медичної допомоги</t>
  </si>
  <si>
    <t>33196000-0</t>
  </si>
  <si>
    <t>Бензин</t>
  </si>
  <si>
    <t>09132000-3</t>
  </si>
  <si>
    <t>Протипожежне обладнання</t>
  </si>
  <si>
    <t>35111000-5</t>
  </si>
  <si>
    <t>38425000-0</t>
  </si>
  <si>
    <t>Гідромеханічне обладнання</t>
  </si>
  <si>
    <t>манометри</t>
  </si>
  <si>
    <t>Швидкозшивачі</t>
  </si>
  <si>
    <t>22851000-0</t>
  </si>
  <si>
    <t>календар,документація, подяки,грамоти,свідоцтво про позашкільну освіту, дипломи, сегрегатор,конвети, папка картонна на завязках,папки картонні для підшиву документів, файли паперові</t>
  </si>
  <si>
    <t>Пестициди</t>
  </si>
  <si>
    <t>24451000-0</t>
  </si>
  <si>
    <t>рейд антиміль, засіб від тарганів</t>
  </si>
  <si>
    <t>килимове покриття</t>
  </si>
  <si>
    <t>рукавички, перчатки</t>
  </si>
  <si>
    <t>Рукавички</t>
  </si>
  <si>
    <t>18424000-7</t>
  </si>
  <si>
    <t>кабель міжблочний, спикон-розєм, кабель спікерний м,кабель ПВС</t>
  </si>
  <si>
    <t>ліс обрізаний</t>
  </si>
  <si>
    <t>Деревина хвойних порід</t>
  </si>
  <si>
    <t>03411000-4</t>
  </si>
  <si>
    <t>арматура до змивного бачку унітазу, раковина, крани, кран водоразбірний для кухні</t>
  </si>
  <si>
    <t>лічильник 3ф</t>
  </si>
  <si>
    <t>паралон для дверей, дверні блоки, вікно металопластикове, віконний відлив</t>
  </si>
  <si>
    <t>вогнегасник вуглекислий</t>
  </si>
  <si>
    <t>гардини, жалюзі, штори</t>
  </si>
  <si>
    <t>Ручні знаряддя</t>
  </si>
  <si>
    <t>44511000-5</t>
  </si>
  <si>
    <t>шланга для поливу газонів</t>
  </si>
  <si>
    <t>Шланги, стояки та рукави</t>
  </si>
  <si>
    <t>44165000-4</t>
  </si>
  <si>
    <t>вапно,суміш сатенгіпс, ізогіпс</t>
  </si>
  <si>
    <t>Вапняк і гіпс</t>
  </si>
  <si>
    <t>44921000-2</t>
  </si>
  <si>
    <t>Кріпильні деталі з наріззю</t>
  </si>
  <si>
    <t>44531000-1</t>
  </si>
  <si>
    <t>цвяхи різні</t>
  </si>
  <si>
    <t>Інші різні конструкційні матеріали</t>
  </si>
  <si>
    <t>44192000-2</t>
  </si>
  <si>
    <t>Ручні інструменти різні</t>
  </si>
  <si>
    <t>44512000-2</t>
  </si>
  <si>
    <t>пісок</t>
  </si>
  <si>
    <t>Пісок</t>
  </si>
  <si>
    <t>14211000-3</t>
  </si>
  <si>
    <t>Руків’я та деталі інструментів</t>
  </si>
  <si>
    <t>44514000-6</t>
  </si>
  <si>
    <t>Розподільні пристрої</t>
  </si>
  <si>
    <t>31214000-9</t>
  </si>
  <si>
    <t>петля дверна</t>
  </si>
  <si>
    <t>Гачки та петлі</t>
  </si>
  <si>
    <t>39265000-7</t>
  </si>
  <si>
    <t>Художні фарби</t>
  </si>
  <si>
    <t>44812000-5</t>
  </si>
  <si>
    <t>Коробки</t>
  </si>
  <si>
    <t>44617000-8</t>
  </si>
  <si>
    <t>Одяг верхній, інший, жіночий і дівчачий (жіночі, українські, концертні костюми)</t>
  </si>
  <si>
    <t>лобзик ручний, ключ газовий, степлер для меблів, струбцини</t>
  </si>
  <si>
    <t>ніж столярний</t>
  </si>
  <si>
    <t>Ножі та ножиці</t>
  </si>
  <si>
    <t>39241000-3</t>
  </si>
  <si>
    <t xml:space="preserve"> мікрофони шнурові, радіо мікрофони, гарнітурні мікрофони</t>
  </si>
  <si>
    <t>Мікрофони</t>
  </si>
  <si>
    <t>32341000-5</t>
  </si>
  <si>
    <t>екран для відеопроекції</t>
  </si>
  <si>
    <t>Приладдя до аудіо- та відеообладнання</t>
  </si>
  <si>
    <t>32351000-8</t>
  </si>
  <si>
    <t>меблі(шафа для костюмів),шафа, тумбочка</t>
  </si>
  <si>
    <t>Меблі різні</t>
  </si>
  <si>
    <t>39151000-5</t>
  </si>
  <si>
    <t>лампочки, електролампи, енергозберігаючі лампи, лампи для софітівлампа настільна, світлове приладдя</t>
  </si>
  <si>
    <t>стенди для оздоблення холу</t>
  </si>
  <si>
    <t>Виставкове обладнання</t>
  </si>
  <si>
    <t>39154000-6</t>
  </si>
  <si>
    <t>конвектор</t>
  </si>
  <si>
    <t>Радіатори та котли</t>
  </si>
  <si>
    <t>44621000-9</t>
  </si>
  <si>
    <t>Персональні комп’ютери</t>
  </si>
  <si>
    <t>30213000-5</t>
  </si>
  <si>
    <t>телефонний апарат, телефонний апарат шнуровий</t>
  </si>
  <si>
    <t>Електрична апаратура для дротової телефонії чи дротової телеграфії</t>
  </si>
  <si>
    <t>32552000-7</t>
  </si>
  <si>
    <t>струни, стійка для мікрофона, софіти, пюпітр, пульт для оркестру</t>
  </si>
  <si>
    <t>короб архівний, гофроящики для штучної ялинки</t>
  </si>
  <si>
    <t>Шкільні грифельні чи інші дошки для писання чи малювання або приладдя до них</t>
  </si>
  <si>
    <t>39292000-5</t>
  </si>
  <si>
    <t>39515000-5</t>
  </si>
  <si>
    <t>Штори, портьєри, кухонні штори та тканинні жалюзі</t>
  </si>
  <si>
    <t>44167000-8</t>
  </si>
  <si>
    <t>Трубна арматура різна</t>
  </si>
  <si>
    <t>Світильники</t>
  </si>
  <si>
    <t>31521000-4</t>
  </si>
  <si>
    <t>Корпоративна уніформа</t>
  </si>
  <si>
    <t>18222000-1</t>
  </si>
  <si>
    <t>Готові текстильні вироби різні</t>
  </si>
  <si>
    <t>39525000-8</t>
  </si>
  <si>
    <t>Дрібне канцелярське приладдя</t>
  </si>
  <si>
    <t>30197000-6</t>
  </si>
  <si>
    <t>Папірці для нотаток</t>
  </si>
  <si>
    <t>22816000-3</t>
  </si>
  <si>
    <t>бумага для нотаток, бумага для нотаток на клею (стікер), тижневик для запису</t>
  </si>
  <si>
    <t>Паперове канцелярське приладдя та інші паперові вироби</t>
  </si>
  <si>
    <t>30199000-0</t>
  </si>
  <si>
    <t>дошка шкільна,м3</t>
  </si>
  <si>
    <t>Офісне приладдя</t>
  </si>
  <si>
    <t>30192000-1</t>
  </si>
  <si>
    <t>калькулятори бухгалтерські</t>
  </si>
  <si>
    <t>Лічильні машини</t>
  </si>
  <si>
    <t>30141000-9</t>
  </si>
  <si>
    <t>освіжувач повітря</t>
  </si>
  <si>
    <t>Засоби для ароматизації та дезодорування приміщень</t>
  </si>
  <si>
    <t>39811000-0</t>
  </si>
  <si>
    <t>рушник паперовий</t>
  </si>
  <si>
    <t>Паперові рушники для рук</t>
  </si>
  <si>
    <t>33763000-6</t>
  </si>
  <si>
    <t>Мітли, щітки та інше господарське приладдя</t>
  </si>
  <si>
    <t>39224000-8</t>
  </si>
  <si>
    <t>світильник</t>
  </si>
  <si>
    <t>Лампи</t>
  </si>
  <si>
    <t>31531000-7</t>
  </si>
  <si>
    <t>З’єднувачі та контактні елементи</t>
  </si>
  <si>
    <t>31224000-2</t>
  </si>
  <si>
    <t>лампи люмінесцентні, стартер</t>
  </si>
  <si>
    <t>Частини до світильників та освітлювальної арматури</t>
  </si>
  <si>
    <t>31532000-4</t>
  </si>
  <si>
    <t>Будівельні матеріали</t>
  </si>
  <si>
    <t>44111000-1</t>
  </si>
  <si>
    <t>Засоби для прання і миття</t>
  </si>
  <si>
    <t>39831000-6</t>
  </si>
  <si>
    <t xml:space="preserve">засіб для чистки скла, миючий засіб для санвузлів та приміщень, пральний порошок,чистящий порошок, миюче для стін, миюче для підлоги, засіб для чищення труб, білизна </t>
  </si>
  <si>
    <t>Парфуми та засоби гігієни</t>
  </si>
  <si>
    <t>33711000-7</t>
  </si>
  <si>
    <t>мило, мило рідке</t>
  </si>
  <si>
    <t>миючий засіб для посуду</t>
  </si>
  <si>
    <t>Засоби для миття посуду</t>
  </si>
  <si>
    <t>39832000-3</t>
  </si>
  <si>
    <t>поліроль</t>
  </si>
  <si>
    <t>Поліролі та креми</t>
  </si>
  <si>
    <t>39812000-7</t>
  </si>
  <si>
    <t xml:space="preserve">стільці для оркестру, стільці для піаніно, стільці, </t>
  </si>
  <si>
    <t>39112000-0</t>
  </si>
  <si>
    <t>Стільці</t>
  </si>
  <si>
    <t>Письмові та інші столи</t>
  </si>
  <si>
    <t>39121000-6</t>
  </si>
  <si>
    <t xml:space="preserve">табурет, сидіння в глядацькому залі, крісло, </t>
  </si>
  <si>
    <t>Сидіння та стільці різні</t>
  </si>
  <si>
    <t>39113000-7</t>
  </si>
  <si>
    <t>44321000-6</t>
  </si>
  <si>
    <t>Кабелі</t>
  </si>
  <si>
    <t>фломастери, олівці прості, ручки шарикові чорні, ручки шарикові сині, ручки, ручки шарикові червоні, ручки гелеві, стержень, маркери кольорові текстові, коректор, штемпельна фарба, фарба для принтера, картридж</t>
  </si>
  <si>
    <t>Периферійне обладнання</t>
  </si>
  <si>
    <t>30232000-4</t>
  </si>
  <si>
    <t>Приладдя до музичних інструментів</t>
  </si>
  <si>
    <t>37321000-4</t>
  </si>
  <si>
    <t>гітара</t>
  </si>
  <si>
    <t>Струнні інструменти</t>
  </si>
  <si>
    <t>37313000-5</t>
  </si>
  <si>
    <t>туалетний папір</t>
  </si>
  <si>
    <t>Туалетний папір</t>
  </si>
  <si>
    <t>33761000-2</t>
  </si>
  <si>
    <t>призи та дарунки</t>
  </si>
  <si>
    <t>26.51.6</t>
  </si>
  <si>
    <t>Інструменти та прилади вимірювальні, контрольні та випробовувальні, інші</t>
  </si>
  <si>
    <t>експлуатаційні витрати</t>
  </si>
  <si>
    <t>вивіз стоків</t>
  </si>
  <si>
    <t>послуги щодо записування звуку</t>
  </si>
  <si>
    <t>страхування водія</t>
  </si>
  <si>
    <t>послуги щодо бронювання конференц-центрів, конгрес-центрів і виставкових залів</t>
  </si>
  <si>
    <t>32.20.2</t>
  </si>
  <si>
    <t>23.52.1</t>
  </si>
  <si>
    <t>32.91.1</t>
  </si>
  <si>
    <t>20.41.3</t>
  </si>
  <si>
    <t>17.23.1</t>
  </si>
  <si>
    <t>32.99.1</t>
  </si>
  <si>
    <t>20.30.2</t>
  </si>
  <si>
    <t>Фарби та лаки, інші, та пов'язана з ними продукція; барвники художні та друкарські чорнила</t>
  </si>
  <si>
    <t>32.20.1</t>
  </si>
  <si>
    <t>Фортепіано, органи та інші струнні й духові музичні інструменти; метрономи, камертони; механізми музичних скриньок</t>
  </si>
  <si>
    <t>Частини та приладдя до музичних інструментів</t>
  </si>
  <si>
    <t>26.40.4</t>
  </si>
  <si>
    <t>13.20.1</t>
  </si>
  <si>
    <t>Тканини (крім спеціальних полотен) з натуральних волокон, крім бавовняних</t>
  </si>
  <si>
    <t>20.41.4</t>
  </si>
  <si>
    <t>Препарати пахучі, воски та інші засоби для чищення</t>
  </si>
  <si>
    <t>13.92.2</t>
  </si>
  <si>
    <t>74.90.2</t>
  </si>
  <si>
    <t>61.90.1</t>
  </si>
  <si>
    <t>38.11.6</t>
  </si>
  <si>
    <t>62.09.2</t>
  </si>
  <si>
    <t>80.20.1</t>
  </si>
  <si>
    <t>33.11.1</t>
  </si>
  <si>
    <t>71.20.1</t>
  </si>
  <si>
    <t>70.10.1</t>
  </si>
  <si>
    <t>37.00.1</t>
  </si>
  <si>
    <t>58.19.1</t>
  </si>
  <si>
    <t>20.59.5</t>
  </si>
  <si>
    <t>25.72.1</t>
  </si>
  <si>
    <t>22.19.3</t>
  </si>
  <si>
    <t>27.40.2</t>
  </si>
  <si>
    <t>22.22.1</t>
  </si>
  <si>
    <t>28.14.1</t>
  </si>
  <si>
    <t>17.22.1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</si>
  <si>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(ручки; олівці; фломастери; точилки;штрих; ластик; степлер)</t>
  </si>
  <si>
    <t>25.73.1</t>
  </si>
  <si>
    <t>25.94.1</t>
  </si>
  <si>
    <t>28.24.1</t>
  </si>
  <si>
    <t>28.23.1</t>
  </si>
  <si>
    <t>Машинки друкарські, машини для обробляння текстів і лічильні машини (калькулятор)</t>
  </si>
  <si>
    <t>27.40.4</t>
  </si>
  <si>
    <t>Частини ламп і освітлювального устатковання (стертери)</t>
  </si>
  <si>
    <t>61.10.4</t>
  </si>
  <si>
    <t>43.91.1</t>
  </si>
  <si>
    <t>81.29.1</t>
  </si>
  <si>
    <t>65.12.4</t>
  </si>
  <si>
    <t>68.31.1</t>
  </si>
  <si>
    <t>95.29.1</t>
  </si>
  <si>
    <t>Продукти хімічні різноманітні</t>
  </si>
  <si>
    <t>заправка вогнегасників</t>
  </si>
  <si>
    <t>Послуги з технічних випробувань</t>
  </si>
  <si>
    <t>71632000-7</t>
  </si>
  <si>
    <t>Послуги з ремонту і технічного обслуговування неелектричної техніки</t>
  </si>
  <si>
    <t>50531000-6</t>
  </si>
  <si>
    <t>Послуги у сфері поводження з вигрібними ямами</t>
  </si>
  <si>
    <t>90440000-3</t>
  </si>
  <si>
    <t>90510000-5</t>
  </si>
  <si>
    <t>зберігання (утилізація)люмінісцентних ламп</t>
  </si>
  <si>
    <t>Послуги зберігання та складування</t>
  </si>
  <si>
    <t>63120000-6</t>
  </si>
  <si>
    <t>Покрівельні роботи та інші спеціалізовані будівельні роботи</t>
  </si>
  <si>
    <t>45260000-7</t>
  </si>
  <si>
    <t>Послуги з ремонту і технічного обслуговування автомобілів</t>
  </si>
  <si>
    <t>50112000-3</t>
  </si>
  <si>
    <t>Перевезення колективів на конкурси та фестивалі</t>
  </si>
  <si>
    <t>Нерегулярні пасажирські перевезення</t>
  </si>
  <si>
    <t>60140000-1</t>
  </si>
  <si>
    <t>Послуги, пов’язані з друком</t>
  </si>
  <si>
    <t>79820000-8</t>
  </si>
  <si>
    <t>Періодичні видання</t>
  </si>
  <si>
    <t>22212000-9</t>
  </si>
  <si>
    <t>розміщення рекламної</t>
  </si>
  <si>
    <t>ТРК Март</t>
  </si>
  <si>
    <t>Телевізійні послуги</t>
  </si>
  <si>
    <t>92220000-9</t>
  </si>
  <si>
    <t>Постачальники Інтернет-послуг</t>
  </si>
  <si>
    <t>72411000-4</t>
  </si>
  <si>
    <t>Послуги телефонного зв’язку та передачі даних</t>
  </si>
  <si>
    <t>64210000-1</t>
  </si>
  <si>
    <t>обслуговування комп’ютерів</t>
  </si>
  <si>
    <t>Послуги з технічного обслуговування персональних комп’ютерів</t>
  </si>
  <si>
    <t>50322000-8</t>
  </si>
  <si>
    <t>Перезарядка картриджів, поточний ремонт комп’ютерної техніки</t>
  </si>
  <si>
    <t>обслуговування програм</t>
  </si>
  <si>
    <t>Ремонт і технічне обслуговування
комп’ютерних периферійних пристроїв</t>
  </si>
  <si>
    <t>50323000-5</t>
  </si>
  <si>
    <t>Послуги з обслуговування програмного забезпечення</t>
  </si>
  <si>
    <t>72261000-2</t>
  </si>
  <si>
    <t>Послуги зі страхування від нещасних випадків і страхування здоров’я</t>
  </si>
  <si>
    <t>66512000-2</t>
  </si>
  <si>
    <t>Послуги зі страхування цивільної
відповідальності</t>
  </si>
  <si>
    <t xml:space="preserve">66516000-0 </t>
  </si>
  <si>
    <t>Послуги зі страхування вантажів та послуги з транспортного страхування</t>
  </si>
  <si>
    <t>66514000-6</t>
  </si>
  <si>
    <t>Послуги зі страхування від шкоди чи збитків</t>
  </si>
  <si>
    <t>66515000-3</t>
  </si>
  <si>
    <t>виготовлення проектної документації</t>
  </si>
  <si>
    <t>Експертні послуги</t>
  </si>
  <si>
    <t xml:space="preserve">71319000-7 </t>
  </si>
  <si>
    <t>паспортизація земельної ділянки</t>
  </si>
  <si>
    <t>Юридичні послуги, пов’язані з оформленням і засвідченням документів</t>
  </si>
  <si>
    <t>79130000-4</t>
  </si>
  <si>
    <t>Госповірка лічильника води та лічильника газу,
госповірка термометрів і манометрів, повірка і
калібровка коректору об’єму газу, повірка і наладка сигналізатору газу, перевірка тепломережі під тиском</t>
  </si>
  <si>
    <t>Послуги з ремонту і технічного обслуговування вимірювальних, випробувальних і контрольних приладів</t>
  </si>
  <si>
    <t>50410000-2</t>
  </si>
  <si>
    <t>гідравлічна промивка системи опалення</t>
  </si>
  <si>
    <t>Послуги з ремонту і технічного обслуговування систем центрального опалення</t>
  </si>
  <si>
    <t>50720000-8</t>
  </si>
  <si>
    <t>Послуги з надання в оренду чи продажу будівель</t>
  </si>
  <si>
    <t>70310000-7</t>
  </si>
  <si>
    <t>Послуги з охорони правопорядку та громадського порядку</t>
  </si>
  <si>
    <t>75242000-4</t>
  </si>
  <si>
    <t>Послуги з ремонту і технічного
обслуговування контрольних приладів</t>
  </si>
  <si>
    <t xml:space="preserve">50413000-3 </t>
  </si>
  <si>
    <t>Послуги з утримання територій</t>
  </si>
  <si>
    <t>77314000-4</t>
  </si>
  <si>
    <t>Будівельні послуги</t>
  </si>
  <si>
    <t>71315000-9</t>
  </si>
  <si>
    <t>75251000-0</t>
  </si>
  <si>
    <t>Ремонтування господарсько-побутових  приладів і устаткування домашнього і садового вжитку</t>
  </si>
  <si>
    <t>обслуговування та ремонт кондиціонерів</t>
  </si>
  <si>
    <t>95.22.1</t>
  </si>
  <si>
    <t>Послуги з ремонту і технічного
обслуговування охолоджувальних установок</t>
  </si>
  <si>
    <t>50730000-1</t>
  </si>
  <si>
    <t>ремонтування музичних інструментів, налаштування фортепіано</t>
  </si>
  <si>
    <t>Послуги з настроювання музичних інструментів</t>
  </si>
  <si>
    <t>98396000-5</t>
  </si>
  <si>
    <t>Поточний ремонт приміщень за адресою вул. Фалеєвська 22</t>
  </si>
  <si>
    <t>Поточний ремонт за адресою вул. Адміральська 11</t>
  </si>
  <si>
    <t>Поточний ремонт приміщень за адресою вул. Спаська 46</t>
  </si>
  <si>
    <t>Поточний ремонт за адресою вул. Райдужна 38</t>
  </si>
  <si>
    <t>Поточний ремонт за адресою вул. Клубна 10</t>
  </si>
  <si>
    <t>Поточний ремонт приміщень за адресою вул. Леніна 1</t>
  </si>
  <si>
    <t>Поточний ремонт приміщень за адресою вул. Софіївська 18</t>
  </si>
  <si>
    <t>Поточний ремонт приміщень за адресою пр. Миру 34а</t>
  </si>
  <si>
    <t>Проведення робіт з демонтажу або реставрації об'єктів культурної спадщини, які в цілому або частково підпадають під дію Закону України "Про засудження комуністичного та націоналістичного (нациського) тоталітарних режимів в Україні та заборону пропаганди їхньої символіки" (29 об'єктів культурної спадщини)</t>
  </si>
  <si>
    <t>Поточний ремонт памятника Г.І. Петровському</t>
  </si>
  <si>
    <t>Поточний ремонт памятника І.А. Чигрину (1879-1919 рр.)</t>
  </si>
  <si>
    <t>Поточний ремонт памятника борцям за владу Рад</t>
  </si>
  <si>
    <t>Поточний ремонт памятного знака Ленінському комсомолу</t>
  </si>
  <si>
    <t>Поточний ремонт будинку, в якому розміщувалася підпільна друкарня, де видавалася більшовицька газета "Боротьба"</t>
  </si>
  <si>
    <t>Поточний ремонт будівлі, в якій знаходилася Рада фабрично-заводських комітетів м. Миколаєва</t>
  </si>
  <si>
    <t>Поточний ремонт будинку І.А. Чигрина, одного з керівників революційного руху в Миколаєві, з 1899 по 1902 рр. тут збиралися на сходки робітники заводу "Наваль"</t>
  </si>
  <si>
    <t>Поточний ремонт будівлі, де проходило засідання "Союзу миколаївських робітників"</t>
  </si>
  <si>
    <t>Поточний ремонт будинку, в якому знаходився І-й Миколаївський губернаторський та повітряний Комітети КСМУ</t>
  </si>
  <si>
    <t>Поточний ремонт будинку, де Ф.А. Сергєєв (Артем) проводив збори миколаївських більшовиків</t>
  </si>
  <si>
    <t>Поточний ремонт будинку, в якому розміщувався комітет "Спілка соціалістичної молоді"</t>
  </si>
  <si>
    <t>Поточний ремонт будинку, в якому мешкав партійний та державний діяч В.П. Ногін</t>
  </si>
  <si>
    <t>Поточний ремонт будинку, в якому Г.І. Петровський проводив нараду миколаївських більшовиків</t>
  </si>
  <si>
    <t>Поточний ремонт будинку, в якій знаходився міський комітет КСМУ та комсомольський клуб ім. А.Бебеля</t>
  </si>
  <si>
    <t>Поточний ремонт будинку, в якій знаходився комсомольський клуб ім. М. Онищенка та Л. Фельдмана</t>
  </si>
  <si>
    <t>Поточний ремонт будинку, в якому розміщувалася більшовицька друкарня</t>
  </si>
  <si>
    <t>Поточний ремонт будинку, в якій знаходився комітет РСДРП</t>
  </si>
  <si>
    <t>Поточний ремонт будинку, в якому мешкав Г.М. Шкапін</t>
  </si>
  <si>
    <t>Поточний ремонт місця, де було проголошено Радянську владу в Миколаєві</t>
  </si>
  <si>
    <t>Поточний ремонт місця, де знаходилась будівля, в якій працювало бюро з прийому добровольців в Інтернаціональну дивізію</t>
  </si>
  <si>
    <t>Поточний ремонт місця, де знаходилась булівля, в якій розміщувався штаб 58-ї дивізії під командуванням І.Ф. Федька</t>
  </si>
  <si>
    <t>Поточний ремонт обеліску бійцям Червоної Армії, які загинули при переході через Сиваш у 1920р.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</si>
</sst>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 ;\-#,##0.00\ "/>
    <numFmt numFmtId="197" formatCode="0.0"/>
    <numFmt numFmtId="198" formatCode="[$-FC19]d\ mmmm\ yyyy\ &quot;г.&quot;"/>
    <numFmt numFmtId="199" formatCode="000000"/>
    <numFmt numFmtId="200" formatCode="d/m/yy;@"/>
    <numFmt numFmtId="201" formatCode="dd/mm/yy;@"/>
    <numFmt numFmtId="202" formatCode="d/m;@"/>
    <numFmt numFmtId="203" formatCode="[$-419]d\ mmm;@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sz val="10"/>
      <color indexed="8"/>
      <name val="Times New Roman CYR"/>
      <family val="0"/>
    </font>
    <font>
      <sz val="11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justify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3" fontId="0" fillId="0" borderId="12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2" xfId="42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left" vertical="top"/>
    </xf>
    <xf numFmtId="0" fontId="13" fillId="0" borderId="19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22" sqref="B222"/>
    </sheetView>
  </sheetViews>
  <sheetFormatPr defaultColWidth="9.140625" defaultRowHeight="12.75"/>
  <cols>
    <col min="1" max="1" width="31.8515625" style="22" customWidth="1"/>
    <col min="2" max="2" width="36.28125" style="13" customWidth="1"/>
    <col min="3" max="3" width="10.57421875" style="3" customWidth="1"/>
    <col min="4" max="4" width="30.00390625" style="22" customWidth="1"/>
    <col min="5" max="5" width="11.28125" style="6" customWidth="1"/>
    <col min="6" max="6" width="9.8515625" style="11" customWidth="1"/>
    <col min="7" max="7" width="10.00390625" style="3" customWidth="1"/>
    <col min="8" max="8" width="22.8515625" style="2" customWidth="1"/>
    <col min="9" max="9" width="16.00390625" style="2" customWidth="1"/>
    <col min="10" max="10" width="29.421875" style="1" customWidth="1"/>
    <col min="11" max="16384" width="9.140625" style="1" customWidth="1"/>
  </cols>
  <sheetData>
    <row r="1" ht="76.5">
      <c r="D1" s="18" t="s">
        <v>80</v>
      </c>
    </row>
    <row r="2" spans="1:10" ht="25.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 customHeight="1">
      <c r="A3" s="79" t="s">
        <v>82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" customHeight="1">
      <c r="A4" s="1"/>
      <c r="B4" s="80" t="s">
        <v>83</v>
      </c>
      <c r="C4" s="80"/>
      <c r="D4" s="80"/>
      <c r="E4" s="80"/>
      <c r="F4" s="81"/>
      <c r="G4" s="81"/>
      <c r="H4" s="81"/>
      <c r="I4" s="81"/>
      <c r="J4" s="81"/>
    </row>
    <row r="5" spans="1:10" s="14" customFormat="1" ht="60">
      <c r="A5" s="78" t="s">
        <v>250</v>
      </c>
      <c r="B5" s="78"/>
      <c r="C5" s="78"/>
      <c r="D5" s="78"/>
      <c r="E5" s="78"/>
      <c r="F5" s="69" t="s">
        <v>207</v>
      </c>
      <c r="G5" s="69" t="s">
        <v>251</v>
      </c>
      <c r="H5" s="70" t="s">
        <v>77</v>
      </c>
      <c r="I5" s="70" t="s">
        <v>78</v>
      </c>
      <c r="J5" s="70" t="s">
        <v>79</v>
      </c>
    </row>
    <row r="6" spans="1:10" s="15" customFormat="1" ht="11.25" customHeight="1">
      <c r="A6" s="77">
        <v>1</v>
      </c>
      <c r="B6" s="77"/>
      <c r="C6" s="77"/>
      <c r="D6" s="77"/>
      <c r="E6" s="77"/>
      <c r="F6" s="27">
        <v>2</v>
      </c>
      <c r="G6" s="27">
        <v>3</v>
      </c>
      <c r="H6" s="29">
        <v>4</v>
      </c>
      <c r="I6" s="29">
        <v>5</v>
      </c>
      <c r="J6" s="28">
        <v>6</v>
      </c>
    </row>
    <row r="7" spans="1:10" s="15" customFormat="1" ht="11.25" customHeight="1">
      <c r="A7" s="26"/>
      <c r="B7" s="77" t="s">
        <v>85</v>
      </c>
      <c r="C7" s="77"/>
      <c r="D7" s="77" t="s">
        <v>86</v>
      </c>
      <c r="E7" s="77"/>
      <c r="F7" s="27"/>
      <c r="G7" s="27"/>
      <c r="H7" s="29"/>
      <c r="I7" s="29"/>
      <c r="J7" s="28"/>
    </row>
    <row r="8" spans="1:10" s="15" customFormat="1" ht="25.5">
      <c r="A8" s="30" t="s">
        <v>102</v>
      </c>
      <c r="B8" s="30" t="s">
        <v>278</v>
      </c>
      <c r="C8" s="26" t="s">
        <v>245</v>
      </c>
      <c r="D8" s="30" t="s">
        <v>358</v>
      </c>
      <c r="E8" s="31" t="s">
        <v>359</v>
      </c>
      <c r="F8" s="27">
        <v>2210</v>
      </c>
      <c r="G8" s="27">
        <f>76000</f>
        <v>76000</v>
      </c>
      <c r="H8" s="43" t="s">
        <v>100</v>
      </c>
      <c r="I8" s="32" t="s">
        <v>101</v>
      </c>
      <c r="J8" s="33"/>
    </row>
    <row r="9" spans="1:10" s="15" customFormat="1" ht="63.75">
      <c r="A9" s="35" t="s">
        <v>423</v>
      </c>
      <c r="B9" s="30" t="s">
        <v>325</v>
      </c>
      <c r="C9" s="34" t="s">
        <v>324</v>
      </c>
      <c r="D9" s="35" t="s">
        <v>424</v>
      </c>
      <c r="E9" s="35" t="s">
        <v>425</v>
      </c>
      <c r="F9" s="27">
        <v>2210</v>
      </c>
      <c r="G9" s="27">
        <f>12400-4400</f>
        <v>8000</v>
      </c>
      <c r="H9" s="43" t="s">
        <v>100</v>
      </c>
      <c r="I9" s="32" t="s">
        <v>101</v>
      </c>
      <c r="J9" s="33"/>
    </row>
    <row r="10" spans="1:10" s="15" customFormat="1" ht="15">
      <c r="A10" s="36" t="s">
        <v>376</v>
      </c>
      <c r="B10" s="30" t="s">
        <v>42</v>
      </c>
      <c r="C10" s="34" t="s">
        <v>41</v>
      </c>
      <c r="D10" s="36" t="s">
        <v>405</v>
      </c>
      <c r="E10" s="31" t="s">
        <v>406</v>
      </c>
      <c r="F10" s="27">
        <v>2210</v>
      </c>
      <c r="G10" s="27">
        <f>55000-10000</f>
        <v>45000</v>
      </c>
      <c r="H10" s="43" t="s">
        <v>100</v>
      </c>
      <c r="I10" s="32" t="s">
        <v>101</v>
      </c>
      <c r="J10" s="33"/>
    </row>
    <row r="11" spans="1:10" s="15" customFormat="1" ht="15" customHeight="1" hidden="1">
      <c r="A11" s="35" t="s">
        <v>446</v>
      </c>
      <c r="B11" s="30" t="s">
        <v>319</v>
      </c>
      <c r="C11" s="34" t="s">
        <v>320</v>
      </c>
      <c r="D11" s="35" t="s">
        <v>447</v>
      </c>
      <c r="E11" s="35" t="s">
        <v>448</v>
      </c>
      <c r="F11" s="27">
        <v>2210</v>
      </c>
      <c r="G11" s="27">
        <f>900-900</f>
        <v>0</v>
      </c>
      <c r="H11" s="43" t="s">
        <v>100</v>
      </c>
      <c r="I11" s="32" t="s">
        <v>101</v>
      </c>
      <c r="J11" s="33"/>
    </row>
    <row r="12" spans="1:10" s="15" customFormat="1" ht="25.5">
      <c r="A12" s="35" t="s">
        <v>362</v>
      </c>
      <c r="B12" s="30" t="s">
        <v>256</v>
      </c>
      <c r="C12" s="34" t="s">
        <v>255</v>
      </c>
      <c r="D12" s="36" t="s">
        <v>360</v>
      </c>
      <c r="E12" s="35" t="s">
        <v>361</v>
      </c>
      <c r="F12" s="27">
        <v>2210</v>
      </c>
      <c r="G12" s="27">
        <f>50000</f>
        <v>50000</v>
      </c>
      <c r="H12" s="43" t="s">
        <v>100</v>
      </c>
      <c r="I12" s="32" t="s">
        <v>101</v>
      </c>
      <c r="J12" s="33"/>
    </row>
    <row r="13" spans="1:10" s="15" customFormat="1" ht="51">
      <c r="A13" s="35" t="s">
        <v>343</v>
      </c>
      <c r="B13" s="30" t="s">
        <v>306</v>
      </c>
      <c r="C13" s="34" t="s">
        <v>609</v>
      </c>
      <c r="D13" s="35" t="s">
        <v>344</v>
      </c>
      <c r="E13" s="35" t="s">
        <v>345</v>
      </c>
      <c r="F13" s="27">
        <v>2210</v>
      </c>
      <c r="G13" s="27">
        <f>4200</f>
        <v>4200</v>
      </c>
      <c r="H13" s="43" t="s">
        <v>100</v>
      </c>
      <c r="I13" s="32" t="s">
        <v>101</v>
      </c>
      <c r="J13" s="33"/>
    </row>
    <row r="14" spans="1:10" s="9" customFormat="1" ht="25.5">
      <c r="A14" s="35" t="s">
        <v>73</v>
      </c>
      <c r="B14" s="30" t="s">
        <v>460</v>
      </c>
      <c r="C14" s="34" t="s">
        <v>246</v>
      </c>
      <c r="D14" s="36" t="s">
        <v>496</v>
      </c>
      <c r="E14" s="35" t="s">
        <v>497</v>
      </c>
      <c r="F14" s="27">
        <v>2210</v>
      </c>
      <c r="G14" s="27">
        <f>34800</f>
        <v>34800</v>
      </c>
      <c r="H14" s="43" t="s">
        <v>100</v>
      </c>
      <c r="I14" s="32" t="s">
        <v>101</v>
      </c>
      <c r="J14" s="33"/>
    </row>
    <row r="15" spans="1:10" s="15" customFormat="1" ht="15">
      <c r="A15" s="35" t="s">
        <v>419</v>
      </c>
      <c r="B15" s="30" t="s">
        <v>279</v>
      </c>
      <c r="C15" s="34" t="s">
        <v>588</v>
      </c>
      <c r="D15" s="36" t="s">
        <v>420</v>
      </c>
      <c r="E15" s="35" t="s">
        <v>421</v>
      </c>
      <c r="F15" s="27">
        <v>2210</v>
      </c>
      <c r="G15" s="27">
        <f>366+1206</f>
        <v>1572</v>
      </c>
      <c r="H15" s="43" t="s">
        <v>100</v>
      </c>
      <c r="I15" s="32" t="s">
        <v>101</v>
      </c>
      <c r="J15" s="33"/>
    </row>
    <row r="16" spans="1:10" s="15" customFormat="1" ht="15">
      <c r="A16" s="30" t="s">
        <v>564</v>
      </c>
      <c r="B16" s="30" t="s">
        <v>254</v>
      </c>
      <c r="C16" s="34" t="s">
        <v>43</v>
      </c>
      <c r="D16" s="30" t="s">
        <v>288</v>
      </c>
      <c r="E16" s="30" t="s">
        <v>289</v>
      </c>
      <c r="F16" s="27">
        <v>2210</v>
      </c>
      <c r="G16" s="27">
        <f>14000+50400</f>
        <v>64400</v>
      </c>
      <c r="H16" s="43" t="s">
        <v>100</v>
      </c>
      <c r="I16" s="32" t="s">
        <v>101</v>
      </c>
      <c r="J16" s="33"/>
    </row>
    <row r="17" spans="1:10" s="15" customFormat="1" ht="25.5">
      <c r="A17" s="35" t="s">
        <v>93</v>
      </c>
      <c r="B17" s="30" t="s">
        <v>585</v>
      </c>
      <c r="C17" s="34" t="s">
        <v>584</v>
      </c>
      <c r="D17" s="35" t="s">
        <v>363</v>
      </c>
      <c r="E17" s="35" t="s">
        <v>364</v>
      </c>
      <c r="F17" s="27">
        <v>2210</v>
      </c>
      <c r="G17" s="27">
        <f>8000</f>
        <v>8000</v>
      </c>
      <c r="H17" s="43" t="s">
        <v>100</v>
      </c>
      <c r="I17" s="32" t="s">
        <v>101</v>
      </c>
      <c r="J17" s="33"/>
    </row>
    <row r="18" spans="1:10" s="15" customFormat="1" ht="38.25">
      <c r="A18" s="36" t="s">
        <v>346</v>
      </c>
      <c r="B18" s="30" t="s">
        <v>321</v>
      </c>
      <c r="C18" s="34" t="s">
        <v>322</v>
      </c>
      <c r="D18" s="35" t="s">
        <v>347</v>
      </c>
      <c r="E18" s="35" t="s">
        <v>348</v>
      </c>
      <c r="F18" s="27">
        <v>2210</v>
      </c>
      <c r="G18" s="27">
        <f>784+5600+2200</f>
        <v>8584</v>
      </c>
      <c r="H18" s="43" t="s">
        <v>100</v>
      </c>
      <c r="I18" s="32" t="s">
        <v>101</v>
      </c>
      <c r="J18" s="33"/>
    </row>
    <row r="19" spans="1:10" s="15" customFormat="1" ht="25.5">
      <c r="A19" s="36" t="s">
        <v>228</v>
      </c>
      <c r="B19" s="36" t="s">
        <v>225</v>
      </c>
      <c r="C19" s="34" t="s">
        <v>224</v>
      </c>
      <c r="D19" s="35" t="s">
        <v>226</v>
      </c>
      <c r="E19" s="35" t="s">
        <v>227</v>
      </c>
      <c r="F19" s="27">
        <v>2210</v>
      </c>
      <c r="G19" s="27">
        <v>33300</v>
      </c>
      <c r="H19" s="43" t="s">
        <v>100</v>
      </c>
      <c r="I19" s="32" t="s">
        <v>101</v>
      </c>
      <c r="J19" s="33"/>
    </row>
    <row r="20" spans="1:10" s="15" customFormat="1" ht="38.25">
      <c r="A20" s="36" t="s">
        <v>231</v>
      </c>
      <c r="B20" s="36" t="s">
        <v>321</v>
      </c>
      <c r="C20" s="34" t="s">
        <v>322</v>
      </c>
      <c r="D20" s="35" t="s">
        <v>229</v>
      </c>
      <c r="E20" s="35" t="s">
        <v>230</v>
      </c>
      <c r="F20" s="27">
        <v>2210</v>
      </c>
      <c r="G20" s="27">
        <v>10814</v>
      </c>
      <c r="H20" s="43" t="s">
        <v>100</v>
      </c>
      <c r="I20" s="32" t="s">
        <v>101</v>
      </c>
      <c r="J20" s="33"/>
    </row>
    <row r="21" spans="1:10" s="15" customFormat="1" ht="15">
      <c r="A21" s="36" t="s">
        <v>128</v>
      </c>
      <c r="B21" s="30" t="s">
        <v>285</v>
      </c>
      <c r="C21" s="34" t="s">
        <v>26</v>
      </c>
      <c r="D21" s="35" t="s">
        <v>123</v>
      </c>
      <c r="E21" s="39" t="s">
        <v>124</v>
      </c>
      <c r="F21" s="27">
        <v>2210</v>
      </c>
      <c r="G21" s="27">
        <f>6384+20000</f>
        <v>26384</v>
      </c>
      <c r="H21" s="43" t="s">
        <v>100</v>
      </c>
      <c r="I21" s="32" t="s">
        <v>101</v>
      </c>
      <c r="J21" s="33"/>
    </row>
    <row r="22" spans="1:10" s="15" customFormat="1" ht="15">
      <c r="A22" s="37" t="s">
        <v>129</v>
      </c>
      <c r="B22" s="30" t="s">
        <v>285</v>
      </c>
      <c r="C22" s="34" t="s">
        <v>26</v>
      </c>
      <c r="D22" s="31" t="s">
        <v>126</v>
      </c>
      <c r="E22" s="30" t="s">
        <v>127</v>
      </c>
      <c r="F22" s="27">
        <v>2210</v>
      </c>
      <c r="G22" s="27">
        <v>3376</v>
      </c>
      <c r="H22" s="43" t="s">
        <v>100</v>
      </c>
      <c r="I22" s="32" t="s">
        <v>101</v>
      </c>
      <c r="J22" s="33"/>
    </row>
    <row r="23" spans="1:10" s="15" customFormat="1" ht="25.5">
      <c r="A23" s="36" t="s">
        <v>110</v>
      </c>
      <c r="B23" s="30" t="s">
        <v>273</v>
      </c>
      <c r="C23" s="34" t="s">
        <v>272</v>
      </c>
      <c r="D23" s="36" t="s">
        <v>97</v>
      </c>
      <c r="E23" s="35" t="s">
        <v>98</v>
      </c>
      <c r="F23" s="27">
        <v>2210</v>
      </c>
      <c r="G23" s="27">
        <f>23760</f>
        <v>23760</v>
      </c>
      <c r="H23" s="43" t="s">
        <v>100</v>
      </c>
      <c r="I23" s="32" t="s">
        <v>101</v>
      </c>
      <c r="J23" s="33"/>
    </row>
    <row r="24" spans="1:10" s="15" customFormat="1" ht="38.25">
      <c r="A24" s="36" t="s">
        <v>504</v>
      </c>
      <c r="B24" s="30" t="s">
        <v>253</v>
      </c>
      <c r="C24" s="34" t="s">
        <v>576</v>
      </c>
      <c r="D24" s="36" t="s">
        <v>502</v>
      </c>
      <c r="E24" s="35" t="s">
        <v>503</v>
      </c>
      <c r="F24" s="27">
        <v>2210</v>
      </c>
      <c r="G24" s="27">
        <f>39990-550-100</f>
        <v>39340</v>
      </c>
      <c r="H24" s="43" t="s">
        <v>100</v>
      </c>
      <c r="I24" s="44" t="s">
        <v>101</v>
      </c>
      <c r="J24" s="33"/>
    </row>
    <row r="25" spans="1:10" s="15" customFormat="1" ht="38.25">
      <c r="A25" s="36" t="s">
        <v>92</v>
      </c>
      <c r="B25" s="30" t="s">
        <v>253</v>
      </c>
      <c r="C25" s="34" t="s">
        <v>576</v>
      </c>
      <c r="D25" s="36" t="s">
        <v>412</v>
      </c>
      <c r="E25" s="35" t="s">
        <v>413</v>
      </c>
      <c r="F25" s="27">
        <v>2210</v>
      </c>
      <c r="G25" s="27">
        <f>8308+766</f>
        <v>9074</v>
      </c>
      <c r="H25" s="43" t="s">
        <v>100</v>
      </c>
      <c r="I25" s="44" t="s">
        <v>101</v>
      </c>
      <c r="J25" s="33"/>
    </row>
    <row r="26" spans="1:10" s="15" customFormat="1" ht="25.5">
      <c r="A26" s="37" t="s">
        <v>99</v>
      </c>
      <c r="B26" s="30" t="s">
        <v>252</v>
      </c>
      <c r="C26" s="27" t="s">
        <v>598</v>
      </c>
      <c r="D26" s="37" t="s">
        <v>290</v>
      </c>
      <c r="E26" s="37" t="s">
        <v>291</v>
      </c>
      <c r="F26" s="27">
        <v>2210</v>
      </c>
      <c r="G26" s="27">
        <f>54600</f>
        <v>54600</v>
      </c>
      <c r="H26" s="43" t="s">
        <v>100</v>
      </c>
      <c r="I26" s="32" t="s">
        <v>101</v>
      </c>
      <c r="J26" s="33"/>
    </row>
    <row r="27" spans="1:10" s="15" customFormat="1" ht="15">
      <c r="A27" s="35" t="s">
        <v>417</v>
      </c>
      <c r="B27" s="30" t="s">
        <v>327</v>
      </c>
      <c r="C27" s="34" t="s">
        <v>326</v>
      </c>
      <c r="D27" s="35" t="s">
        <v>415</v>
      </c>
      <c r="E27" s="35" t="s">
        <v>416</v>
      </c>
      <c r="F27" s="27">
        <v>2210</v>
      </c>
      <c r="G27" s="27">
        <f>80+212</f>
        <v>292</v>
      </c>
      <c r="H27" s="43" t="s">
        <v>100</v>
      </c>
      <c r="I27" s="32" t="s">
        <v>101</v>
      </c>
      <c r="J27" s="33"/>
    </row>
    <row r="28" spans="1:10" s="15" customFormat="1" ht="25.5">
      <c r="A28" s="35" t="s">
        <v>196</v>
      </c>
      <c r="B28" s="30" t="s">
        <v>191</v>
      </c>
      <c r="C28" s="34" t="s">
        <v>192</v>
      </c>
      <c r="D28" s="35" t="s">
        <v>195</v>
      </c>
      <c r="E28" s="35" t="s">
        <v>194</v>
      </c>
      <c r="F28" s="27">
        <v>2210</v>
      </c>
      <c r="G28" s="27">
        <v>500</v>
      </c>
      <c r="H28" s="43" t="s">
        <v>100</v>
      </c>
      <c r="I28" s="32" t="s">
        <v>101</v>
      </c>
      <c r="J28" s="33"/>
    </row>
    <row r="29" spans="1:10" s="15" customFormat="1" ht="25.5">
      <c r="A29" s="35" t="s">
        <v>193</v>
      </c>
      <c r="B29" s="30" t="s">
        <v>191</v>
      </c>
      <c r="C29" s="34" t="s">
        <v>192</v>
      </c>
      <c r="D29" s="35" t="s">
        <v>190</v>
      </c>
      <c r="E29" s="35" t="s">
        <v>189</v>
      </c>
      <c r="F29" s="27">
        <v>2210</v>
      </c>
      <c r="G29" s="27">
        <v>300</v>
      </c>
      <c r="H29" s="43" t="s">
        <v>100</v>
      </c>
      <c r="I29" s="32" t="s">
        <v>101</v>
      </c>
      <c r="J29" s="33"/>
    </row>
    <row r="30" spans="1:10" s="15" customFormat="1" ht="38.25">
      <c r="A30" s="36" t="s">
        <v>510</v>
      </c>
      <c r="B30" s="30" t="s">
        <v>611</v>
      </c>
      <c r="C30" s="34" t="s">
        <v>610</v>
      </c>
      <c r="D30" s="36" t="s">
        <v>511</v>
      </c>
      <c r="E30" s="31" t="s">
        <v>512</v>
      </c>
      <c r="F30" s="27">
        <v>2210</v>
      </c>
      <c r="G30" s="27">
        <v>100</v>
      </c>
      <c r="H30" s="43" t="s">
        <v>100</v>
      </c>
      <c r="I30" s="44" t="s">
        <v>101</v>
      </c>
      <c r="J30" s="33"/>
    </row>
    <row r="31" spans="1:10" s="15" customFormat="1" ht="89.25">
      <c r="A31" s="36" t="s">
        <v>553</v>
      </c>
      <c r="B31" s="30" t="s">
        <v>606</v>
      </c>
      <c r="C31" s="34" t="s">
        <v>577</v>
      </c>
      <c r="D31" s="36" t="s">
        <v>508</v>
      </c>
      <c r="E31" s="35" t="s">
        <v>509</v>
      </c>
      <c r="F31" s="27">
        <v>2210</v>
      </c>
      <c r="G31" s="27">
        <f>20832</f>
        <v>20832</v>
      </c>
      <c r="H31" s="43" t="s">
        <v>100</v>
      </c>
      <c r="I31" s="44" t="s">
        <v>101</v>
      </c>
      <c r="J31" s="33"/>
    </row>
    <row r="32" spans="1:10" s="15" customFormat="1" ht="102">
      <c r="A32" s="42" t="s">
        <v>223</v>
      </c>
      <c r="B32" s="30" t="s">
        <v>253</v>
      </c>
      <c r="C32" s="34" t="s">
        <v>576</v>
      </c>
      <c r="D32" s="36" t="s">
        <v>500</v>
      </c>
      <c r="E32" s="35" t="s">
        <v>501</v>
      </c>
      <c r="F32" s="27">
        <v>2210</v>
      </c>
      <c r="G32" s="27">
        <f>14898-160+82+60-8250</f>
        <v>6630</v>
      </c>
      <c r="H32" s="43" t="s">
        <v>100</v>
      </c>
      <c r="I32" s="44" t="s">
        <v>101</v>
      </c>
      <c r="J32" s="33"/>
    </row>
    <row r="33" spans="1:10" s="15" customFormat="1" ht="89.25">
      <c r="A33" s="36" t="s">
        <v>414</v>
      </c>
      <c r="B33" s="30" t="s">
        <v>253</v>
      </c>
      <c r="C33" s="34" t="s">
        <v>576</v>
      </c>
      <c r="D33" s="36" t="s">
        <v>505</v>
      </c>
      <c r="E33" s="35" t="s">
        <v>506</v>
      </c>
      <c r="F33" s="27">
        <v>2210</v>
      </c>
      <c r="G33" s="27">
        <f>46502-3800-3651-8426-8929-3640</f>
        <v>18056</v>
      </c>
      <c r="H33" s="43" t="s">
        <v>100</v>
      </c>
      <c r="I33" s="44" t="s">
        <v>101</v>
      </c>
      <c r="J33" s="33"/>
    </row>
    <row r="34" spans="1:10" s="15" customFormat="1" ht="25.5">
      <c r="A34" s="30" t="s">
        <v>233</v>
      </c>
      <c r="B34" s="30" t="s">
        <v>114</v>
      </c>
      <c r="C34" s="27" t="s">
        <v>24</v>
      </c>
      <c r="D34" s="30" t="s">
        <v>481</v>
      </c>
      <c r="E34" s="37" t="s">
        <v>482</v>
      </c>
      <c r="F34" s="27">
        <v>2210</v>
      </c>
      <c r="G34" s="27">
        <f>3640+4799+5000+8929</f>
        <v>22368</v>
      </c>
      <c r="H34" s="43" t="s">
        <v>100</v>
      </c>
      <c r="I34" s="32" t="s">
        <v>101</v>
      </c>
      <c r="J34" s="33"/>
    </row>
    <row r="35" spans="1:10" s="15" customFormat="1" ht="25.5">
      <c r="A35" s="30" t="s">
        <v>111</v>
      </c>
      <c r="B35" s="30" t="s">
        <v>114</v>
      </c>
      <c r="C35" s="27" t="s">
        <v>24</v>
      </c>
      <c r="D35" s="30" t="s">
        <v>554</v>
      </c>
      <c r="E35" s="37" t="s">
        <v>555</v>
      </c>
      <c r="F35" s="27">
        <v>2210</v>
      </c>
      <c r="G35" s="27">
        <f>2499+4611+3528</f>
        <v>10638</v>
      </c>
      <c r="H35" s="43" t="s">
        <v>100</v>
      </c>
      <c r="I35" s="32" t="s">
        <v>101</v>
      </c>
      <c r="J35" s="33"/>
    </row>
    <row r="36" spans="1:10" s="15" customFormat="1" ht="25.5">
      <c r="A36" s="30" t="s">
        <v>382</v>
      </c>
      <c r="B36" s="30" t="s">
        <v>114</v>
      </c>
      <c r="C36" s="27" t="s">
        <v>24</v>
      </c>
      <c r="D36" s="30" t="s">
        <v>381</v>
      </c>
      <c r="E36" s="31" t="s">
        <v>383</v>
      </c>
      <c r="F36" s="27">
        <v>2210</v>
      </c>
      <c r="G36" s="27">
        <f>600</f>
        <v>600</v>
      </c>
      <c r="H36" s="43" t="s">
        <v>100</v>
      </c>
      <c r="I36" s="32" t="s">
        <v>101</v>
      </c>
      <c r="J36" s="33"/>
    </row>
    <row r="37" spans="1:10" s="15" customFormat="1" ht="38.25">
      <c r="A37" s="35" t="s">
        <v>355</v>
      </c>
      <c r="B37" s="30" t="s">
        <v>300</v>
      </c>
      <c r="C37" s="34" t="s">
        <v>40</v>
      </c>
      <c r="D37" s="35" t="s">
        <v>451</v>
      </c>
      <c r="E37" s="31" t="s">
        <v>452</v>
      </c>
      <c r="F37" s="27">
        <v>2210</v>
      </c>
      <c r="G37" s="27">
        <f>1748</f>
        <v>1748</v>
      </c>
      <c r="H37" s="43" t="s">
        <v>100</v>
      </c>
      <c r="I37" s="32" t="s">
        <v>101</v>
      </c>
      <c r="J37" s="33"/>
    </row>
    <row r="38" spans="1:10" s="15" customFormat="1" ht="15">
      <c r="A38" s="36" t="s">
        <v>356</v>
      </c>
      <c r="B38" s="30" t="s">
        <v>301</v>
      </c>
      <c r="C38" s="34" t="s">
        <v>39</v>
      </c>
      <c r="D38" s="36" t="s">
        <v>524</v>
      </c>
      <c r="E38" s="35" t="s">
        <v>525</v>
      </c>
      <c r="F38" s="27">
        <v>2210</v>
      </c>
      <c r="G38" s="27">
        <f>1448</f>
        <v>1448</v>
      </c>
      <c r="H38" s="43" t="s">
        <v>100</v>
      </c>
      <c r="I38" s="32" t="s">
        <v>101</v>
      </c>
      <c r="J38" s="33"/>
    </row>
    <row r="39" spans="1:10" s="15" customFormat="1" ht="25.5">
      <c r="A39" s="36" t="s">
        <v>188</v>
      </c>
      <c r="B39" s="30" t="s">
        <v>184</v>
      </c>
      <c r="C39" s="34" t="s">
        <v>185</v>
      </c>
      <c r="D39" s="36" t="s">
        <v>186</v>
      </c>
      <c r="E39" s="35" t="s">
        <v>187</v>
      </c>
      <c r="F39" s="27">
        <v>2210</v>
      </c>
      <c r="G39" s="27">
        <v>2000</v>
      </c>
      <c r="H39" s="43" t="s">
        <v>100</v>
      </c>
      <c r="I39" s="32" t="s">
        <v>101</v>
      </c>
      <c r="J39" s="33"/>
    </row>
    <row r="40" spans="1:10" s="15" customFormat="1" ht="15">
      <c r="A40" s="36" t="s">
        <v>521</v>
      </c>
      <c r="B40" s="30" t="s">
        <v>357</v>
      </c>
      <c r="C40" s="34" t="s">
        <v>602</v>
      </c>
      <c r="D40" s="36" t="s">
        <v>494</v>
      </c>
      <c r="E40" s="35" t="s">
        <v>495</v>
      </c>
      <c r="F40" s="27">
        <v>2210</v>
      </c>
      <c r="G40" s="27">
        <f>13400</f>
        <v>13400</v>
      </c>
      <c r="H40" s="43" t="s">
        <v>100</v>
      </c>
      <c r="I40" s="32" t="s">
        <v>101</v>
      </c>
      <c r="J40" s="33"/>
    </row>
    <row r="41" spans="1:10" s="15" customFormat="1" ht="51">
      <c r="A41" s="36" t="s">
        <v>474</v>
      </c>
      <c r="B41" s="30" t="s">
        <v>303</v>
      </c>
      <c r="C41" s="34" t="s">
        <v>302</v>
      </c>
      <c r="D41" s="36" t="s">
        <v>522</v>
      </c>
      <c r="E41" s="35" t="s">
        <v>523</v>
      </c>
      <c r="F41" s="27">
        <v>2210</v>
      </c>
      <c r="G41" s="27">
        <f>845+2340+11045+240+500+2000</f>
        <v>16970</v>
      </c>
      <c r="H41" s="43" t="s">
        <v>100</v>
      </c>
      <c r="I41" s="32" t="s">
        <v>101</v>
      </c>
      <c r="J41" s="33"/>
    </row>
    <row r="42" spans="1:10" s="15" customFormat="1" ht="25.5">
      <c r="A42" s="36" t="s">
        <v>526</v>
      </c>
      <c r="B42" s="30" t="s">
        <v>613</v>
      </c>
      <c r="C42" s="34" t="s">
        <v>612</v>
      </c>
      <c r="D42" s="36" t="s">
        <v>527</v>
      </c>
      <c r="E42" s="35" t="s">
        <v>528</v>
      </c>
      <c r="F42" s="27">
        <v>2210</v>
      </c>
      <c r="G42" s="27">
        <f>1935+1578</f>
        <v>3513</v>
      </c>
      <c r="H42" s="43" t="s">
        <v>100</v>
      </c>
      <c r="I42" s="32" t="s">
        <v>101</v>
      </c>
      <c r="J42" s="33"/>
    </row>
    <row r="43" spans="1:10" s="15" customFormat="1" ht="38.25">
      <c r="A43" s="30" t="s">
        <v>465</v>
      </c>
      <c r="B43" s="30" t="s">
        <v>353</v>
      </c>
      <c r="C43" s="26" t="s">
        <v>583</v>
      </c>
      <c r="D43" s="30" t="s">
        <v>466</v>
      </c>
      <c r="E43" s="30" t="s">
        <v>467</v>
      </c>
      <c r="F43" s="27">
        <v>2210</v>
      </c>
      <c r="G43" s="27">
        <f>1000+10400+2400</f>
        <v>13800</v>
      </c>
      <c r="H43" s="43" t="s">
        <v>100</v>
      </c>
      <c r="I43" s="32" t="s">
        <v>101</v>
      </c>
      <c r="J43" s="33"/>
    </row>
    <row r="44" spans="1:10" s="15" customFormat="1" ht="25.5">
      <c r="A44" s="37" t="s">
        <v>468</v>
      </c>
      <c r="B44" s="30" t="s">
        <v>138</v>
      </c>
      <c r="C44" s="27" t="s">
        <v>137</v>
      </c>
      <c r="D44" s="31" t="s">
        <v>469</v>
      </c>
      <c r="E44" s="30" t="s">
        <v>470</v>
      </c>
      <c r="F44" s="27">
        <v>2210</v>
      </c>
      <c r="G44" s="27">
        <f>1800</f>
        <v>1800</v>
      </c>
      <c r="H44" s="43" t="s">
        <v>100</v>
      </c>
      <c r="I44" s="32" t="s">
        <v>101</v>
      </c>
      <c r="J44" s="33"/>
    </row>
    <row r="45" spans="1:10" s="15" customFormat="1" ht="38.25">
      <c r="A45" s="30" t="s">
        <v>483</v>
      </c>
      <c r="B45" s="30" t="s">
        <v>378</v>
      </c>
      <c r="C45" s="26" t="s">
        <v>74</v>
      </c>
      <c r="D45" s="30" t="s">
        <v>484</v>
      </c>
      <c r="E45" s="30" t="s">
        <v>485</v>
      </c>
      <c r="F45" s="27">
        <v>2210</v>
      </c>
      <c r="G45" s="27">
        <f>2000+400</f>
        <v>2400</v>
      </c>
      <c r="H45" s="43" t="s">
        <v>100</v>
      </c>
      <c r="I45" s="32" t="s">
        <v>101</v>
      </c>
      <c r="J45" s="33"/>
    </row>
    <row r="46" spans="1:10" s="15" customFormat="1" ht="15">
      <c r="A46" s="37" t="s">
        <v>121</v>
      </c>
      <c r="B46" s="30" t="s">
        <v>134</v>
      </c>
      <c r="C46" s="27" t="s">
        <v>133</v>
      </c>
      <c r="D46" s="31" t="s">
        <v>403</v>
      </c>
      <c r="E46" s="30" t="s">
        <v>404</v>
      </c>
      <c r="F46" s="27">
        <v>2210</v>
      </c>
      <c r="G46" s="27">
        <f>300</f>
        <v>300</v>
      </c>
      <c r="H46" s="43" t="s">
        <v>100</v>
      </c>
      <c r="I46" s="32" t="s">
        <v>101</v>
      </c>
      <c r="J46" s="33"/>
    </row>
    <row r="47" spans="1:10" s="15" customFormat="1" ht="25.5">
      <c r="A47" s="30" t="s">
        <v>536</v>
      </c>
      <c r="B47" s="30" t="s">
        <v>267</v>
      </c>
      <c r="C47" s="27" t="s">
        <v>575</v>
      </c>
      <c r="D47" s="30" t="s">
        <v>534</v>
      </c>
      <c r="E47" s="37" t="s">
        <v>535</v>
      </c>
      <c r="F47" s="27">
        <v>2210</v>
      </c>
      <c r="G47" s="27">
        <f>1508+1463-320</f>
        <v>2651</v>
      </c>
      <c r="H47" s="43" t="s">
        <v>100</v>
      </c>
      <c r="I47" s="32" t="s">
        <v>101</v>
      </c>
      <c r="J47" s="33"/>
    </row>
    <row r="48" spans="1:10" s="15" customFormat="1" ht="25.5">
      <c r="A48" s="36" t="s">
        <v>561</v>
      </c>
      <c r="B48" s="30" t="s">
        <v>280</v>
      </c>
      <c r="C48" s="34" t="s">
        <v>605</v>
      </c>
      <c r="D48" s="31" t="s">
        <v>562</v>
      </c>
      <c r="E48" s="35" t="s">
        <v>563</v>
      </c>
      <c r="F48" s="27">
        <v>2210</v>
      </c>
      <c r="G48" s="27">
        <f>670</f>
        <v>670</v>
      </c>
      <c r="H48" s="43" t="s">
        <v>100</v>
      </c>
      <c r="I48" s="32" t="s">
        <v>101</v>
      </c>
      <c r="J48" s="33"/>
    </row>
    <row r="49" spans="1:10" s="15" customFormat="1" ht="25.5">
      <c r="A49" s="36" t="s">
        <v>516</v>
      </c>
      <c r="B49" s="30" t="s">
        <v>280</v>
      </c>
      <c r="C49" s="34" t="s">
        <v>605</v>
      </c>
      <c r="D49" s="31" t="s">
        <v>517</v>
      </c>
      <c r="E49" s="35" t="s">
        <v>518</v>
      </c>
      <c r="F49" s="27">
        <v>2210</v>
      </c>
      <c r="G49" s="27">
        <f>608</f>
        <v>608</v>
      </c>
      <c r="H49" s="43" t="s">
        <v>100</v>
      </c>
      <c r="I49" s="32" t="s">
        <v>101</v>
      </c>
      <c r="J49" s="33"/>
    </row>
    <row r="50" spans="1:10" s="15" customFormat="1" ht="25.5">
      <c r="A50" s="36" t="s">
        <v>200</v>
      </c>
      <c r="B50" s="30" t="s">
        <v>198</v>
      </c>
      <c r="C50" s="34" t="s">
        <v>199</v>
      </c>
      <c r="D50" s="31" t="s">
        <v>198</v>
      </c>
      <c r="E50" s="35" t="s">
        <v>197</v>
      </c>
      <c r="F50" s="27">
        <v>2210</v>
      </c>
      <c r="G50" s="27">
        <f>800+1000+1500</f>
        <v>3300</v>
      </c>
      <c r="H50" s="43"/>
      <c r="I50" s="32"/>
      <c r="J50" s="33"/>
    </row>
    <row r="51" spans="1:10" s="15" customFormat="1" ht="26.25">
      <c r="A51" s="37" t="s">
        <v>125</v>
      </c>
      <c r="B51" s="30" t="s">
        <v>132</v>
      </c>
      <c r="C51" s="46" t="s">
        <v>149</v>
      </c>
      <c r="D51" s="38" t="s">
        <v>130</v>
      </c>
      <c r="E51" s="30" t="s">
        <v>131</v>
      </c>
      <c r="F51" s="27">
        <v>2210</v>
      </c>
      <c r="G51" s="27">
        <f>4000+2200</f>
        <v>6200</v>
      </c>
      <c r="H51" s="43" t="s">
        <v>100</v>
      </c>
      <c r="I51" s="32" t="s">
        <v>101</v>
      </c>
      <c r="J51" s="33"/>
    </row>
    <row r="52" spans="1:10" s="15" customFormat="1" ht="76.5">
      <c r="A52" s="30" t="s">
        <v>429</v>
      </c>
      <c r="B52" s="30" t="s">
        <v>365</v>
      </c>
      <c r="C52" s="26" t="s">
        <v>25</v>
      </c>
      <c r="D52" s="30" t="s">
        <v>407</v>
      </c>
      <c r="E52" s="30" t="s">
        <v>408</v>
      </c>
      <c r="F52" s="27">
        <v>2210</v>
      </c>
      <c r="G52" s="27">
        <f>1900</f>
        <v>1900</v>
      </c>
      <c r="H52" s="43" t="s">
        <v>100</v>
      </c>
      <c r="I52" s="32" t="s">
        <v>101</v>
      </c>
      <c r="J52" s="33"/>
    </row>
    <row r="53" spans="1:10" s="15" customFormat="1" ht="51">
      <c r="A53" s="30" t="s">
        <v>558</v>
      </c>
      <c r="B53" s="30" t="s">
        <v>581</v>
      </c>
      <c r="C53" s="26" t="s">
        <v>580</v>
      </c>
      <c r="D53" s="31" t="s">
        <v>559</v>
      </c>
      <c r="E53" s="30" t="s">
        <v>560</v>
      </c>
      <c r="F53" s="27">
        <v>2210</v>
      </c>
      <c r="G53" s="27">
        <f>8000</f>
        <v>8000</v>
      </c>
      <c r="H53" s="43" t="s">
        <v>100</v>
      </c>
      <c r="I53" s="32" t="s">
        <v>101</v>
      </c>
      <c r="J53" s="33"/>
    </row>
    <row r="54" spans="1:10" s="15" customFormat="1" ht="25.5">
      <c r="A54" s="30" t="s">
        <v>486</v>
      </c>
      <c r="B54" s="30" t="s">
        <v>582</v>
      </c>
      <c r="C54" s="26" t="s">
        <v>572</v>
      </c>
      <c r="D54" s="30" t="s">
        <v>556</v>
      </c>
      <c r="E54" s="30" t="s">
        <v>557</v>
      </c>
      <c r="F54" s="27">
        <v>2210</v>
      </c>
      <c r="G54" s="27">
        <f>5000+2600+1200+3000+5800+1850</f>
        <v>19450</v>
      </c>
      <c r="H54" s="43" t="s">
        <v>100</v>
      </c>
      <c r="I54" s="32" t="s">
        <v>101</v>
      </c>
      <c r="J54" s="33"/>
    </row>
    <row r="55" spans="1:10" s="15" customFormat="1" ht="15">
      <c r="A55" s="36" t="s">
        <v>96</v>
      </c>
      <c r="B55" s="30" t="s">
        <v>254</v>
      </c>
      <c r="C55" s="34" t="s">
        <v>43</v>
      </c>
      <c r="D55" s="35" t="s">
        <v>117</v>
      </c>
      <c r="E55" s="31" t="s">
        <v>118</v>
      </c>
      <c r="F55" s="27">
        <v>2210</v>
      </c>
      <c r="G55" s="27">
        <f>15000</f>
        <v>15000</v>
      </c>
      <c r="H55" s="43" t="s">
        <v>100</v>
      </c>
      <c r="I55" s="32" t="s">
        <v>101</v>
      </c>
      <c r="J55" s="33"/>
    </row>
    <row r="56" spans="1:10" s="15" customFormat="1" ht="25.5">
      <c r="A56" s="30" t="s">
        <v>411</v>
      </c>
      <c r="B56" s="30" t="s">
        <v>120</v>
      </c>
      <c r="C56" s="26" t="s">
        <v>119</v>
      </c>
      <c r="D56" s="30" t="s">
        <v>410</v>
      </c>
      <c r="E56" s="30" t="s">
        <v>409</v>
      </c>
      <c r="F56" s="27">
        <v>2210</v>
      </c>
      <c r="G56" s="27">
        <f>750</f>
        <v>750</v>
      </c>
      <c r="H56" s="43" t="s">
        <v>100</v>
      </c>
      <c r="I56" s="32" t="s">
        <v>101</v>
      </c>
      <c r="J56" s="33"/>
    </row>
    <row r="57" spans="1:10" s="15" customFormat="1" ht="25.5">
      <c r="A57" s="37" t="s">
        <v>427</v>
      </c>
      <c r="B57" s="30" t="s">
        <v>566</v>
      </c>
      <c r="C57" s="27" t="s">
        <v>565</v>
      </c>
      <c r="D57" s="30" t="s">
        <v>400</v>
      </c>
      <c r="E57" s="37" t="s">
        <v>399</v>
      </c>
      <c r="F57" s="27">
        <v>2210</v>
      </c>
      <c r="G57" s="27">
        <v>1500</v>
      </c>
      <c r="H57" s="43" t="s">
        <v>100</v>
      </c>
      <c r="I57" s="32" t="s">
        <v>101</v>
      </c>
      <c r="J57" s="33"/>
    </row>
    <row r="58" spans="1:10" s="15" customFormat="1" ht="25.5">
      <c r="A58" s="30" t="s">
        <v>543</v>
      </c>
      <c r="B58" s="30" t="s">
        <v>338</v>
      </c>
      <c r="C58" s="46">
        <v>36922</v>
      </c>
      <c r="D58" s="30" t="s">
        <v>545</v>
      </c>
      <c r="E58" s="30" t="s">
        <v>544</v>
      </c>
      <c r="F58" s="27">
        <v>2210</v>
      </c>
      <c r="G58" s="27">
        <f>28300+20000+6000+24600+87000-25538</f>
        <v>140362</v>
      </c>
      <c r="H58" s="43" t="s">
        <v>100</v>
      </c>
      <c r="I58" s="32" t="s">
        <v>101</v>
      </c>
      <c r="J58" s="33"/>
    </row>
    <row r="59" spans="1:10" s="15" customFormat="1" ht="25.5">
      <c r="A59" s="30" t="s">
        <v>548</v>
      </c>
      <c r="B59" s="30" t="s">
        <v>335</v>
      </c>
      <c r="C59" s="26" t="s">
        <v>336</v>
      </c>
      <c r="D59" s="30" t="s">
        <v>549</v>
      </c>
      <c r="E59" s="30" t="s">
        <v>550</v>
      </c>
      <c r="F59" s="27">
        <v>2210</v>
      </c>
      <c r="G59" s="27">
        <f>3000+300+195000-5000</f>
        <v>193300</v>
      </c>
      <c r="H59" s="43" t="s">
        <v>100</v>
      </c>
      <c r="I59" s="32" t="s">
        <v>101</v>
      </c>
      <c r="J59" s="33"/>
    </row>
    <row r="60" spans="1:10" s="15" customFormat="1" ht="25.5">
      <c r="A60" s="40" t="s">
        <v>112</v>
      </c>
      <c r="B60" s="30" t="s">
        <v>338</v>
      </c>
      <c r="C60" s="41" t="s">
        <v>337</v>
      </c>
      <c r="D60" s="40" t="s">
        <v>546</v>
      </c>
      <c r="E60" s="40" t="s">
        <v>547</v>
      </c>
      <c r="F60" s="27">
        <v>2210</v>
      </c>
      <c r="G60" s="27">
        <f>7200+1200</f>
        <v>8400</v>
      </c>
      <c r="H60" s="43" t="s">
        <v>100</v>
      </c>
      <c r="I60" s="32" t="s">
        <v>101</v>
      </c>
      <c r="J60" s="33"/>
    </row>
    <row r="61" spans="1:10" s="15" customFormat="1" ht="25.5">
      <c r="A61" s="40" t="s">
        <v>471</v>
      </c>
      <c r="B61" s="30" t="s">
        <v>338</v>
      </c>
      <c r="C61" s="41" t="s">
        <v>337</v>
      </c>
      <c r="D61" s="40" t="s">
        <v>472</v>
      </c>
      <c r="E61" s="40" t="s">
        <v>473</v>
      </c>
      <c r="F61" s="27">
        <v>2210</v>
      </c>
      <c r="G61" s="27">
        <f>2800+1400+10500+2100</f>
        <v>16800</v>
      </c>
      <c r="H61" s="43" t="s">
        <v>100</v>
      </c>
      <c r="I61" s="32" t="s">
        <v>101</v>
      </c>
      <c r="J61" s="33"/>
    </row>
    <row r="62" spans="1:10" s="15" customFormat="1" ht="25.5">
      <c r="A62" s="37" t="s">
        <v>475</v>
      </c>
      <c r="B62" s="30" t="s">
        <v>122</v>
      </c>
      <c r="C62" s="34" t="s">
        <v>28</v>
      </c>
      <c r="D62" s="38" t="s">
        <v>476</v>
      </c>
      <c r="E62" s="30" t="s">
        <v>477</v>
      </c>
      <c r="F62" s="27">
        <v>2210</v>
      </c>
      <c r="G62" s="27">
        <f>15266+1000-1850-771</f>
        <v>13645</v>
      </c>
      <c r="H62" s="43" t="s">
        <v>100</v>
      </c>
      <c r="I62" s="32" t="s">
        <v>101</v>
      </c>
      <c r="J62" s="33"/>
    </row>
    <row r="63" spans="1:10" s="15" customFormat="1" ht="89.25">
      <c r="A63" s="36" t="s">
        <v>115</v>
      </c>
      <c r="B63" s="30" t="s">
        <v>116</v>
      </c>
      <c r="C63" s="34" t="s">
        <v>574</v>
      </c>
      <c r="D63" s="36" t="s">
        <v>519</v>
      </c>
      <c r="E63" s="38" t="s">
        <v>520</v>
      </c>
      <c r="F63" s="27">
        <v>2210</v>
      </c>
      <c r="G63" s="27">
        <f>320+65+558+1860+1416+1079+994+566+1287+186+192+1433</f>
        <v>9956</v>
      </c>
      <c r="H63" s="43" t="s">
        <v>100</v>
      </c>
      <c r="I63" s="32" t="s">
        <v>101</v>
      </c>
      <c r="J63" s="33"/>
    </row>
    <row r="64" spans="1:10" s="15" customFormat="1" ht="15">
      <c r="A64" s="36" t="s">
        <v>462</v>
      </c>
      <c r="B64" s="30" t="s">
        <v>333</v>
      </c>
      <c r="C64" s="34" t="s">
        <v>334</v>
      </c>
      <c r="D64" s="36" t="s">
        <v>463</v>
      </c>
      <c r="E64" s="31" t="s">
        <v>464</v>
      </c>
      <c r="F64" s="27">
        <v>2210</v>
      </c>
      <c r="G64" s="27">
        <f>505</f>
        <v>505</v>
      </c>
      <c r="H64" s="43" t="s">
        <v>100</v>
      </c>
      <c r="I64" s="32" t="s">
        <v>101</v>
      </c>
      <c r="J64" s="33"/>
    </row>
    <row r="65" spans="1:10" s="15" customFormat="1" ht="15">
      <c r="A65" s="35" t="s">
        <v>453</v>
      </c>
      <c r="B65" s="30" t="s">
        <v>284</v>
      </c>
      <c r="C65" s="34" t="s">
        <v>608</v>
      </c>
      <c r="D65" s="36" t="s">
        <v>454</v>
      </c>
      <c r="E65" s="35" t="s">
        <v>455</v>
      </c>
      <c r="F65" s="27">
        <v>2210</v>
      </c>
      <c r="G65" s="27">
        <f>320</f>
        <v>320</v>
      </c>
      <c r="H65" s="43" t="s">
        <v>100</v>
      </c>
      <c r="I65" s="32" t="s">
        <v>101</v>
      </c>
      <c r="J65" s="33"/>
    </row>
    <row r="66" spans="1:10" s="15" customFormat="1" ht="38.25">
      <c r="A66" s="36" t="s">
        <v>507</v>
      </c>
      <c r="B66" s="30" t="s">
        <v>122</v>
      </c>
      <c r="C66" s="34" t="s">
        <v>28</v>
      </c>
      <c r="D66" s="36" t="s">
        <v>488</v>
      </c>
      <c r="E66" s="35" t="s">
        <v>489</v>
      </c>
      <c r="F66" s="27">
        <v>2210</v>
      </c>
      <c r="G66" s="27">
        <v>3258</v>
      </c>
      <c r="H66" s="43" t="s">
        <v>100</v>
      </c>
      <c r="I66" s="32" t="s">
        <v>101</v>
      </c>
      <c r="J66" s="33"/>
    </row>
    <row r="67" spans="1:10" s="15" customFormat="1" ht="25.5">
      <c r="A67" s="35" t="s">
        <v>430</v>
      </c>
      <c r="B67" s="30" t="s">
        <v>323</v>
      </c>
      <c r="C67" s="34" t="s">
        <v>27</v>
      </c>
      <c r="D67" s="36" t="s">
        <v>491</v>
      </c>
      <c r="E67" s="31" t="s">
        <v>490</v>
      </c>
      <c r="F67" s="27">
        <v>2210</v>
      </c>
      <c r="G67" s="27">
        <f>24618+11500+14040-6558-3240-1155-10814</f>
        <v>28391</v>
      </c>
      <c r="H67" s="43" t="s">
        <v>100</v>
      </c>
      <c r="I67" s="32" t="s">
        <v>101</v>
      </c>
      <c r="J67" s="33"/>
    </row>
    <row r="68" spans="1:10" s="15" customFormat="1" ht="15">
      <c r="A68" s="35" t="s">
        <v>380</v>
      </c>
      <c r="B68" s="30" t="s">
        <v>279</v>
      </c>
      <c r="C68" s="34" t="s">
        <v>588</v>
      </c>
      <c r="D68" s="36" t="s">
        <v>498</v>
      </c>
      <c r="E68" s="35" t="s">
        <v>499</v>
      </c>
      <c r="F68" s="27">
        <v>2210</v>
      </c>
      <c r="G68" s="27">
        <f>1040</f>
        <v>1040</v>
      </c>
      <c r="H68" s="43" t="s">
        <v>100</v>
      </c>
      <c r="I68" s="32" t="s">
        <v>101</v>
      </c>
      <c r="J68" s="33"/>
    </row>
    <row r="69" spans="1:10" s="15" customFormat="1" ht="15">
      <c r="A69" s="35" t="s">
        <v>418</v>
      </c>
      <c r="B69" s="30" t="s">
        <v>279</v>
      </c>
      <c r="C69" s="34" t="s">
        <v>588</v>
      </c>
      <c r="D69" s="36" t="s">
        <v>135</v>
      </c>
      <c r="E69" s="35" t="s">
        <v>136</v>
      </c>
      <c r="F69" s="27">
        <v>2210</v>
      </c>
      <c r="G69" s="27">
        <f>8320+3640</f>
        <v>11960</v>
      </c>
      <c r="H69" s="43" t="s">
        <v>100</v>
      </c>
      <c r="I69" s="32" t="s">
        <v>101</v>
      </c>
      <c r="J69" s="33"/>
    </row>
    <row r="70" spans="1:10" s="15" customFormat="1" ht="25.5">
      <c r="A70" s="30" t="s">
        <v>513</v>
      </c>
      <c r="B70" s="30" t="s">
        <v>587</v>
      </c>
      <c r="C70" s="27" t="s">
        <v>586</v>
      </c>
      <c r="D70" s="30" t="s">
        <v>514</v>
      </c>
      <c r="E70" s="37" t="s">
        <v>515</v>
      </c>
      <c r="F70" s="27">
        <v>2210</v>
      </c>
      <c r="G70" s="27">
        <f>824</f>
        <v>824</v>
      </c>
      <c r="H70" s="43" t="s">
        <v>100</v>
      </c>
      <c r="I70" s="32" t="s">
        <v>101</v>
      </c>
      <c r="J70" s="33"/>
    </row>
    <row r="71" spans="1:10" s="15" customFormat="1" ht="25.5">
      <c r="A71" s="30" t="s">
        <v>540</v>
      </c>
      <c r="B71" s="30" t="s">
        <v>587</v>
      </c>
      <c r="C71" s="27" t="s">
        <v>586</v>
      </c>
      <c r="D71" s="30" t="s">
        <v>541</v>
      </c>
      <c r="E71" s="37" t="s">
        <v>542</v>
      </c>
      <c r="F71" s="27">
        <v>2210</v>
      </c>
      <c r="G71" s="27">
        <f>866</f>
        <v>866</v>
      </c>
      <c r="H71" s="43" t="s">
        <v>100</v>
      </c>
      <c r="I71" s="32" t="s">
        <v>101</v>
      </c>
      <c r="J71" s="33"/>
    </row>
    <row r="72" spans="1:10" s="15" customFormat="1" ht="76.5">
      <c r="A72" s="30" t="s">
        <v>533</v>
      </c>
      <c r="B72" s="30" t="s">
        <v>267</v>
      </c>
      <c r="C72" s="27" t="s">
        <v>575</v>
      </c>
      <c r="D72" s="30" t="s">
        <v>531</v>
      </c>
      <c r="E72" s="37" t="s">
        <v>532</v>
      </c>
      <c r="F72" s="27">
        <v>2210</v>
      </c>
      <c r="G72" s="27">
        <f>1915+3980.4+1186+1391+1380+1612+362+1344.6-1748</f>
        <v>11423</v>
      </c>
      <c r="H72" s="43" t="s">
        <v>100</v>
      </c>
      <c r="I72" s="32" t="s">
        <v>101</v>
      </c>
      <c r="J72" s="33"/>
    </row>
    <row r="73" spans="1:10" s="15" customFormat="1" ht="25.5">
      <c r="A73" s="30" t="s">
        <v>537</v>
      </c>
      <c r="B73" s="30" t="s">
        <v>267</v>
      </c>
      <c r="C73" s="27" t="s">
        <v>575</v>
      </c>
      <c r="D73" s="30" t="s">
        <v>538</v>
      </c>
      <c r="E73" s="37" t="s">
        <v>539</v>
      </c>
      <c r="F73" s="27">
        <v>2210</v>
      </c>
      <c r="G73" s="27">
        <f>508</f>
        <v>508</v>
      </c>
      <c r="H73" s="43" t="s">
        <v>100</v>
      </c>
      <c r="I73" s="32" t="s">
        <v>101</v>
      </c>
      <c r="J73" s="33"/>
    </row>
    <row r="74" spans="1:10" s="15" customFormat="1" ht="38.25">
      <c r="A74" s="36" t="s">
        <v>426</v>
      </c>
      <c r="B74" s="30" t="s">
        <v>388</v>
      </c>
      <c r="C74" s="34" t="s">
        <v>604</v>
      </c>
      <c r="D74" s="36" t="s">
        <v>398</v>
      </c>
      <c r="E74" s="31" t="s">
        <v>397</v>
      </c>
      <c r="F74" s="27">
        <v>2210</v>
      </c>
      <c r="G74" s="27">
        <f>600+6000+460+400</f>
        <v>7460</v>
      </c>
      <c r="H74" s="43" t="s">
        <v>100</v>
      </c>
      <c r="I74" s="32" t="s">
        <v>101</v>
      </c>
      <c r="J74" s="33"/>
    </row>
    <row r="75" spans="1:10" s="15" customFormat="1" ht="25.5">
      <c r="A75" s="36" t="s">
        <v>183</v>
      </c>
      <c r="B75" s="30" t="s">
        <v>181</v>
      </c>
      <c r="C75" s="34" t="s">
        <v>182</v>
      </c>
      <c r="D75" s="36" t="s">
        <v>179</v>
      </c>
      <c r="E75" s="31" t="s">
        <v>180</v>
      </c>
      <c r="F75" s="27">
        <v>2210</v>
      </c>
      <c r="G75" s="27">
        <v>300</v>
      </c>
      <c r="H75" s="43"/>
      <c r="I75" s="32"/>
      <c r="J75" s="33"/>
    </row>
    <row r="76" spans="1:10" s="15" customFormat="1" ht="25.5">
      <c r="A76" s="35" t="s">
        <v>276</v>
      </c>
      <c r="B76" s="30" t="s">
        <v>305</v>
      </c>
      <c r="C76" s="34" t="s">
        <v>304</v>
      </c>
      <c r="D76" s="35" t="s">
        <v>386</v>
      </c>
      <c r="E76" s="35" t="s">
        <v>387</v>
      </c>
      <c r="F76" s="27">
        <v>2210</v>
      </c>
      <c r="G76" s="27">
        <f>250</f>
        <v>250</v>
      </c>
      <c r="H76" s="43" t="s">
        <v>100</v>
      </c>
      <c r="I76" s="32" t="s">
        <v>101</v>
      </c>
      <c r="J76" s="33"/>
    </row>
    <row r="77" spans="1:10" s="15" customFormat="1" ht="12.75">
      <c r="A77" s="82" t="s">
        <v>139</v>
      </c>
      <c r="B77" s="30" t="s">
        <v>328</v>
      </c>
      <c r="C77" s="34" t="s">
        <v>329</v>
      </c>
      <c r="D77" s="84" t="s">
        <v>529</v>
      </c>
      <c r="E77" s="86" t="s">
        <v>530</v>
      </c>
      <c r="F77" s="88">
        <v>2210</v>
      </c>
      <c r="G77" s="88">
        <f>10720+1144+2964+2012+940+6760+609+160+693+486+288+245+312+330+1000+2880+171+50+140+144+300+126+4000+180+5040-5040-6400-3762</f>
        <v>26492</v>
      </c>
      <c r="H77" s="90" t="s">
        <v>100</v>
      </c>
      <c r="I77" s="92" t="s">
        <v>101</v>
      </c>
      <c r="J77" s="86"/>
    </row>
    <row r="78" spans="1:10" s="15" customFormat="1" ht="12.75">
      <c r="A78" s="83"/>
      <c r="B78" s="30" t="s">
        <v>31</v>
      </c>
      <c r="C78" s="34" t="s">
        <v>30</v>
      </c>
      <c r="D78" s="85"/>
      <c r="E78" s="87"/>
      <c r="F78" s="89"/>
      <c r="G78" s="89"/>
      <c r="H78" s="91"/>
      <c r="I78" s="93"/>
      <c r="J78" s="87"/>
    </row>
    <row r="79" spans="1:10" s="15" customFormat="1" ht="38.25">
      <c r="A79" s="35" t="s">
        <v>433</v>
      </c>
      <c r="B79" s="30" t="s">
        <v>282</v>
      </c>
      <c r="C79" s="34" t="s">
        <v>601</v>
      </c>
      <c r="D79" s="35" t="s">
        <v>434</v>
      </c>
      <c r="E79" s="35" t="s">
        <v>435</v>
      </c>
      <c r="F79" s="27">
        <v>2210</v>
      </c>
      <c r="G79" s="27">
        <f>690</f>
        <v>690</v>
      </c>
      <c r="H79" s="43" t="s">
        <v>100</v>
      </c>
      <c r="I79" s="32" t="s">
        <v>101</v>
      </c>
      <c r="J79" s="33"/>
    </row>
    <row r="80" spans="1:10" s="15" customFormat="1" ht="51">
      <c r="A80" s="36" t="s">
        <v>349</v>
      </c>
      <c r="B80" s="30" t="s">
        <v>330</v>
      </c>
      <c r="C80" s="34" t="s">
        <v>331</v>
      </c>
      <c r="D80" s="36" t="s">
        <v>493</v>
      </c>
      <c r="E80" s="35" t="s">
        <v>492</v>
      </c>
      <c r="F80" s="27">
        <v>2210</v>
      </c>
      <c r="G80" s="27">
        <f>1500+280+20000+2680</f>
        <v>24460</v>
      </c>
      <c r="H80" s="43" t="s">
        <v>100</v>
      </c>
      <c r="I80" s="32" t="s">
        <v>101</v>
      </c>
      <c r="J80" s="33"/>
    </row>
    <row r="81" spans="1:10" s="15" customFormat="1" ht="15">
      <c r="A81" s="37" t="s">
        <v>441</v>
      </c>
      <c r="B81" s="30" t="s">
        <v>269</v>
      </c>
      <c r="C81" s="27" t="s">
        <v>268</v>
      </c>
      <c r="D81" s="37" t="s">
        <v>442</v>
      </c>
      <c r="E81" s="37" t="s">
        <v>443</v>
      </c>
      <c r="F81" s="27">
        <v>2210</v>
      </c>
      <c r="G81" s="27">
        <f>90</f>
        <v>90</v>
      </c>
      <c r="H81" s="43" t="s">
        <v>100</v>
      </c>
      <c r="I81" s="32" t="s">
        <v>101</v>
      </c>
      <c r="J81" s="33"/>
    </row>
    <row r="82" spans="1:10" s="15" customFormat="1" ht="38.25">
      <c r="A82" s="36" t="s">
        <v>428</v>
      </c>
      <c r="B82" s="30" t="s">
        <v>396</v>
      </c>
      <c r="C82" s="34" t="s">
        <v>28</v>
      </c>
      <c r="D82" s="36" t="s">
        <v>401</v>
      </c>
      <c r="E82" s="35" t="s">
        <v>402</v>
      </c>
      <c r="F82" s="27">
        <v>2210</v>
      </c>
      <c r="G82" s="27">
        <f>3800+43061+50000+360+3651</f>
        <v>100872</v>
      </c>
      <c r="H82" s="43" t="s">
        <v>100</v>
      </c>
      <c r="I82" s="32" t="s">
        <v>101</v>
      </c>
      <c r="J82" s="33"/>
    </row>
    <row r="83" spans="1:10" s="15" customFormat="1" ht="25.5">
      <c r="A83" s="36" t="s">
        <v>94</v>
      </c>
      <c r="B83" s="30" t="s">
        <v>94</v>
      </c>
      <c r="C83" s="34" t="s">
        <v>95</v>
      </c>
      <c r="D83" s="36" t="s">
        <v>401</v>
      </c>
      <c r="E83" s="35" t="s">
        <v>402</v>
      </c>
      <c r="F83" s="27">
        <v>2210</v>
      </c>
      <c r="G83" s="27">
        <f>8250</f>
        <v>8250</v>
      </c>
      <c r="H83" s="43" t="s">
        <v>100</v>
      </c>
      <c r="I83" s="32" t="s">
        <v>101</v>
      </c>
      <c r="J83" s="33"/>
    </row>
    <row r="84" spans="1:10" s="15" customFormat="1" ht="25.5">
      <c r="A84" s="36" t="s">
        <v>422</v>
      </c>
      <c r="B84" s="30" t="s">
        <v>372</v>
      </c>
      <c r="C84" s="34" t="s">
        <v>23</v>
      </c>
      <c r="D84" s="36" t="s">
        <v>552</v>
      </c>
      <c r="E84" s="35" t="s">
        <v>551</v>
      </c>
      <c r="F84" s="27">
        <v>2210</v>
      </c>
      <c r="G84" s="27">
        <f>400+470+2608+6966+2820</f>
        <v>13264</v>
      </c>
      <c r="H84" s="43" t="s">
        <v>100</v>
      </c>
      <c r="I84" s="32" t="s">
        <v>101</v>
      </c>
      <c r="J84" s="33"/>
    </row>
    <row r="85" spans="1:10" s="15" customFormat="1" ht="25.5">
      <c r="A85" s="36" t="s">
        <v>205</v>
      </c>
      <c r="B85" s="30" t="s">
        <v>203</v>
      </c>
      <c r="C85" s="34" t="s">
        <v>204</v>
      </c>
      <c r="D85" s="36" t="s">
        <v>202</v>
      </c>
      <c r="E85" s="35" t="s">
        <v>201</v>
      </c>
      <c r="F85" s="27">
        <v>2210</v>
      </c>
      <c r="G85" s="27">
        <v>1400</v>
      </c>
      <c r="H85" s="43"/>
      <c r="I85" s="32"/>
      <c r="J85" s="33"/>
    </row>
    <row r="86" spans="1:10" s="15" customFormat="1" ht="38.25">
      <c r="A86" s="36" t="s">
        <v>385</v>
      </c>
      <c r="B86" s="30" t="s">
        <v>283</v>
      </c>
      <c r="C86" s="34" t="s">
        <v>607</v>
      </c>
      <c r="D86" s="35" t="s">
        <v>431</v>
      </c>
      <c r="E86" s="35" t="s">
        <v>432</v>
      </c>
      <c r="F86" s="27">
        <v>2210</v>
      </c>
      <c r="G86" s="27">
        <f>262+210+80+210+330+215</f>
        <v>1307</v>
      </c>
      <c r="H86" s="43" t="s">
        <v>100</v>
      </c>
      <c r="I86" s="32" t="s">
        <v>101</v>
      </c>
      <c r="J86" s="33"/>
    </row>
    <row r="87" spans="1:10" s="15" customFormat="1" ht="15">
      <c r="A87" s="35" t="s">
        <v>461</v>
      </c>
      <c r="B87" s="30" t="s">
        <v>333</v>
      </c>
      <c r="C87" s="34" t="s">
        <v>334</v>
      </c>
      <c r="D87" s="35" t="s">
        <v>444</v>
      </c>
      <c r="E87" s="35" t="s">
        <v>445</v>
      </c>
      <c r="F87" s="27">
        <v>2210</v>
      </c>
      <c r="G87" s="27">
        <f>350+180+692+890</f>
        <v>2112</v>
      </c>
      <c r="H87" s="43" t="s">
        <v>100</v>
      </c>
      <c r="I87" s="32" t="s">
        <v>101</v>
      </c>
      <c r="J87" s="33"/>
    </row>
    <row r="88" spans="1:10" s="15" customFormat="1" ht="15">
      <c r="A88" s="35" t="s">
        <v>384</v>
      </c>
      <c r="B88" s="30" t="s">
        <v>287</v>
      </c>
      <c r="C88" s="34" t="s">
        <v>600</v>
      </c>
      <c r="D88" s="35" t="s">
        <v>449</v>
      </c>
      <c r="E88" s="35" t="s">
        <v>450</v>
      </c>
      <c r="F88" s="27">
        <v>2210</v>
      </c>
      <c r="G88" s="27">
        <f>2667+600+200</f>
        <v>3467</v>
      </c>
      <c r="H88" s="43" t="s">
        <v>100</v>
      </c>
      <c r="I88" s="32" t="s">
        <v>101</v>
      </c>
      <c r="J88" s="33"/>
    </row>
    <row r="89" spans="1:10" s="15" customFormat="1" ht="15">
      <c r="A89" s="35" t="s">
        <v>113</v>
      </c>
      <c r="B89" s="30" t="s">
        <v>284</v>
      </c>
      <c r="C89" s="34" t="s">
        <v>608</v>
      </c>
      <c r="D89" s="31" t="s">
        <v>439</v>
      </c>
      <c r="E89" s="35" t="s">
        <v>440</v>
      </c>
      <c r="F89" s="27">
        <v>2210</v>
      </c>
      <c r="G89" s="27">
        <f>1110+780+1030</f>
        <v>2920</v>
      </c>
      <c r="H89" s="43" t="s">
        <v>100</v>
      </c>
      <c r="I89" s="32" t="s">
        <v>101</v>
      </c>
      <c r="J89" s="33"/>
    </row>
    <row r="90" spans="1:10" s="15" customFormat="1" ht="15">
      <c r="A90" s="30" t="s">
        <v>350</v>
      </c>
      <c r="B90" s="30" t="s">
        <v>44</v>
      </c>
      <c r="C90" s="26" t="s">
        <v>603</v>
      </c>
      <c r="D90" s="30" t="s">
        <v>351</v>
      </c>
      <c r="E90" s="31" t="s">
        <v>352</v>
      </c>
      <c r="F90" s="27">
        <v>2210</v>
      </c>
      <c r="G90" s="27">
        <f>2800</f>
        <v>2800</v>
      </c>
      <c r="H90" s="43" t="s">
        <v>100</v>
      </c>
      <c r="I90" s="32" t="s">
        <v>101</v>
      </c>
      <c r="J90" s="33"/>
    </row>
    <row r="91" spans="1:10" s="15" customFormat="1" ht="25.5">
      <c r="A91" s="36" t="s">
        <v>487</v>
      </c>
      <c r="B91" s="30" t="s">
        <v>88</v>
      </c>
      <c r="C91" s="34" t="s">
        <v>87</v>
      </c>
      <c r="D91" s="35" t="s">
        <v>458</v>
      </c>
      <c r="E91" s="35" t="s">
        <v>459</v>
      </c>
      <c r="F91" s="27">
        <v>2210</v>
      </c>
      <c r="G91" s="27">
        <f>550+440</f>
        <v>990</v>
      </c>
      <c r="H91" s="43" t="s">
        <v>100</v>
      </c>
      <c r="I91" s="32" t="s">
        <v>101</v>
      </c>
      <c r="J91" s="33"/>
    </row>
    <row r="92" spans="1:10" s="15" customFormat="1" ht="25.5">
      <c r="A92" s="35" t="s">
        <v>478</v>
      </c>
      <c r="B92" s="30" t="s">
        <v>332</v>
      </c>
      <c r="C92" s="34" t="s">
        <v>29</v>
      </c>
      <c r="D92" s="35" t="s">
        <v>479</v>
      </c>
      <c r="E92" s="35" t="s">
        <v>480</v>
      </c>
      <c r="F92" s="27">
        <v>2210</v>
      </c>
      <c r="G92" s="27">
        <f>10000</f>
        <v>10000</v>
      </c>
      <c r="H92" s="43" t="s">
        <v>100</v>
      </c>
      <c r="I92" s="32" t="s">
        <v>101</v>
      </c>
      <c r="J92" s="33"/>
    </row>
    <row r="93" spans="1:10" s="15" customFormat="1" ht="38.25">
      <c r="A93" s="35" t="s">
        <v>109</v>
      </c>
      <c r="B93" s="30" t="s">
        <v>579</v>
      </c>
      <c r="C93" s="34" t="s">
        <v>578</v>
      </c>
      <c r="D93" s="35" t="s">
        <v>456</v>
      </c>
      <c r="E93" s="35" t="s">
        <v>457</v>
      </c>
      <c r="F93" s="27">
        <v>2210</v>
      </c>
      <c r="G93" s="27">
        <f>160</f>
        <v>160</v>
      </c>
      <c r="H93" s="43" t="s">
        <v>100</v>
      </c>
      <c r="I93" s="44" t="s">
        <v>101</v>
      </c>
      <c r="J93" s="33"/>
    </row>
    <row r="94" spans="1:10" s="15" customFormat="1" ht="15">
      <c r="A94" s="35" t="s">
        <v>436</v>
      </c>
      <c r="B94" s="30" t="s">
        <v>286</v>
      </c>
      <c r="C94" s="34" t="s">
        <v>573</v>
      </c>
      <c r="D94" s="35" t="s">
        <v>437</v>
      </c>
      <c r="E94" s="35" t="s">
        <v>438</v>
      </c>
      <c r="F94" s="27">
        <v>2210</v>
      </c>
      <c r="G94" s="27">
        <f>63+3603+762-3000</f>
        <v>1428</v>
      </c>
      <c r="H94" s="43" t="s">
        <v>100</v>
      </c>
      <c r="I94" s="32" t="s">
        <v>101</v>
      </c>
      <c r="J94" s="33"/>
    </row>
    <row r="95" spans="1:10" s="15" customFormat="1" ht="15.75">
      <c r="A95" s="47"/>
      <c r="B95" s="48" t="s">
        <v>84</v>
      </c>
      <c r="C95" s="49"/>
      <c r="D95" s="47"/>
      <c r="E95" s="47"/>
      <c r="F95" s="54">
        <v>2210</v>
      </c>
      <c r="G95" s="74">
        <f>SUM(G8:G94)</f>
        <v>1349198</v>
      </c>
      <c r="H95" s="25"/>
      <c r="I95" s="52"/>
      <c r="J95" s="33"/>
    </row>
    <row r="96" spans="1:10" s="15" customFormat="1" ht="25.5">
      <c r="A96" s="36" t="s">
        <v>366</v>
      </c>
      <c r="B96" s="30" t="s">
        <v>106</v>
      </c>
      <c r="C96" s="34" t="s">
        <v>107</v>
      </c>
      <c r="D96" s="36" t="s">
        <v>641</v>
      </c>
      <c r="E96" s="37" t="s">
        <v>642</v>
      </c>
      <c r="F96" s="59">
        <v>2240</v>
      </c>
      <c r="G96" s="59">
        <v>2220</v>
      </c>
      <c r="H96" s="51" t="s">
        <v>100</v>
      </c>
      <c r="I96" s="32" t="s">
        <v>101</v>
      </c>
      <c r="J96" s="33"/>
    </row>
    <row r="97" spans="1:10" s="15" customFormat="1" ht="15">
      <c r="A97" s="35" t="s">
        <v>103</v>
      </c>
      <c r="B97" s="30"/>
      <c r="C97" s="34"/>
      <c r="D97" s="35" t="s">
        <v>293</v>
      </c>
      <c r="E97" s="35" t="s">
        <v>294</v>
      </c>
      <c r="F97" s="27">
        <v>2240</v>
      </c>
      <c r="G97" s="27">
        <v>90000</v>
      </c>
      <c r="H97" s="51" t="s">
        <v>100</v>
      </c>
      <c r="I97" s="32" t="s">
        <v>101</v>
      </c>
      <c r="J97" s="33"/>
    </row>
    <row r="98" spans="1:10" s="15" customFormat="1" ht="25.5">
      <c r="A98" s="30" t="s">
        <v>368</v>
      </c>
      <c r="B98" s="30" t="s">
        <v>339</v>
      </c>
      <c r="C98" s="26" t="s">
        <v>615</v>
      </c>
      <c r="D98" s="30" t="s">
        <v>632</v>
      </c>
      <c r="E98" s="30" t="s">
        <v>633</v>
      </c>
      <c r="F98" s="27">
        <v>2240</v>
      </c>
      <c r="G98" s="27">
        <v>35000</v>
      </c>
      <c r="H98" s="51" t="s">
        <v>100</v>
      </c>
      <c r="I98" s="32" t="s">
        <v>101</v>
      </c>
      <c r="J98" s="33"/>
    </row>
    <row r="99" spans="1:10" s="15" customFormat="1" ht="15">
      <c r="A99" s="30" t="s">
        <v>159</v>
      </c>
      <c r="B99" s="30" t="s">
        <v>161</v>
      </c>
      <c r="C99" s="26" t="s">
        <v>160</v>
      </c>
      <c r="D99" s="30" t="s">
        <v>159</v>
      </c>
      <c r="E99" s="30" t="s">
        <v>158</v>
      </c>
      <c r="F99" s="27">
        <v>2240</v>
      </c>
      <c r="G99" s="27">
        <v>22600</v>
      </c>
      <c r="H99" s="50" t="s">
        <v>100</v>
      </c>
      <c r="I99" s="32" t="s">
        <v>101</v>
      </c>
      <c r="J99" s="33"/>
    </row>
    <row r="100" spans="1:10" s="15" customFormat="1" ht="25.5">
      <c r="A100" s="36" t="s">
        <v>104</v>
      </c>
      <c r="B100" s="30" t="s">
        <v>235</v>
      </c>
      <c r="C100" s="34" t="s">
        <v>234</v>
      </c>
      <c r="D100" s="30" t="s">
        <v>163</v>
      </c>
      <c r="E100" s="30" t="s">
        <v>162</v>
      </c>
      <c r="F100" s="27">
        <v>2240</v>
      </c>
      <c r="G100" s="27">
        <v>47000</v>
      </c>
      <c r="H100" s="50" t="s">
        <v>100</v>
      </c>
      <c r="I100" s="32" t="s">
        <v>101</v>
      </c>
      <c r="J100" s="33"/>
    </row>
    <row r="101" spans="1:10" s="15" customFormat="1" ht="51">
      <c r="A101" s="36" t="s">
        <v>634</v>
      </c>
      <c r="B101" s="30" t="s">
        <v>33</v>
      </c>
      <c r="C101" s="34" t="s">
        <v>32</v>
      </c>
      <c r="D101" s="36" t="s">
        <v>634</v>
      </c>
      <c r="E101" s="36" t="s">
        <v>635</v>
      </c>
      <c r="F101" s="27">
        <v>2240</v>
      </c>
      <c r="G101" s="27">
        <v>7000</v>
      </c>
      <c r="H101" s="50" t="s">
        <v>100</v>
      </c>
      <c r="I101" s="32" t="s">
        <v>101</v>
      </c>
      <c r="J101" s="33"/>
    </row>
    <row r="102" spans="1:10" s="15" customFormat="1" ht="38.25">
      <c r="A102" s="36"/>
      <c r="B102" s="30" t="s">
        <v>310</v>
      </c>
      <c r="C102" s="26" t="s">
        <v>592</v>
      </c>
      <c r="D102" s="36" t="s">
        <v>170</v>
      </c>
      <c r="E102" s="36" t="s">
        <v>171</v>
      </c>
      <c r="F102" s="27">
        <v>2240</v>
      </c>
      <c r="G102" s="27">
        <v>6782</v>
      </c>
      <c r="H102" s="50" t="s">
        <v>100</v>
      </c>
      <c r="I102" s="32" t="s">
        <v>101</v>
      </c>
      <c r="J102" s="33"/>
    </row>
    <row r="103" spans="1:10" s="15" customFormat="1" ht="39">
      <c r="A103" s="30" t="s">
        <v>651</v>
      </c>
      <c r="B103" s="30" t="s">
        <v>310</v>
      </c>
      <c r="C103" s="26" t="s">
        <v>592</v>
      </c>
      <c r="D103" s="38" t="s">
        <v>652</v>
      </c>
      <c r="E103" s="38" t="s">
        <v>653</v>
      </c>
      <c r="F103" s="27">
        <v>2240</v>
      </c>
      <c r="G103" s="59">
        <f>30960+1000</f>
        <v>31960</v>
      </c>
      <c r="H103" s="51" t="s">
        <v>100</v>
      </c>
      <c r="I103" s="44" t="s">
        <v>101</v>
      </c>
      <c r="J103" s="33"/>
    </row>
    <row r="104" spans="1:10" s="15" customFormat="1" ht="51">
      <c r="A104" s="30" t="s">
        <v>654</v>
      </c>
      <c r="B104" s="30" t="s">
        <v>310</v>
      </c>
      <c r="C104" s="26" t="s">
        <v>592</v>
      </c>
      <c r="D104" s="36" t="s">
        <v>656</v>
      </c>
      <c r="E104" s="36" t="s">
        <v>657</v>
      </c>
      <c r="F104" s="27">
        <v>2240</v>
      </c>
      <c r="G104" s="59">
        <f>13542</f>
        <v>13542</v>
      </c>
      <c r="H104" s="51" t="s">
        <v>100</v>
      </c>
      <c r="I104" s="44" t="s">
        <v>101</v>
      </c>
      <c r="J104" s="33"/>
    </row>
    <row r="105" spans="1:10" s="15" customFormat="1" ht="102">
      <c r="A105" s="36" t="s">
        <v>674</v>
      </c>
      <c r="B105" s="30" t="s">
        <v>313</v>
      </c>
      <c r="C105" s="34" t="s">
        <v>595</v>
      </c>
      <c r="D105" s="36" t="s">
        <v>675</v>
      </c>
      <c r="E105" s="36" t="s">
        <v>676</v>
      </c>
      <c r="F105" s="27">
        <v>2240</v>
      </c>
      <c r="G105" s="59">
        <f>19441+10087+1492+309+6000+300+77+117+2440+1200+1342+3558</f>
        <v>46363</v>
      </c>
      <c r="H105" s="50" t="s">
        <v>100</v>
      </c>
      <c r="I105" s="32" t="s">
        <v>101</v>
      </c>
      <c r="J105" s="33"/>
    </row>
    <row r="106" spans="1:10" s="15" customFormat="1" ht="38.25">
      <c r="A106" s="30" t="s">
        <v>148</v>
      </c>
      <c r="B106" s="30" t="s">
        <v>308</v>
      </c>
      <c r="C106" s="34" t="s">
        <v>593</v>
      </c>
      <c r="D106" s="36" t="s">
        <v>684</v>
      </c>
      <c r="E106" s="36" t="s">
        <v>685</v>
      </c>
      <c r="F106" s="27">
        <v>2240</v>
      </c>
      <c r="G106" s="59">
        <f>13400-7200</f>
        <v>6200</v>
      </c>
      <c r="H106" s="51" t="s">
        <v>100</v>
      </c>
      <c r="I106" s="44" t="s">
        <v>101</v>
      </c>
      <c r="J106" s="33"/>
    </row>
    <row r="107" spans="1:10" s="15" customFormat="1" ht="51">
      <c r="A107" s="36" t="s">
        <v>275</v>
      </c>
      <c r="B107" s="30" t="s">
        <v>72</v>
      </c>
      <c r="C107" s="34" t="s">
        <v>594</v>
      </c>
      <c r="D107" s="36" t="s">
        <v>624</v>
      </c>
      <c r="E107" s="36" t="s">
        <v>625</v>
      </c>
      <c r="F107" s="27">
        <v>2240</v>
      </c>
      <c r="G107" s="59">
        <f>10874+1000+3800+7223+600</f>
        <v>23497</v>
      </c>
      <c r="H107" s="50" t="s">
        <v>100</v>
      </c>
      <c r="I107" s="32" t="s">
        <v>101</v>
      </c>
      <c r="J107" s="33"/>
    </row>
    <row r="108" spans="1:10" s="15" customFormat="1" ht="38.25">
      <c r="A108" s="30" t="s">
        <v>677</v>
      </c>
      <c r="B108" s="30" t="s">
        <v>314</v>
      </c>
      <c r="C108" s="26" t="s">
        <v>589</v>
      </c>
      <c r="D108" s="30" t="s">
        <v>678</v>
      </c>
      <c r="E108" s="30" t="s">
        <v>679</v>
      </c>
      <c r="F108" s="27">
        <v>2240</v>
      </c>
      <c r="G108" s="59">
        <f>23435-1155</f>
        <v>22280</v>
      </c>
      <c r="H108" s="50" t="s">
        <v>100</v>
      </c>
      <c r="I108" s="32" t="s">
        <v>101</v>
      </c>
      <c r="J108" s="33"/>
    </row>
    <row r="109" spans="1:10" s="15" customFormat="1" ht="38.25">
      <c r="A109" s="30" t="s">
        <v>692</v>
      </c>
      <c r="B109" s="30" t="s">
        <v>691</v>
      </c>
      <c r="C109" s="34" t="s">
        <v>693</v>
      </c>
      <c r="D109" s="36" t="s">
        <v>694</v>
      </c>
      <c r="E109" s="36" t="s">
        <v>695</v>
      </c>
      <c r="F109" s="27">
        <v>2240</v>
      </c>
      <c r="G109" s="59">
        <v>6764</v>
      </c>
      <c r="H109" s="50" t="s">
        <v>100</v>
      </c>
      <c r="I109" s="32" t="s">
        <v>101</v>
      </c>
      <c r="J109" s="33"/>
    </row>
    <row r="110" spans="1:10" s="15" customFormat="1" ht="25.5">
      <c r="A110" s="36" t="s">
        <v>156</v>
      </c>
      <c r="B110" s="30" t="s">
        <v>157</v>
      </c>
      <c r="C110" s="34" t="s">
        <v>391</v>
      </c>
      <c r="D110" s="36" t="s">
        <v>156</v>
      </c>
      <c r="E110" s="36" t="s">
        <v>155</v>
      </c>
      <c r="F110" s="27">
        <v>2240</v>
      </c>
      <c r="G110" s="59">
        <v>48000</v>
      </c>
      <c r="H110" s="50" t="s">
        <v>100</v>
      </c>
      <c r="I110" s="32" t="s">
        <v>101</v>
      </c>
      <c r="J110" s="33"/>
    </row>
    <row r="111" spans="1:10" s="15" customFormat="1" ht="25.5">
      <c r="A111" s="30" t="s">
        <v>636</v>
      </c>
      <c r="B111" s="30" t="s">
        <v>237</v>
      </c>
      <c r="C111" s="26" t="s">
        <v>236</v>
      </c>
      <c r="D111" s="30" t="s">
        <v>637</v>
      </c>
      <c r="E111" s="30" t="s">
        <v>638</v>
      </c>
      <c r="F111" s="27">
        <v>2240</v>
      </c>
      <c r="G111" s="27">
        <f>30000+11000+1155+1155</f>
        <v>43310</v>
      </c>
      <c r="H111" s="50" t="s">
        <v>100</v>
      </c>
      <c r="I111" s="32" t="s">
        <v>101</v>
      </c>
      <c r="J111" s="33"/>
    </row>
    <row r="112" spans="1:10" s="15" customFormat="1" ht="25.5">
      <c r="A112" s="36" t="s">
        <v>629</v>
      </c>
      <c r="B112" s="30" t="s">
        <v>35</v>
      </c>
      <c r="C112" s="34" t="s">
        <v>34</v>
      </c>
      <c r="D112" s="36" t="s">
        <v>630</v>
      </c>
      <c r="E112" s="36" t="s">
        <v>631</v>
      </c>
      <c r="F112" s="27">
        <v>2240</v>
      </c>
      <c r="G112" s="27">
        <v>1300</v>
      </c>
      <c r="H112" s="50" t="s">
        <v>100</v>
      </c>
      <c r="I112" s="32" t="s">
        <v>101</v>
      </c>
      <c r="J112" s="33"/>
    </row>
    <row r="113" spans="1:10" s="15" customFormat="1" ht="25.5">
      <c r="A113" s="30" t="s">
        <v>369</v>
      </c>
      <c r="B113" s="30" t="s">
        <v>317</v>
      </c>
      <c r="C113" s="26" t="s">
        <v>590</v>
      </c>
      <c r="D113" s="30" t="s">
        <v>649</v>
      </c>
      <c r="E113" s="30" t="s">
        <v>650</v>
      </c>
      <c r="F113" s="27">
        <v>2240</v>
      </c>
      <c r="G113" s="59">
        <v>30610</v>
      </c>
      <c r="H113" s="51" t="s">
        <v>100</v>
      </c>
      <c r="I113" s="44" t="s">
        <v>101</v>
      </c>
      <c r="J113" s="33"/>
    </row>
    <row r="114" spans="1:10" s="15" customFormat="1" ht="38.25">
      <c r="A114" s="35" t="s">
        <v>570</v>
      </c>
      <c r="B114" s="30" t="s">
        <v>311</v>
      </c>
      <c r="C114" s="34" t="s">
        <v>38</v>
      </c>
      <c r="D114" s="36" t="s">
        <v>660</v>
      </c>
      <c r="E114" s="36" t="s">
        <v>661</v>
      </c>
      <c r="F114" s="27">
        <v>2240</v>
      </c>
      <c r="G114" s="27">
        <v>202</v>
      </c>
      <c r="H114" s="50" t="s">
        <v>100</v>
      </c>
      <c r="I114" s="32" t="s">
        <v>101</v>
      </c>
      <c r="J114" s="33"/>
    </row>
    <row r="115" spans="1:10" s="15" customFormat="1" ht="38.25">
      <c r="A115" s="30" t="s">
        <v>264</v>
      </c>
      <c r="B115" s="30" t="s">
        <v>264</v>
      </c>
      <c r="C115" s="26" t="s">
        <v>263</v>
      </c>
      <c r="D115" s="30" t="s">
        <v>664</v>
      </c>
      <c r="E115" s="30" t="s">
        <v>665</v>
      </c>
      <c r="F115" s="27">
        <v>2240</v>
      </c>
      <c r="G115" s="59">
        <v>622</v>
      </c>
      <c r="H115" s="50" t="s">
        <v>100</v>
      </c>
      <c r="I115" s="32" t="s">
        <v>101</v>
      </c>
      <c r="J115" s="33"/>
    </row>
    <row r="116" spans="1:10" s="15" customFormat="1" ht="25.5">
      <c r="A116" s="35" t="s">
        <v>371</v>
      </c>
      <c r="B116" s="30" t="s">
        <v>312</v>
      </c>
      <c r="C116" s="34" t="s">
        <v>617</v>
      </c>
      <c r="D116" s="36" t="s">
        <v>666</v>
      </c>
      <c r="E116" s="36" t="s">
        <v>667</v>
      </c>
      <c r="F116" s="27">
        <v>2240</v>
      </c>
      <c r="G116" s="59">
        <v>2104</v>
      </c>
      <c r="H116" s="50" t="s">
        <v>100</v>
      </c>
      <c r="I116" s="32" t="s">
        <v>101</v>
      </c>
      <c r="J116" s="33"/>
    </row>
    <row r="117" spans="1:10" s="15" customFormat="1" ht="38.25">
      <c r="A117" s="30" t="s">
        <v>662</v>
      </c>
      <c r="B117" s="30" t="s">
        <v>264</v>
      </c>
      <c r="C117" s="26" t="s">
        <v>263</v>
      </c>
      <c r="D117" s="30" t="s">
        <v>662</v>
      </c>
      <c r="E117" s="30" t="s">
        <v>663</v>
      </c>
      <c r="F117" s="27">
        <v>2240</v>
      </c>
      <c r="G117" s="59">
        <v>630</v>
      </c>
      <c r="H117" s="50" t="s">
        <v>100</v>
      </c>
      <c r="I117" s="32" t="s">
        <v>101</v>
      </c>
      <c r="J117" s="33"/>
    </row>
    <row r="118" spans="1:10" s="15" customFormat="1" ht="38.25">
      <c r="A118" s="73" t="s">
        <v>571</v>
      </c>
      <c r="B118" s="30" t="s">
        <v>258</v>
      </c>
      <c r="C118" s="34" t="s">
        <v>239</v>
      </c>
      <c r="D118" s="36" t="s">
        <v>680</v>
      </c>
      <c r="E118" s="36" t="s">
        <v>681</v>
      </c>
      <c r="F118" s="27">
        <v>2240</v>
      </c>
      <c r="G118" s="27">
        <f>15000+3002</f>
        <v>18002</v>
      </c>
      <c r="H118" s="50" t="s">
        <v>100</v>
      </c>
      <c r="I118" s="32" t="s">
        <v>101</v>
      </c>
      <c r="J118" s="33"/>
    </row>
    <row r="119" spans="1:10" s="15" customFormat="1" ht="51">
      <c r="A119" s="36" t="s">
        <v>169</v>
      </c>
      <c r="B119" s="30"/>
      <c r="C119" s="34"/>
      <c r="D119" s="36" t="s">
        <v>688</v>
      </c>
      <c r="E119" s="36" t="s">
        <v>689</v>
      </c>
      <c r="F119" s="27">
        <v>2240</v>
      </c>
      <c r="G119" s="59">
        <f>2338+4800</f>
        <v>7138</v>
      </c>
      <c r="H119" s="50" t="s">
        <v>100</v>
      </c>
      <c r="I119" s="32" t="s">
        <v>101</v>
      </c>
      <c r="J119" s="33"/>
    </row>
    <row r="120" spans="1:10" s="15" customFormat="1" ht="26.25">
      <c r="A120" s="60" t="s">
        <v>668</v>
      </c>
      <c r="B120" s="38" t="s">
        <v>374</v>
      </c>
      <c r="C120" s="61" t="s">
        <v>618</v>
      </c>
      <c r="D120" s="60" t="s">
        <v>669</v>
      </c>
      <c r="E120" s="60" t="s">
        <v>670</v>
      </c>
      <c r="F120" s="27">
        <v>2240</v>
      </c>
      <c r="G120" s="59">
        <v>5000</v>
      </c>
      <c r="H120" s="50" t="s">
        <v>100</v>
      </c>
      <c r="I120" s="32" t="s">
        <v>101</v>
      </c>
      <c r="J120" s="33"/>
    </row>
    <row r="121" spans="1:10" s="15" customFormat="1" ht="25.5">
      <c r="A121" s="36" t="s">
        <v>621</v>
      </c>
      <c r="B121" s="30" t="s">
        <v>620</v>
      </c>
      <c r="C121" s="34" t="s">
        <v>599</v>
      </c>
      <c r="D121" s="36" t="s">
        <v>622</v>
      </c>
      <c r="E121" s="37" t="s">
        <v>623</v>
      </c>
      <c r="F121" s="59">
        <v>2240</v>
      </c>
      <c r="G121" s="28">
        <v>17661</v>
      </c>
      <c r="H121" s="50" t="s">
        <v>100</v>
      </c>
      <c r="I121" s="32" t="s">
        <v>101</v>
      </c>
      <c r="J121" s="33"/>
    </row>
    <row r="122" spans="1:10" s="15" customFormat="1" ht="25.5">
      <c r="A122" s="30" t="s">
        <v>370</v>
      </c>
      <c r="B122" s="30" t="s">
        <v>262</v>
      </c>
      <c r="C122" s="26" t="s">
        <v>614</v>
      </c>
      <c r="D122" s="30" t="s">
        <v>647</v>
      </c>
      <c r="E122" s="30" t="s">
        <v>648</v>
      </c>
      <c r="F122" s="27">
        <v>2240</v>
      </c>
      <c r="G122" s="59">
        <v>25356</v>
      </c>
      <c r="H122" s="51" t="s">
        <v>100</v>
      </c>
      <c r="I122" s="44" t="s">
        <v>101</v>
      </c>
      <c r="J122" s="33"/>
    </row>
    <row r="123" spans="1:10" s="15" customFormat="1" ht="38.25">
      <c r="A123" s="30" t="s">
        <v>655</v>
      </c>
      <c r="B123" s="30" t="s">
        <v>310</v>
      </c>
      <c r="C123" s="26" t="s">
        <v>592</v>
      </c>
      <c r="D123" s="36" t="s">
        <v>658</v>
      </c>
      <c r="E123" s="36" t="s">
        <v>659</v>
      </c>
      <c r="F123" s="27">
        <v>2240</v>
      </c>
      <c r="G123" s="59">
        <f>56812-20800</f>
        <v>36012</v>
      </c>
      <c r="H123" s="51" t="s">
        <v>100</v>
      </c>
      <c r="I123" s="44" t="s">
        <v>101</v>
      </c>
      <c r="J123" s="33"/>
    </row>
    <row r="124" spans="1:10" s="15" customFormat="1" ht="38.25">
      <c r="A124" s="30" t="s">
        <v>222</v>
      </c>
      <c r="B124" s="30" t="s">
        <v>310</v>
      </c>
      <c r="C124" s="26" t="s">
        <v>592</v>
      </c>
      <c r="D124" s="36" t="s">
        <v>220</v>
      </c>
      <c r="E124" s="36" t="s">
        <v>221</v>
      </c>
      <c r="F124" s="27">
        <v>2240</v>
      </c>
      <c r="G124" s="59">
        <f>8559+10494</f>
        <v>19053</v>
      </c>
      <c r="H124" s="51" t="s">
        <v>100</v>
      </c>
      <c r="I124" s="44" t="s">
        <v>101</v>
      </c>
      <c r="J124" s="33"/>
    </row>
    <row r="125" spans="1:10" s="15" customFormat="1" ht="38.25">
      <c r="A125" s="30" t="s">
        <v>212</v>
      </c>
      <c r="B125" s="30" t="s">
        <v>310</v>
      </c>
      <c r="C125" s="26" t="s">
        <v>592</v>
      </c>
      <c r="D125" s="36" t="s">
        <v>210</v>
      </c>
      <c r="E125" s="36" t="s">
        <v>211</v>
      </c>
      <c r="F125" s="27">
        <v>2240</v>
      </c>
      <c r="G125" s="59">
        <v>20800</v>
      </c>
      <c r="H125" s="51" t="s">
        <v>100</v>
      </c>
      <c r="I125" s="44" t="s">
        <v>101</v>
      </c>
      <c r="J125" s="33"/>
    </row>
    <row r="126" spans="1:10" s="15" customFormat="1" ht="38.25">
      <c r="A126" s="36" t="s">
        <v>140</v>
      </c>
      <c r="B126" s="30" t="s">
        <v>308</v>
      </c>
      <c r="C126" s="34" t="s">
        <v>593</v>
      </c>
      <c r="D126" s="36" t="s">
        <v>682</v>
      </c>
      <c r="E126" s="36" t="s">
        <v>683</v>
      </c>
      <c r="F126" s="27">
        <v>2240</v>
      </c>
      <c r="G126" s="59">
        <v>10200</v>
      </c>
      <c r="H126" s="51" t="s">
        <v>100</v>
      </c>
      <c r="I126" s="44" t="s">
        <v>101</v>
      </c>
      <c r="J126" s="33"/>
    </row>
    <row r="127" spans="1:10" s="15" customFormat="1" ht="25.5">
      <c r="A127" s="36" t="s">
        <v>379</v>
      </c>
      <c r="B127" s="30" t="s">
        <v>340</v>
      </c>
      <c r="C127" s="34" t="s">
        <v>341</v>
      </c>
      <c r="D127" s="35" t="s">
        <v>340</v>
      </c>
      <c r="E127" s="36" t="s">
        <v>690</v>
      </c>
      <c r="F127" s="27">
        <v>2240</v>
      </c>
      <c r="G127" s="59">
        <v>36720</v>
      </c>
      <c r="H127" s="51" t="s">
        <v>100</v>
      </c>
      <c r="I127" s="44" t="s">
        <v>101</v>
      </c>
      <c r="J127" s="33"/>
    </row>
    <row r="128" spans="1:10" s="15" customFormat="1" ht="15">
      <c r="A128" s="35" t="s">
        <v>567</v>
      </c>
      <c r="B128" s="30" t="s">
        <v>315</v>
      </c>
      <c r="C128" s="34" t="s">
        <v>616</v>
      </c>
      <c r="D128" s="36" t="s">
        <v>686</v>
      </c>
      <c r="E128" s="36" t="s">
        <v>687</v>
      </c>
      <c r="F128" s="27">
        <v>2240</v>
      </c>
      <c r="G128" s="59">
        <v>36935</v>
      </c>
      <c r="H128" s="50" t="s">
        <v>100</v>
      </c>
      <c r="I128" s="32" t="s">
        <v>101</v>
      </c>
      <c r="J128" s="33"/>
    </row>
    <row r="129" spans="1:10" s="15" customFormat="1" ht="38.25">
      <c r="A129" s="35" t="s">
        <v>671</v>
      </c>
      <c r="B129" s="30" t="s">
        <v>307</v>
      </c>
      <c r="C129" s="34" t="s">
        <v>596</v>
      </c>
      <c r="D129" s="36" t="s">
        <v>672</v>
      </c>
      <c r="E129" s="36" t="s">
        <v>673</v>
      </c>
      <c r="F129" s="27">
        <v>2240</v>
      </c>
      <c r="G129" s="59">
        <f>1000+5019</f>
        <v>6019</v>
      </c>
      <c r="H129" s="50" t="s">
        <v>100</v>
      </c>
      <c r="I129" s="32" t="s">
        <v>101</v>
      </c>
      <c r="J129" s="33"/>
    </row>
    <row r="130" spans="1:10" s="15" customFormat="1" ht="25.5">
      <c r="A130" s="36" t="s">
        <v>168</v>
      </c>
      <c r="B130" s="30" t="s">
        <v>307</v>
      </c>
      <c r="C130" s="34" t="s">
        <v>596</v>
      </c>
      <c r="D130" s="36" t="s">
        <v>168</v>
      </c>
      <c r="E130" s="36" t="s">
        <v>167</v>
      </c>
      <c r="F130" s="27">
        <v>2240</v>
      </c>
      <c r="G130" s="59">
        <v>4455</v>
      </c>
      <c r="H130" s="51" t="s">
        <v>100</v>
      </c>
      <c r="I130" s="44" t="s">
        <v>101</v>
      </c>
      <c r="J130" s="33"/>
    </row>
    <row r="131" spans="1:10" s="15" customFormat="1" ht="38.25">
      <c r="A131" s="36" t="s">
        <v>146</v>
      </c>
      <c r="B131" s="30" t="s">
        <v>308</v>
      </c>
      <c r="C131" s="34" t="s">
        <v>593</v>
      </c>
      <c r="D131" s="36" t="s">
        <v>145</v>
      </c>
      <c r="E131" s="36" t="s">
        <v>143</v>
      </c>
      <c r="F131" s="27">
        <v>2240</v>
      </c>
      <c r="G131" s="59">
        <v>12600</v>
      </c>
      <c r="H131" s="51" t="s">
        <v>100</v>
      </c>
      <c r="I131" s="44" t="s">
        <v>101</v>
      </c>
      <c r="J131" s="33"/>
    </row>
    <row r="132" spans="1:10" s="15" customFormat="1" ht="25.5">
      <c r="A132" s="36" t="s">
        <v>147</v>
      </c>
      <c r="B132" s="30" t="s">
        <v>308</v>
      </c>
      <c r="C132" s="34" t="s">
        <v>593</v>
      </c>
      <c r="D132" s="36" t="s">
        <v>141</v>
      </c>
      <c r="E132" s="36" t="s">
        <v>142</v>
      </c>
      <c r="F132" s="27">
        <v>2240</v>
      </c>
      <c r="G132" s="59">
        <v>158484</v>
      </c>
      <c r="H132" s="51" t="s">
        <v>100</v>
      </c>
      <c r="I132" s="44" t="s">
        <v>101</v>
      </c>
      <c r="J132" s="33"/>
    </row>
    <row r="133" spans="1:10" s="15" customFormat="1" ht="15">
      <c r="A133" s="35" t="s">
        <v>643</v>
      </c>
      <c r="B133" s="30" t="s">
        <v>37</v>
      </c>
      <c r="C133" s="34" t="s">
        <v>36</v>
      </c>
      <c r="D133" s="36" t="s">
        <v>639</v>
      </c>
      <c r="E133" s="36" t="s">
        <v>640</v>
      </c>
      <c r="F133" s="27">
        <v>2240</v>
      </c>
      <c r="G133" s="59">
        <v>20000</v>
      </c>
      <c r="H133" s="50" t="s">
        <v>100</v>
      </c>
      <c r="I133" s="32" t="s">
        <v>101</v>
      </c>
      <c r="J133" s="33"/>
    </row>
    <row r="134" spans="1:10" s="15" customFormat="1" ht="25.5">
      <c r="A134" s="35" t="s">
        <v>295</v>
      </c>
      <c r="B134" s="30" t="s">
        <v>164</v>
      </c>
      <c r="C134" s="34" t="s">
        <v>242</v>
      </c>
      <c r="D134" s="36" t="s">
        <v>296</v>
      </c>
      <c r="E134" s="35" t="s">
        <v>297</v>
      </c>
      <c r="F134" s="27">
        <v>2240</v>
      </c>
      <c r="G134" s="27">
        <f>7000+10000+5700</f>
        <v>22700</v>
      </c>
      <c r="H134" s="50" t="s">
        <v>100</v>
      </c>
      <c r="I134" s="32" t="s">
        <v>101</v>
      </c>
      <c r="J134" s="33"/>
    </row>
    <row r="135" spans="1:10" s="15" customFormat="1" ht="25.5">
      <c r="A135" s="30" t="s">
        <v>568</v>
      </c>
      <c r="B135" s="62" t="s">
        <v>318</v>
      </c>
      <c r="C135" s="26" t="s">
        <v>597</v>
      </c>
      <c r="D135" s="30" t="s">
        <v>626</v>
      </c>
      <c r="E135" s="30" t="s">
        <v>627</v>
      </c>
      <c r="F135" s="27">
        <v>2240</v>
      </c>
      <c r="G135" s="27">
        <v>5900</v>
      </c>
      <c r="H135" s="50" t="s">
        <v>100</v>
      </c>
      <c r="I135" s="32" t="s">
        <v>101</v>
      </c>
      <c r="J135" s="33"/>
    </row>
    <row r="136" spans="1:10" s="15" customFormat="1" ht="25.5">
      <c r="A136" s="30" t="s">
        <v>367</v>
      </c>
      <c r="B136" s="30" t="s">
        <v>259</v>
      </c>
      <c r="C136" s="26" t="s">
        <v>591</v>
      </c>
      <c r="D136" s="30" t="s">
        <v>232</v>
      </c>
      <c r="E136" s="30" t="s">
        <v>628</v>
      </c>
      <c r="F136" s="27">
        <v>2240</v>
      </c>
      <c r="G136" s="59">
        <f>22837</f>
        <v>22837</v>
      </c>
      <c r="H136" s="50" t="s">
        <v>100</v>
      </c>
      <c r="I136" s="32" t="s">
        <v>101</v>
      </c>
      <c r="J136" s="33"/>
    </row>
    <row r="137" spans="1:10" s="15" customFormat="1" ht="25.5">
      <c r="A137" s="35" t="s">
        <v>644</v>
      </c>
      <c r="B137" s="30" t="s">
        <v>76</v>
      </c>
      <c r="C137" s="34" t="s">
        <v>75</v>
      </c>
      <c r="D137" s="36" t="s">
        <v>645</v>
      </c>
      <c r="E137" s="36" t="s">
        <v>646</v>
      </c>
      <c r="F137" s="27">
        <v>2240</v>
      </c>
      <c r="G137" s="59">
        <v>75000</v>
      </c>
      <c r="H137" s="50" t="s">
        <v>100</v>
      </c>
      <c r="I137" s="32" t="s">
        <v>101</v>
      </c>
      <c r="J137" s="33"/>
    </row>
    <row r="138" spans="1:10" s="15" customFormat="1" ht="38.25">
      <c r="A138" s="35" t="s">
        <v>105</v>
      </c>
      <c r="B138" s="30" t="s">
        <v>257</v>
      </c>
      <c r="C138" s="34" t="s">
        <v>238</v>
      </c>
      <c r="D138" s="36" t="s">
        <v>166</v>
      </c>
      <c r="E138" s="35" t="s">
        <v>165</v>
      </c>
      <c r="F138" s="27">
        <v>2240</v>
      </c>
      <c r="G138" s="27">
        <v>5000</v>
      </c>
      <c r="H138" s="50" t="s">
        <v>100</v>
      </c>
      <c r="I138" s="32" t="s">
        <v>101</v>
      </c>
      <c r="J138" s="33"/>
    </row>
    <row r="139" spans="1:10" s="15" customFormat="1" ht="15">
      <c r="A139" s="35" t="s">
        <v>298</v>
      </c>
      <c r="B139" s="30" t="s">
        <v>241</v>
      </c>
      <c r="C139" s="34" t="s">
        <v>240</v>
      </c>
      <c r="D139" s="35" t="s">
        <v>298</v>
      </c>
      <c r="E139" s="35" t="s">
        <v>299</v>
      </c>
      <c r="F139" s="27">
        <v>2240</v>
      </c>
      <c r="G139" s="27">
        <f>10400+70000+9000</f>
        <v>89400</v>
      </c>
      <c r="H139" s="50" t="s">
        <v>100</v>
      </c>
      <c r="I139" s="32" t="s">
        <v>101</v>
      </c>
      <c r="J139" s="33"/>
    </row>
    <row r="140" spans="1:10" s="15" customFormat="1" ht="15">
      <c r="A140" s="35" t="s">
        <v>154</v>
      </c>
      <c r="B140" s="30" t="s">
        <v>316</v>
      </c>
      <c r="C140" s="34" t="s">
        <v>244</v>
      </c>
      <c r="D140" s="35" t="s">
        <v>154</v>
      </c>
      <c r="E140" s="35" t="s">
        <v>153</v>
      </c>
      <c r="F140" s="27">
        <v>2240</v>
      </c>
      <c r="G140" s="27">
        <v>6000</v>
      </c>
      <c r="H140" s="50" t="s">
        <v>100</v>
      </c>
      <c r="I140" s="32" t="s">
        <v>101</v>
      </c>
      <c r="J140" s="33"/>
    </row>
    <row r="141" spans="1:10" s="15" customFormat="1" ht="38.25">
      <c r="A141" s="35" t="s">
        <v>569</v>
      </c>
      <c r="B141" s="30" t="s">
        <v>257</v>
      </c>
      <c r="C141" s="34" t="s">
        <v>238</v>
      </c>
      <c r="D141" s="35" t="s">
        <v>152</v>
      </c>
      <c r="E141" s="35" t="s">
        <v>151</v>
      </c>
      <c r="F141" s="27">
        <v>2240</v>
      </c>
      <c r="G141" s="27">
        <v>69000</v>
      </c>
      <c r="H141" s="50" t="s">
        <v>100</v>
      </c>
      <c r="I141" s="32" t="s">
        <v>101</v>
      </c>
      <c r="J141" s="33"/>
    </row>
    <row r="142" spans="1:10" s="15" customFormat="1" ht="38.25">
      <c r="A142" s="36" t="s">
        <v>696</v>
      </c>
      <c r="B142" s="30" t="s">
        <v>309</v>
      </c>
      <c r="C142" s="34" t="s">
        <v>619</v>
      </c>
      <c r="D142" s="36" t="s">
        <v>697</v>
      </c>
      <c r="E142" s="36" t="s">
        <v>698</v>
      </c>
      <c r="F142" s="27">
        <v>2240</v>
      </c>
      <c r="G142" s="59">
        <f>6924-6700</f>
        <v>224</v>
      </c>
      <c r="H142" s="50" t="s">
        <v>100</v>
      </c>
      <c r="I142" s="32" t="s">
        <v>101</v>
      </c>
      <c r="J142" s="33"/>
    </row>
    <row r="143" spans="1:10" s="15" customFormat="1" ht="25.5">
      <c r="A143" s="30" t="s">
        <v>699</v>
      </c>
      <c r="B143" s="30" t="s">
        <v>699</v>
      </c>
      <c r="C143" s="26"/>
      <c r="D143" s="30"/>
      <c r="E143" s="30"/>
      <c r="F143" s="27">
        <v>2240</v>
      </c>
      <c r="G143" s="59">
        <f>95075+95075</f>
        <v>190150</v>
      </c>
      <c r="H143" s="50" t="s">
        <v>100</v>
      </c>
      <c r="I143" s="32" t="s">
        <v>101</v>
      </c>
      <c r="J143" s="33"/>
    </row>
    <row r="144" spans="1:10" s="15" customFormat="1" ht="25.5">
      <c r="A144" s="30" t="s">
        <v>700</v>
      </c>
      <c r="B144" s="30" t="s">
        <v>700</v>
      </c>
      <c r="C144" s="26"/>
      <c r="D144" s="30"/>
      <c r="E144" s="30"/>
      <c r="F144" s="27">
        <v>2240</v>
      </c>
      <c r="G144" s="59">
        <f>42000</f>
        <v>42000</v>
      </c>
      <c r="H144" s="50" t="s">
        <v>100</v>
      </c>
      <c r="I144" s="32" t="s">
        <v>101</v>
      </c>
      <c r="J144" s="33"/>
    </row>
    <row r="145" spans="1:10" s="15" customFormat="1" ht="25.5">
      <c r="A145" s="30" t="s">
        <v>701</v>
      </c>
      <c r="B145" s="30" t="s">
        <v>701</v>
      </c>
      <c r="C145" s="34"/>
      <c r="D145" s="35"/>
      <c r="E145" s="35"/>
      <c r="F145" s="27">
        <v>2240</v>
      </c>
      <c r="G145" s="59">
        <v>40000</v>
      </c>
      <c r="H145" s="50" t="s">
        <v>100</v>
      </c>
      <c r="I145" s="32" t="s">
        <v>101</v>
      </c>
      <c r="J145" s="33"/>
    </row>
    <row r="146" spans="1:10" s="15" customFormat="1" ht="25.5">
      <c r="A146" s="30" t="s">
        <v>702</v>
      </c>
      <c r="B146" s="30" t="s">
        <v>702</v>
      </c>
      <c r="C146" s="34"/>
      <c r="D146" s="35"/>
      <c r="E146" s="35"/>
      <c r="F146" s="27">
        <v>2240</v>
      </c>
      <c r="G146" s="59">
        <v>23000</v>
      </c>
      <c r="H146" s="50" t="s">
        <v>100</v>
      </c>
      <c r="I146" s="32" t="s">
        <v>101</v>
      </c>
      <c r="J146" s="33"/>
    </row>
    <row r="147" spans="1:10" s="15" customFormat="1" ht="25.5">
      <c r="A147" s="30" t="s">
        <v>703</v>
      </c>
      <c r="B147" s="30" t="s">
        <v>703</v>
      </c>
      <c r="C147" s="34"/>
      <c r="D147" s="35"/>
      <c r="E147" s="35"/>
      <c r="F147" s="27">
        <v>2240</v>
      </c>
      <c r="G147" s="59">
        <v>127000</v>
      </c>
      <c r="H147" s="50" t="s">
        <v>100</v>
      </c>
      <c r="I147" s="32" t="s">
        <v>101</v>
      </c>
      <c r="J147" s="33"/>
    </row>
    <row r="148" spans="1:10" s="15" customFormat="1" ht="25.5">
      <c r="A148" s="30" t="s">
        <v>704</v>
      </c>
      <c r="B148" s="30" t="s">
        <v>704</v>
      </c>
      <c r="C148" s="34"/>
      <c r="D148" s="35"/>
      <c r="E148" s="35"/>
      <c r="F148" s="27">
        <v>2240</v>
      </c>
      <c r="G148" s="59">
        <v>30000</v>
      </c>
      <c r="H148" s="50" t="s">
        <v>100</v>
      </c>
      <c r="I148" s="32" t="s">
        <v>101</v>
      </c>
      <c r="J148" s="33"/>
    </row>
    <row r="149" spans="1:10" s="15" customFormat="1" ht="25.5">
      <c r="A149" s="30" t="s">
        <v>705</v>
      </c>
      <c r="B149" s="30" t="s">
        <v>705</v>
      </c>
      <c r="C149" s="34"/>
      <c r="D149" s="35"/>
      <c r="E149" s="35"/>
      <c r="F149" s="27">
        <v>2240</v>
      </c>
      <c r="G149" s="59">
        <v>30000</v>
      </c>
      <c r="H149" s="50" t="s">
        <v>100</v>
      </c>
      <c r="I149" s="32" t="s">
        <v>101</v>
      </c>
      <c r="J149" s="33"/>
    </row>
    <row r="150" spans="1:10" s="15" customFormat="1" ht="25.5">
      <c r="A150" s="30" t="s">
        <v>390</v>
      </c>
      <c r="B150" s="30" t="s">
        <v>390</v>
      </c>
      <c r="C150" s="34"/>
      <c r="D150" s="35"/>
      <c r="E150" s="35"/>
      <c r="F150" s="27">
        <v>2240</v>
      </c>
      <c r="G150" s="59">
        <v>50000</v>
      </c>
      <c r="H150" s="50" t="s">
        <v>100</v>
      </c>
      <c r="I150" s="32" t="s">
        <v>101</v>
      </c>
      <c r="J150" s="33"/>
    </row>
    <row r="151" spans="1:10" s="15" customFormat="1" ht="25.5">
      <c r="A151" s="30" t="s">
        <v>390</v>
      </c>
      <c r="B151" s="30" t="s">
        <v>390</v>
      </c>
      <c r="C151" s="34"/>
      <c r="D151" s="35"/>
      <c r="E151" s="35"/>
      <c r="F151" s="27">
        <v>2240</v>
      </c>
      <c r="G151" s="59">
        <v>25538</v>
      </c>
      <c r="H151" s="50" t="s">
        <v>100</v>
      </c>
      <c r="I151" s="32" t="s">
        <v>101</v>
      </c>
      <c r="J151" s="33"/>
    </row>
    <row r="152" spans="1:10" s="15" customFormat="1" ht="25.5">
      <c r="A152" s="30" t="s">
        <v>706</v>
      </c>
      <c r="B152" s="30" t="s">
        <v>706</v>
      </c>
      <c r="C152" s="34"/>
      <c r="D152" s="35"/>
      <c r="E152" s="35"/>
      <c r="F152" s="27">
        <v>2240</v>
      </c>
      <c r="G152" s="59">
        <v>30000</v>
      </c>
      <c r="H152" s="50" t="s">
        <v>100</v>
      </c>
      <c r="I152" s="32" t="s">
        <v>101</v>
      </c>
      <c r="J152" s="33"/>
    </row>
    <row r="153" spans="1:10" s="15" customFormat="1" ht="25.5">
      <c r="A153" s="30" t="s">
        <v>342</v>
      </c>
      <c r="B153" s="30" t="s">
        <v>342</v>
      </c>
      <c r="C153" s="34"/>
      <c r="D153" s="35"/>
      <c r="E153" s="35"/>
      <c r="F153" s="27">
        <v>2240</v>
      </c>
      <c r="G153" s="59">
        <v>194981</v>
      </c>
      <c r="H153" s="50" t="s">
        <v>100</v>
      </c>
      <c r="I153" s="32" t="s">
        <v>101</v>
      </c>
      <c r="J153" s="33"/>
    </row>
    <row r="154" spans="1:10" s="15" customFormat="1" ht="25.5">
      <c r="A154" s="30" t="s">
        <v>150</v>
      </c>
      <c r="B154" s="30" t="s">
        <v>150</v>
      </c>
      <c r="C154" s="34"/>
      <c r="D154" s="35"/>
      <c r="E154" s="35"/>
      <c r="F154" s="27">
        <v>2240</v>
      </c>
      <c r="G154" s="59">
        <v>195000</v>
      </c>
      <c r="H154" s="50" t="s">
        <v>100</v>
      </c>
      <c r="I154" s="32" t="s">
        <v>101</v>
      </c>
      <c r="J154" s="33"/>
    </row>
    <row r="155" spans="1:10" s="15" customFormat="1" ht="140.25">
      <c r="A155" s="30" t="s">
        <v>707</v>
      </c>
      <c r="B155" s="30" t="s">
        <v>707</v>
      </c>
      <c r="C155" s="34"/>
      <c r="D155" s="35"/>
      <c r="E155" s="35"/>
      <c r="F155" s="27">
        <v>2240</v>
      </c>
      <c r="G155" s="59">
        <v>300000</v>
      </c>
      <c r="H155" s="50" t="s">
        <v>100</v>
      </c>
      <c r="I155" s="32" t="s">
        <v>101</v>
      </c>
      <c r="J155" s="33"/>
    </row>
    <row r="156" spans="1:10" s="15" customFormat="1" ht="25.5">
      <c r="A156" s="30" t="s">
        <v>708</v>
      </c>
      <c r="B156" s="30" t="s">
        <v>708</v>
      </c>
      <c r="C156" s="34"/>
      <c r="D156" s="35"/>
      <c r="E156" s="35"/>
      <c r="F156" s="27"/>
      <c r="G156" s="59"/>
      <c r="H156" s="50" t="s">
        <v>100</v>
      </c>
      <c r="I156" s="32" t="s">
        <v>101</v>
      </c>
      <c r="J156" s="33"/>
    </row>
    <row r="157" spans="1:10" s="15" customFormat="1" ht="25.5">
      <c r="A157" s="30" t="s">
        <v>709</v>
      </c>
      <c r="B157" s="30" t="s">
        <v>709</v>
      </c>
      <c r="C157" s="34"/>
      <c r="D157" s="35"/>
      <c r="E157" s="35"/>
      <c r="F157" s="27"/>
      <c r="G157" s="59"/>
      <c r="H157" s="50" t="s">
        <v>100</v>
      </c>
      <c r="I157" s="32" t="s">
        <v>101</v>
      </c>
      <c r="J157" s="33"/>
    </row>
    <row r="158" spans="1:10" s="15" customFormat="1" ht="25.5">
      <c r="A158" s="30" t="s">
        <v>710</v>
      </c>
      <c r="B158" s="30" t="s">
        <v>710</v>
      </c>
      <c r="C158" s="34"/>
      <c r="D158" s="35"/>
      <c r="E158" s="35"/>
      <c r="F158" s="27"/>
      <c r="G158" s="59"/>
      <c r="H158" s="50" t="s">
        <v>100</v>
      </c>
      <c r="I158" s="32" t="s">
        <v>101</v>
      </c>
      <c r="J158" s="33"/>
    </row>
    <row r="159" spans="1:10" s="15" customFormat="1" ht="25.5">
      <c r="A159" s="30" t="s">
        <v>711</v>
      </c>
      <c r="B159" s="30" t="s">
        <v>711</v>
      </c>
      <c r="C159" s="34"/>
      <c r="D159" s="35"/>
      <c r="E159" s="35"/>
      <c r="F159" s="27"/>
      <c r="G159" s="59"/>
      <c r="H159" s="50" t="s">
        <v>100</v>
      </c>
      <c r="I159" s="32" t="s">
        <v>101</v>
      </c>
      <c r="J159" s="33"/>
    </row>
    <row r="160" spans="1:10" s="15" customFormat="1" ht="51">
      <c r="A160" s="30" t="s">
        <v>712</v>
      </c>
      <c r="B160" s="30" t="s">
        <v>712</v>
      </c>
      <c r="C160" s="34"/>
      <c r="D160" s="35"/>
      <c r="E160" s="35"/>
      <c r="F160" s="27"/>
      <c r="G160" s="59"/>
      <c r="H160" s="50" t="s">
        <v>100</v>
      </c>
      <c r="I160" s="32" t="s">
        <v>101</v>
      </c>
      <c r="J160" s="33"/>
    </row>
    <row r="161" spans="1:10" s="15" customFormat="1" ht="51">
      <c r="A161" s="30" t="s">
        <v>713</v>
      </c>
      <c r="B161" s="30" t="s">
        <v>713</v>
      </c>
      <c r="C161" s="34"/>
      <c r="D161" s="35"/>
      <c r="E161" s="35"/>
      <c r="F161" s="27"/>
      <c r="G161" s="59"/>
      <c r="H161" s="50" t="s">
        <v>100</v>
      </c>
      <c r="I161" s="32" t="s">
        <v>101</v>
      </c>
      <c r="J161" s="33"/>
    </row>
    <row r="162" spans="1:10" s="15" customFormat="1" ht="63.75">
      <c r="A162" s="30" t="s">
        <v>714</v>
      </c>
      <c r="B162" s="30" t="s">
        <v>714</v>
      </c>
      <c r="C162" s="34"/>
      <c r="D162" s="35"/>
      <c r="E162" s="35"/>
      <c r="F162" s="27"/>
      <c r="G162" s="59"/>
      <c r="H162" s="50" t="s">
        <v>100</v>
      </c>
      <c r="I162" s="32" t="s">
        <v>101</v>
      </c>
      <c r="J162" s="33"/>
    </row>
    <row r="163" spans="1:10" s="15" customFormat="1" ht="38.25">
      <c r="A163" s="30" t="s">
        <v>715</v>
      </c>
      <c r="B163" s="30" t="s">
        <v>715</v>
      </c>
      <c r="C163" s="34"/>
      <c r="D163" s="35"/>
      <c r="E163" s="35"/>
      <c r="F163" s="27"/>
      <c r="G163" s="59"/>
      <c r="H163" s="50" t="s">
        <v>100</v>
      </c>
      <c r="I163" s="32" t="s">
        <v>101</v>
      </c>
      <c r="J163" s="33"/>
    </row>
    <row r="164" spans="1:10" s="15" customFormat="1" ht="51">
      <c r="A164" s="30" t="s">
        <v>716</v>
      </c>
      <c r="B164" s="30" t="s">
        <v>716</v>
      </c>
      <c r="C164" s="34"/>
      <c r="D164" s="35"/>
      <c r="E164" s="35"/>
      <c r="F164" s="27"/>
      <c r="G164" s="59"/>
      <c r="H164" s="50" t="s">
        <v>100</v>
      </c>
      <c r="I164" s="32" t="s">
        <v>101</v>
      </c>
      <c r="J164" s="33"/>
    </row>
    <row r="165" spans="1:10" s="15" customFormat="1" ht="38.25">
      <c r="A165" s="30" t="s">
        <v>717</v>
      </c>
      <c r="B165" s="30" t="s">
        <v>717</v>
      </c>
      <c r="C165" s="34"/>
      <c r="D165" s="35"/>
      <c r="E165" s="35"/>
      <c r="F165" s="27"/>
      <c r="G165" s="59"/>
      <c r="H165" s="50" t="s">
        <v>100</v>
      </c>
      <c r="I165" s="32" t="s">
        <v>101</v>
      </c>
      <c r="J165" s="33"/>
    </row>
    <row r="166" spans="1:10" s="15" customFormat="1" ht="38.25">
      <c r="A166" s="30" t="s">
        <v>718</v>
      </c>
      <c r="B166" s="30" t="s">
        <v>718</v>
      </c>
      <c r="C166" s="34"/>
      <c r="D166" s="35"/>
      <c r="E166" s="35"/>
      <c r="F166" s="27"/>
      <c r="G166" s="59"/>
      <c r="H166" s="50" t="s">
        <v>100</v>
      </c>
      <c r="I166" s="32" t="s">
        <v>101</v>
      </c>
      <c r="J166" s="33"/>
    </row>
    <row r="167" spans="1:10" s="15" customFormat="1" ht="38.25">
      <c r="A167" s="30" t="s">
        <v>719</v>
      </c>
      <c r="B167" s="30" t="s">
        <v>719</v>
      </c>
      <c r="C167" s="34"/>
      <c r="D167" s="35"/>
      <c r="E167" s="35"/>
      <c r="F167" s="27"/>
      <c r="G167" s="59"/>
      <c r="H167" s="50" t="s">
        <v>100</v>
      </c>
      <c r="I167" s="32" t="s">
        <v>101</v>
      </c>
      <c r="J167" s="33"/>
    </row>
    <row r="168" spans="1:10" s="15" customFormat="1" ht="38.25">
      <c r="A168" s="30" t="s">
        <v>720</v>
      </c>
      <c r="B168" s="30" t="s">
        <v>720</v>
      </c>
      <c r="C168" s="34"/>
      <c r="D168" s="35"/>
      <c r="E168" s="35"/>
      <c r="F168" s="27"/>
      <c r="G168" s="59"/>
      <c r="H168" s="50" t="s">
        <v>100</v>
      </c>
      <c r="I168" s="32" t="s">
        <v>101</v>
      </c>
      <c r="J168" s="33"/>
    </row>
    <row r="169" spans="1:10" s="15" customFormat="1" ht="51">
      <c r="A169" s="30" t="s">
        <v>721</v>
      </c>
      <c r="B169" s="30" t="s">
        <v>721</v>
      </c>
      <c r="C169" s="34"/>
      <c r="D169" s="35"/>
      <c r="E169" s="35"/>
      <c r="F169" s="27"/>
      <c r="G169" s="59"/>
      <c r="H169" s="50" t="s">
        <v>100</v>
      </c>
      <c r="I169" s="32" t="s">
        <v>101</v>
      </c>
      <c r="J169" s="33"/>
    </row>
    <row r="170" spans="1:10" s="15" customFormat="1" ht="38.25">
      <c r="A170" s="30" t="s">
        <v>722</v>
      </c>
      <c r="B170" s="30" t="s">
        <v>722</v>
      </c>
      <c r="C170" s="34"/>
      <c r="D170" s="35"/>
      <c r="E170" s="35"/>
      <c r="F170" s="27"/>
      <c r="G170" s="59"/>
      <c r="H170" s="50" t="s">
        <v>100</v>
      </c>
      <c r="I170" s="32" t="s">
        <v>101</v>
      </c>
      <c r="J170" s="33"/>
    </row>
    <row r="171" spans="1:10" s="15" customFormat="1" ht="38.25">
      <c r="A171" s="30" t="s">
        <v>723</v>
      </c>
      <c r="B171" s="30" t="s">
        <v>723</v>
      </c>
      <c r="C171" s="34"/>
      <c r="D171" s="35"/>
      <c r="E171" s="35"/>
      <c r="F171" s="27"/>
      <c r="G171" s="59"/>
      <c r="H171" s="50" t="s">
        <v>100</v>
      </c>
      <c r="I171" s="32" t="s">
        <v>101</v>
      </c>
      <c r="J171" s="33"/>
    </row>
    <row r="172" spans="1:10" s="15" customFormat="1" ht="25.5">
      <c r="A172" s="30" t="s">
        <v>724</v>
      </c>
      <c r="B172" s="30" t="s">
        <v>724</v>
      </c>
      <c r="C172" s="34"/>
      <c r="D172" s="35"/>
      <c r="E172" s="35"/>
      <c r="F172" s="27"/>
      <c r="G172" s="59"/>
      <c r="H172" s="50" t="s">
        <v>100</v>
      </c>
      <c r="I172" s="32" t="s">
        <v>101</v>
      </c>
      <c r="J172" s="33"/>
    </row>
    <row r="173" spans="1:10" s="15" customFormat="1" ht="25.5">
      <c r="A173" s="30" t="s">
        <v>725</v>
      </c>
      <c r="B173" s="30" t="s">
        <v>725</v>
      </c>
      <c r="C173" s="34"/>
      <c r="D173" s="35"/>
      <c r="E173" s="35"/>
      <c r="F173" s="27"/>
      <c r="G173" s="59"/>
      <c r="H173" s="50" t="s">
        <v>100</v>
      </c>
      <c r="I173" s="32" t="s">
        <v>101</v>
      </c>
      <c r="J173" s="33"/>
    </row>
    <row r="174" spans="1:10" s="15" customFormat="1" ht="38.25">
      <c r="A174" s="30" t="s">
        <v>726</v>
      </c>
      <c r="B174" s="30" t="s">
        <v>726</v>
      </c>
      <c r="C174" s="34"/>
      <c r="D174" s="35"/>
      <c r="E174" s="35"/>
      <c r="F174" s="27"/>
      <c r="G174" s="59"/>
      <c r="H174" s="50" t="s">
        <v>100</v>
      </c>
      <c r="I174" s="32" t="s">
        <v>101</v>
      </c>
      <c r="J174" s="33"/>
    </row>
    <row r="175" spans="1:10" s="15" customFormat="1" ht="63.75">
      <c r="A175" s="30" t="s">
        <v>727</v>
      </c>
      <c r="B175" s="30" t="s">
        <v>727</v>
      </c>
      <c r="C175" s="34"/>
      <c r="D175" s="35"/>
      <c r="E175" s="35"/>
      <c r="F175" s="27"/>
      <c r="G175" s="59"/>
      <c r="H175" s="50" t="s">
        <v>100</v>
      </c>
      <c r="I175" s="32" t="s">
        <v>101</v>
      </c>
      <c r="J175" s="33"/>
    </row>
    <row r="176" spans="1:10" s="15" customFormat="1" ht="51">
      <c r="A176" s="30" t="s">
        <v>728</v>
      </c>
      <c r="B176" s="30" t="s">
        <v>728</v>
      </c>
      <c r="C176" s="34"/>
      <c r="D176" s="35"/>
      <c r="E176" s="35"/>
      <c r="F176" s="27"/>
      <c r="G176" s="59"/>
      <c r="H176" s="50" t="s">
        <v>100</v>
      </c>
      <c r="I176" s="32" t="s">
        <v>101</v>
      </c>
      <c r="J176" s="33"/>
    </row>
    <row r="177" spans="1:10" s="15" customFormat="1" ht="38.25">
      <c r="A177" s="30" t="s">
        <v>729</v>
      </c>
      <c r="B177" s="30" t="s">
        <v>729</v>
      </c>
      <c r="C177" s="34"/>
      <c r="D177" s="35"/>
      <c r="E177" s="35"/>
      <c r="F177" s="27"/>
      <c r="G177" s="59"/>
      <c r="H177" s="50" t="s">
        <v>100</v>
      </c>
      <c r="I177" s="32" t="s">
        <v>101</v>
      </c>
      <c r="J177" s="33"/>
    </row>
    <row r="178" spans="1:10" s="15" customFormat="1" ht="63.75">
      <c r="A178" s="30" t="s">
        <v>0</v>
      </c>
      <c r="B178" s="30" t="s">
        <v>0</v>
      </c>
      <c r="C178" s="34"/>
      <c r="D178" s="35"/>
      <c r="E178" s="35"/>
      <c r="F178" s="27">
        <v>2240</v>
      </c>
      <c r="G178" s="27"/>
      <c r="H178" s="50" t="s">
        <v>100</v>
      </c>
      <c r="I178" s="32" t="s">
        <v>101</v>
      </c>
      <c r="J178" s="33"/>
    </row>
    <row r="179" spans="1:10" s="15" customFormat="1" ht="25.5">
      <c r="A179" s="30" t="s">
        <v>1</v>
      </c>
      <c r="B179" s="30" t="s">
        <v>1</v>
      </c>
      <c r="C179" s="34"/>
      <c r="D179" s="35"/>
      <c r="E179" s="35"/>
      <c r="F179" s="27">
        <v>2240</v>
      </c>
      <c r="G179" s="27"/>
      <c r="H179" s="50" t="s">
        <v>100</v>
      </c>
      <c r="I179" s="32" t="s">
        <v>101</v>
      </c>
      <c r="J179" s="33"/>
    </row>
    <row r="180" spans="1:10" s="15" customFormat="1" ht="25.5">
      <c r="A180" s="30" t="s">
        <v>2</v>
      </c>
      <c r="B180" s="30" t="s">
        <v>2</v>
      </c>
      <c r="C180" s="34"/>
      <c r="D180" s="35"/>
      <c r="E180" s="35"/>
      <c r="F180" s="27">
        <v>2240</v>
      </c>
      <c r="G180" s="27"/>
      <c r="H180" s="50" t="s">
        <v>100</v>
      </c>
      <c r="I180" s="32" t="s">
        <v>101</v>
      </c>
      <c r="J180" s="33"/>
    </row>
    <row r="181" spans="1:10" s="15" customFormat="1" ht="51">
      <c r="A181" s="30" t="s">
        <v>3</v>
      </c>
      <c r="B181" s="30" t="s">
        <v>3</v>
      </c>
      <c r="C181" s="34"/>
      <c r="D181" s="35"/>
      <c r="E181" s="35"/>
      <c r="F181" s="27">
        <v>2240</v>
      </c>
      <c r="G181" s="27"/>
      <c r="H181" s="50" t="s">
        <v>100</v>
      </c>
      <c r="I181" s="32" t="s">
        <v>101</v>
      </c>
      <c r="J181" s="33"/>
    </row>
    <row r="182" spans="1:10" s="15" customFormat="1" ht="51">
      <c r="A182" s="30" t="s">
        <v>4</v>
      </c>
      <c r="B182" s="30" t="s">
        <v>4</v>
      </c>
      <c r="C182" s="34"/>
      <c r="D182" s="35"/>
      <c r="E182" s="35"/>
      <c r="F182" s="27">
        <v>2240</v>
      </c>
      <c r="G182" s="27"/>
      <c r="H182" s="50" t="s">
        <v>100</v>
      </c>
      <c r="I182" s="32" t="s">
        <v>101</v>
      </c>
      <c r="J182" s="33"/>
    </row>
    <row r="183" spans="1:10" s="15" customFormat="1" ht="76.5">
      <c r="A183" s="30" t="s">
        <v>5</v>
      </c>
      <c r="B183" s="30" t="s">
        <v>5</v>
      </c>
      <c r="C183" s="34"/>
      <c r="D183" s="35"/>
      <c r="E183" s="35"/>
      <c r="F183" s="27">
        <v>2240</v>
      </c>
      <c r="G183" s="27"/>
      <c r="H183" s="50" t="s">
        <v>100</v>
      </c>
      <c r="I183" s="32" t="s">
        <v>101</v>
      </c>
      <c r="J183" s="33"/>
    </row>
    <row r="184" spans="1:10" s="15" customFormat="1" ht="63.75">
      <c r="A184" s="30" t="s">
        <v>6</v>
      </c>
      <c r="B184" s="30" t="s">
        <v>6</v>
      </c>
      <c r="C184" s="34"/>
      <c r="D184" s="35"/>
      <c r="E184" s="35"/>
      <c r="F184" s="27">
        <v>2240</v>
      </c>
      <c r="G184" s="27"/>
      <c r="H184" s="50" t="s">
        <v>100</v>
      </c>
      <c r="I184" s="32" t="s">
        <v>101</v>
      </c>
      <c r="J184" s="33"/>
    </row>
    <row r="185" spans="1:10" s="15" customFormat="1" ht="25.5">
      <c r="A185" s="30" t="s">
        <v>277</v>
      </c>
      <c r="B185" s="30" t="s">
        <v>277</v>
      </c>
      <c r="C185" s="34"/>
      <c r="D185" s="35"/>
      <c r="E185" s="35"/>
      <c r="F185" s="27">
        <v>2240</v>
      </c>
      <c r="G185" s="59">
        <v>100000</v>
      </c>
      <c r="H185" s="50" t="s">
        <v>100</v>
      </c>
      <c r="I185" s="32" t="s">
        <v>101</v>
      </c>
      <c r="J185" s="33"/>
    </row>
    <row r="186" spans="1:10" s="15" customFormat="1" ht="15.75">
      <c r="A186" s="35"/>
      <c r="B186" s="63" t="s">
        <v>84</v>
      </c>
      <c r="C186" s="34"/>
      <c r="D186" s="35"/>
      <c r="E186" s="35"/>
      <c r="F186" s="54">
        <v>2240</v>
      </c>
      <c r="G186" s="75">
        <f>SUM(G96:G185)</f>
        <v>2596151</v>
      </c>
      <c r="H186" s="50"/>
      <c r="I186" s="32"/>
      <c r="J186" s="33"/>
    </row>
    <row r="187" spans="1:10" s="15" customFormat="1" ht="26.25">
      <c r="A187" s="30" t="s">
        <v>89</v>
      </c>
      <c r="B187" s="30" t="s">
        <v>261</v>
      </c>
      <c r="C187" s="26" t="s">
        <v>260</v>
      </c>
      <c r="D187" s="38" t="s">
        <v>7</v>
      </c>
      <c r="E187" s="31" t="s">
        <v>8</v>
      </c>
      <c r="F187" s="54">
        <v>2272</v>
      </c>
      <c r="G187" s="75">
        <f>24833+100</f>
        <v>24933</v>
      </c>
      <c r="H187" s="50" t="s">
        <v>100</v>
      </c>
      <c r="I187" s="32" t="s">
        <v>101</v>
      </c>
      <c r="J187" s="33"/>
    </row>
    <row r="188" spans="1:10" s="15" customFormat="1" ht="15">
      <c r="A188" s="30" t="s">
        <v>10</v>
      </c>
      <c r="B188" s="30" t="s">
        <v>9</v>
      </c>
      <c r="C188" s="26" t="s">
        <v>11</v>
      </c>
      <c r="D188" s="30" t="s">
        <v>10</v>
      </c>
      <c r="E188" s="37" t="s">
        <v>12</v>
      </c>
      <c r="F188" s="54">
        <v>2273</v>
      </c>
      <c r="G188" s="75">
        <v>198935</v>
      </c>
      <c r="H188" s="50" t="s">
        <v>100</v>
      </c>
      <c r="I188" s="32" t="s">
        <v>101</v>
      </c>
      <c r="J188" s="33"/>
    </row>
    <row r="189" spans="1:10" s="15" customFormat="1" ht="15">
      <c r="A189" s="31" t="s">
        <v>90</v>
      </c>
      <c r="B189" s="31" t="s">
        <v>392</v>
      </c>
      <c r="C189" s="28" t="s">
        <v>393</v>
      </c>
      <c r="D189" s="38" t="s">
        <v>13</v>
      </c>
      <c r="E189" s="38" t="s">
        <v>14</v>
      </c>
      <c r="F189" s="27">
        <v>2275</v>
      </c>
      <c r="G189" s="59">
        <v>15456</v>
      </c>
      <c r="H189" s="50" t="s">
        <v>100</v>
      </c>
      <c r="I189" s="32" t="s">
        <v>101</v>
      </c>
      <c r="J189" s="33"/>
    </row>
    <row r="190" spans="1:10" s="15" customFormat="1" ht="26.25">
      <c r="A190" s="31" t="s">
        <v>394</v>
      </c>
      <c r="B190" s="31" t="s">
        <v>394</v>
      </c>
      <c r="C190" s="61" t="s">
        <v>395</v>
      </c>
      <c r="D190" s="60" t="s">
        <v>15</v>
      </c>
      <c r="E190" s="60" t="s">
        <v>16</v>
      </c>
      <c r="F190" s="27">
        <v>2275</v>
      </c>
      <c r="G190" s="59">
        <v>62928</v>
      </c>
      <c r="H190" s="50" t="s">
        <v>100</v>
      </c>
      <c r="I190" s="32" t="s">
        <v>101</v>
      </c>
      <c r="J190" s="33"/>
    </row>
    <row r="191" spans="1:10" s="15" customFormat="1" ht="15.75">
      <c r="A191" s="64"/>
      <c r="B191" s="63" t="s">
        <v>84</v>
      </c>
      <c r="C191" s="61"/>
      <c r="D191" s="64"/>
      <c r="E191" s="64"/>
      <c r="F191" s="54">
        <v>2275</v>
      </c>
      <c r="G191" s="75">
        <f>SUM(G189:G190)</f>
        <v>78384</v>
      </c>
      <c r="H191" s="50" t="s">
        <v>100</v>
      </c>
      <c r="I191" s="32" t="s">
        <v>101</v>
      </c>
      <c r="J191" s="33"/>
    </row>
    <row r="192" spans="1:10" s="15" customFormat="1" ht="38.25">
      <c r="A192" s="30" t="s">
        <v>17</v>
      </c>
      <c r="B192" s="30" t="s">
        <v>266</v>
      </c>
      <c r="C192" s="26" t="s">
        <v>265</v>
      </c>
      <c r="D192" s="30" t="s">
        <v>18</v>
      </c>
      <c r="E192" s="30" t="s">
        <v>19</v>
      </c>
      <c r="F192" s="27">
        <v>2282</v>
      </c>
      <c r="G192" s="59">
        <v>3400</v>
      </c>
      <c r="H192" s="50" t="s">
        <v>100</v>
      </c>
      <c r="I192" s="32" t="s">
        <v>101</v>
      </c>
      <c r="J192" s="33"/>
    </row>
    <row r="193" spans="1:10" s="15" customFormat="1" ht="102">
      <c r="A193" s="30" t="s">
        <v>20</v>
      </c>
      <c r="B193" s="30" t="s">
        <v>266</v>
      </c>
      <c r="C193" s="26" t="s">
        <v>265</v>
      </c>
      <c r="D193" s="30" t="s">
        <v>21</v>
      </c>
      <c r="E193" s="30" t="s">
        <v>22</v>
      </c>
      <c r="F193" s="27">
        <v>2282</v>
      </c>
      <c r="G193" s="59">
        <f>4000+2800+350+550+1400+328+12000+2200</f>
        <v>23628</v>
      </c>
      <c r="H193" s="50" t="s">
        <v>100</v>
      </c>
      <c r="I193" s="32" t="s">
        <v>101</v>
      </c>
      <c r="J193" s="33"/>
    </row>
    <row r="194" spans="1:10" s="15" customFormat="1" ht="25.5">
      <c r="A194" s="35" t="s">
        <v>91</v>
      </c>
      <c r="B194" s="30" t="s">
        <v>243</v>
      </c>
      <c r="C194" s="34" t="s">
        <v>242</v>
      </c>
      <c r="D194" s="36" t="s">
        <v>247</v>
      </c>
      <c r="E194" s="35" t="s">
        <v>248</v>
      </c>
      <c r="F194" s="27">
        <v>2282</v>
      </c>
      <c r="G194" s="27">
        <f>195000</f>
        <v>195000</v>
      </c>
      <c r="H194" s="50" t="s">
        <v>100</v>
      </c>
      <c r="I194" s="32" t="s">
        <v>101</v>
      </c>
      <c r="J194" s="33"/>
    </row>
    <row r="195" spans="1:10" s="15" customFormat="1" ht="15.75">
      <c r="A195" s="35"/>
      <c r="B195" s="63" t="s">
        <v>84</v>
      </c>
      <c r="C195" s="34"/>
      <c r="D195" s="35"/>
      <c r="E195" s="35"/>
      <c r="F195" s="54">
        <v>2282</v>
      </c>
      <c r="G195" s="54">
        <f>SUM(G192:G194)</f>
        <v>222028</v>
      </c>
      <c r="H195" s="50"/>
      <c r="I195" s="32"/>
      <c r="J195" s="33"/>
    </row>
    <row r="196" spans="1:10" s="15" customFormat="1" ht="52.5">
      <c r="A196" s="36" t="s">
        <v>45</v>
      </c>
      <c r="B196" s="30" t="s">
        <v>44</v>
      </c>
      <c r="C196" s="27" t="s">
        <v>603</v>
      </c>
      <c r="D196" s="36" t="s">
        <v>46</v>
      </c>
      <c r="E196" s="36" t="s">
        <v>47</v>
      </c>
      <c r="F196" s="59">
        <v>3110</v>
      </c>
      <c r="G196" s="59">
        <v>3922</v>
      </c>
      <c r="H196" s="50" t="s">
        <v>100</v>
      </c>
      <c r="I196" s="32" t="s">
        <v>206</v>
      </c>
      <c r="J196" s="68" t="s">
        <v>144</v>
      </c>
    </row>
    <row r="197" spans="1:10" s="15" customFormat="1" ht="52.5">
      <c r="A197" s="30" t="s">
        <v>49</v>
      </c>
      <c r="B197" s="30" t="s">
        <v>48</v>
      </c>
      <c r="C197" s="61" t="s">
        <v>50</v>
      </c>
      <c r="D197" s="30" t="s">
        <v>51</v>
      </c>
      <c r="E197" s="37" t="s">
        <v>52</v>
      </c>
      <c r="F197" s="59">
        <v>3110</v>
      </c>
      <c r="G197" s="59">
        <v>5000</v>
      </c>
      <c r="H197" s="50" t="s">
        <v>100</v>
      </c>
      <c r="I197" s="32" t="s">
        <v>206</v>
      </c>
      <c r="J197" s="68" t="s">
        <v>144</v>
      </c>
    </row>
    <row r="198" spans="1:10" s="15" customFormat="1" ht="25.5">
      <c r="A198" s="37" t="s">
        <v>53</v>
      </c>
      <c r="B198" s="30" t="s">
        <v>114</v>
      </c>
      <c r="C198" s="27" t="s">
        <v>24</v>
      </c>
      <c r="D198" s="37" t="s">
        <v>481</v>
      </c>
      <c r="E198" s="37" t="s">
        <v>482</v>
      </c>
      <c r="F198" s="27">
        <v>3110</v>
      </c>
      <c r="G198" s="59">
        <f>20000+7000+7980</f>
        <v>34980</v>
      </c>
      <c r="H198" s="50" t="s">
        <v>100</v>
      </c>
      <c r="I198" s="32" t="s">
        <v>101</v>
      </c>
      <c r="J198" s="33"/>
    </row>
    <row r="199" spans="1:10" s="15" customFormat="1" ht="52.5">
      <c r="A199" s="37" t="s">
        <v>53</v>
      </c>
      <c r="B199" s="30" t="s">
        <v>114</v>
      </c>
      <c r="C199" s="27" t="s">
        <v>24</v>
      </c>
      <c r="D199" s="37" t="s">
        <v>481</v>
      </c>
      <c r="E199" s="37" t="s">
        <v>482</v>
      </c>
      <c r="F199" s="27">
        <v>3110</v>
      </c>
      <c r="G199" s="59">
        <f>24000+8000+24000</f>
        <v>56000</v>
      </c>
      <c r="H199" s="50" t="s">
        <v>100</v>
      </c>
      <c r="I199" s="32" t="s">
        <v>206</v>
      </c>
      <c r="J199" s="68" t="s">
        <v>144</v>
      </c>
    </row>
    <row r="200" spans="1:10" s="15" customFormat="1" ht="25.5">
      <c r="A200" s="30" t="s">
        <v>173</v>
      </c>
      <c r="B200" s="30" t="s">
        <v>114</v>
      </c>
      <c r="C200" s="27" t="s">
        <v>24</v>
      </c>
      <c r="D200" s="37" t="s">
        <v>554</v>
      </c>
      <c r="E200" s="30" t="s">
        <v>555</v>
      </c>
      <c r="F200" s="27">
        <v>3110</v>
      </c>
      <c r="G200" s="59">
        <f>3000+3000</f>
        <v>6000</v>
      </c>
      <c r="H200" s="50" t="s">
        <v>100</v>
      </c>
      <c r="I200" s="32" t="s">
        <v>101</v>
      </c>
      <c r="J200" s="33"/>
    </row>
    <row r="201" spans="1:10" s="15" customFormat="1" ht="52.5">
      <c r="A201" s="30" t="s">
        <v>173</v>
      </c>
      <c r="B201" s="30" t="s">
        <v>114</v>
      </c>
      <c r="C201" s="27" t="s">
        <v>24</v>
      </c>
      <c r="D201" s="37" t="s">
        <v>554</v>
      </c>
      <c r="E201" s="30" t="s">
        <v>555</v>
      </c>
      <c r="F201" s="27">
        <v>3110</v>
      </c>
      <c r="G201" s="59">
        <f>3820+14000+10000+6000</f>
        <v>33820</v>
      </c>
      <c r="H201" s="50" t="s">
        <v>100</v>
      </c>
      <c r="I201" s="32" t="s">
        <v>206</v>
      </c>
      <c r="J201" s="68" t="s">
        <v>144</v>
      </c>
    </row>
    <row r="202" spans="1:10" s="15" customFormat="1" ht="52.5">
      <c r="A202" s="30" t="s">
        <v>177</v>
      </c>
      <c r="B202" s="30" t="s">
        <v>174</v>
      </c>
      <c r="C202" s="27" t="s">
        <v>74</v>
      </c>
      <c r="D202" s="30" t="s">
        <v>175</v>
      </c>
      <c r="E202" s="30" t="s">
        <v>176</v>
      </c>
      <c r="F202" s="27">
        <v>3110</v>
      </c>
      <c r="G202" s="59">
        <v>6200</v>
      </c>
      <c r="H202" s="50" t="s">
        <v>100</v>
      </c>
      <c r="I202" s="32" t="s">
        <v>206</v>
      </c>
      <c r="J202" s="68" t="s">
        <v>144</v>
      </c>
    </row>
    <row r="203" spans="1:10" s="15" customFormat="1" ht="52.5">
      <c r="A203" s="30" t="s">
        <v>54</v>
      </c>
      <c r="B203" s="30" t="s">
        <v>353</v>
      </c>
      <c r="C203" s="26" t="s">
        <v>583</v>
      </c>
      <c r="D203" s="30" t="s">
        <v>466</v>
      </c>
      <c r="E203" s="30" t="s">
        <v>467</v>
      </c>
      <c r="F203" s="27">
        <v>3110</v>
      </c>
      <c r="G203" s="59">
        <f>50000+18000</f>
        <v>68000</v>
      </c>
      <c r="H203" s="50" t="s">
        <v>100</v>
      </c>
      <c r="I203" s="32" t="s">
        <v>206</v>
      </c>
      <c r="J203" s="68" t="s">
        <v>144</v>
      </c>
    </row>
    <row r="204" spans="1:10" s="15" customFormat="1" ht="52.5">
      <c r="A204" s="30" t="s">
        <v>55</v>
      </c>
      <c r="B204" s="38"/>
      <c r="C204" s="26"/>
      <c r="D204" s="30" t="s">
        <v>56</v>
      </c>
      <c r="E204" s="30" t="s">
        <v>57</v>
      </c>
      <c r="F204" s="27">
        <v>3110</v>
      </c>
      <c r="G204" s="59">
        <v>135640</v>
      </c>
      <c r="H204" s="50" t="s">
        <v>100</v>
      </c>
      <c r="I204" s="32" t="s">
        <v>206</v>
      </c>
      <c r="J204" s="68" t="s">
        <v>144</v>
      </c>
    </row>
    <row r="205" spans="1:10" s="15" customFormat="1" ht="52.5">
      <c r="A205" s="30" t="s">
        <v>216</v>
      </c>
      <c r="B205" s="38" t="s">
        <v>213</v>
      </c>
      <c r="C205" s="26" t="s">
        <v>178</v>
      </c>
      <c r="D205" s="30" t="s">
        <v>215</v>
      </c>
      <c r="E205" s="30" t="s">
        <v>214</v>
      </c>
      <c r="F205" s="27">
        <v>3110</v>
      </c>
      <c r="G205" s="59">
        <v>20000</v>
      </c>
      <c r="H205" s="50" t="s">
        <v>100</v>
      </c>
      <c r="I205" s="32" t="s">
        <v>206</v>
      </c>
      <c r="J205" s="68" t="s">
        <v>144</v>
      </c>
    </row>
    <row r="206" spans="1:10" s="15" customFormat="1" ht="52.5">
      <c r="A206" s="30" t="s">
        <v>59</v>
      </c>
      <c r="B206" s="38" t="s">
        <v>58</v>
      </c>
      <c r="C206" s="27" t="s">
        <v>60</v>
      </c>
      <c r="D206" s="30" t="s">
        <v>61</v>
      </c>
      <c r="E206" s="30" t="s">
        <v>62</v>
      </c>
      <c r="F206" s="27">
        <v>3110</v>
      </c>
      <c r="G206" s="59">
        <f>19500+4536</f>
        <v>24036</v>
      </c>
      <c r="H206" s="50" t="s">
        <v>100</v>
      </c>
      <c r="I206" s="32" t="s">
        <v>206</v>
      </c>
      <c r="J206" s="68" t="s">
        <v>144</v>
      </c>
    </row>
    <row r="207" spans="1:10" s="15" customFormat="1" ht="51">
      <c r="A207" s="30" t="s">
        <v>108</v>
      </c>
      <c r="B207" s="30" t="s">
        <v>271</v>
      </c>
      <c r="C207" s="26" t="s">
        <v>270</v>
      </c>
      <c r="D207" s="30" t="s">
        <v>63</v>
      </c>
      <c r="E207" s="30" t="s">
        <v>64</v>
      </c>
      <c r="F207" s="27">
        <v>3110</v>
      </c>
      <c r="G207" s="59">
        <f>15000</f>
        <v>15000</v>
      </c>
      <c r="H207" s="50" t="s">
        <v>100</v>
      </c>
      <c r="I207" s="32" t="s">
        <v>101</v>
      </c>
      <c r="J207" s="33"/>
    </row>
    <row r="208" spans="1:10" s="15" customFormat="1" ht="52.5">
      <c r="A208" s="30" t="s">
        <v>108</v>
      </c>
      <c r="B208" s="30" t="s">
        <v>271</v>
      </c>
      <c r="C208" s="26" t="s">
        <v>270</v>
      </c>
      <c r="D208" s="30" t="s">
        <v>63</v>
      </c>
      <c r="E208" s="30" t="s">
        <v>64</v>
      </c>
      <c r="F208" s="27">
        <v>3110</v>
      </c>
      <c r="G208" s="59">
        <f>14000</f>
        <v>14000</v>
      </c>
      <c r="H208" s="50" t="s">
        <v>100</v>
      </c>
      <c r="I208" s="32" t="s">
        <v>206</v>
      </c>
      <c r="J208" s="68" t="s">
        <v>144</v>
      </c>
    </row>
    <row r="209" spans="1:10" s="15" customFormat="1" ht="38.25">
      <c r="A209" s="30" t="s">
        <v>217</v>
      </c>
      <c r="B209" s="30" t="s">
        <v>208</v>
      </c>
      <c r="C209" s="26" t="s">
        <v>209</v>
      </c>
      <c r="D209" s="30" t="s">
        <v>218</v>
      </c>
      <c r="E209" s="30" t="s">
        <v>219</v>
      </c>
      <c r="F209" s="27">
        <v>3110</v>
      </c>
      <c r="G209" s="59">
        <v>3800</v>
      </c>
      <c r="H209" s="50" t="s">
        <v>100</v>
      </c>
      <c r="I209" s="32" t="s">
        <v>101</v>
      </c>
      <c r="J209" s="71"/>
    </row>
    <row r="210" spans="1:10" s="15" customFormat="1" ht="51">
      <c r="A210" s="30" t="s">
        <v>65</v>
      </c>
      <c r="B210" s="30" t="s">
        <v>581</v>
      </c>
      <c r="C210" s="26" t="s">
        <v>580</v>
      </c>
      <c r="D210" s="30" t="s">
        <v>65</v>
      </c>
      <c r="E210" s="30" t="s">
        <v>66</v>
      </c>
      <c r="F210" s="27">
        <v>3110</v>
      </c>
      <c r="G210" s="59">
        <v>21000</v>
      </c>
      <c r="H210" s="50" t="s">
        <v>100</v>
      </c>
      <c r="I210" s="32" t="s">
        <v>101</v>
      </c>
      <c r="J210" s="33"/>
    </row>
    <row r="211" spans="1:10" s="15" customFormat="1" ht="51">
      <c r="A211" s="30" t="s">
        <v>67</v>
      </c>
      <c r="B211" s="30" t="s">
        <v>581</v>
      </c>
      <c r="C211" s="26" t="s">
        <v>580</v>
      </c>
      <c r="D211" s="30" t="s">
        <v>67</v>
      </c>
      <c r="E211" s="30" t="s">
        <v>68</v>
      </c>
      <c r="F211" s="27">
        <v>3110</v>
      </c>
      <c r="G211" s="59">
        <v>16200</v>
      </c>
      <c r="H211" s="50" t="s">
        <v>100</v>
      </c>
      <c r="I211" s="32" t="s">
        <v>101</v>
      </c>
      <c r="J211" s="33"/>
    </row>
    <row r="212" spans="1:10" s="15" customFormat="1" ht="76.5">
      <c r="A212" s="30" t="s">
        <v>69</v>
      </c>
      <c r="B212" s="30" t="s">
        <v>69</v>
      </c>
      <c r="C212" s="26"/>
      <c r="D212" s="30"/>
      <c r="E212" s="30"/>
      <c r="F212" s="27">
        <v>3110</v>
      </c>
      <c r="G212" s="59">
        <v>40000</v>
      </c>
      <c r="H212" s="50" t="s">
        <v>100</v>
      </c>
      <c r="I212" s="32" t="s">
        <v>206</v>
      </c>
      <c r="J212" s="68" t="s">
        <v>144</v>
      </c>
    </row>
    <row r="213" spans="1:10" s="15" customFormat="1" ht="52.5">
      <c r="A213" s="30" t="s">
        <v>70</v>
      </c>
      <c r="B213" s="30" t="s">
        <v>70</v>
      </c>
      <c r="C213" s="26"/>
      <c r="D213" s="30"/>
      <c r="E213" s="30"/>
      <c r="F213" s="27">
        <v>3110</v>
      </c>
      <c r="G213" s="59">
        <v>60000</v>
      </c>
      <c r="H213" s="50" t="s">
        <v>100</v>
      </c>
      <c r="I213" s="32" t="s">
        <v>206</v>
      </c>
      <c r="J213" s="68" t="s">
        <v>144</v>
      </c>
    </row>
    <row r="214" spans="1:10" s="15" customFormat="1" ht="52.5">
      <c r="A214" s="65" t="s">
        <v>377</v>
      </c>
      <c r="B214" s="30" t="s">
        <v>281</v>
      </c>
      <c r="C214" s="66" t="s">
        <v>354</v>
      </c>
      <c r="D214" s="65" t="s">
        <v>292</v>
      </c>
      <c r="E214" s="65" t="s">
        <v>249</v>
      </c>
      <c r="F214" s="27">
        <v>3110</v>
      </c>
      <c r="G214" s="27">
        <f>30000</f>
        <v>30000</v>
      </c>
      <c r="H214" s="50" t="s">
        <v>100</v>
      </c>
      <c r="I214" s="32" t="s">
        <v>206</v>
      </c>
      <c r="J214" s="68" t="s">
        <v>144</v>
      </c>
    </row>
    <row r="215" spans="1:10" s="15" customFormat="1" ht="15.75">
      <c r="A215" s="65"/>
      <c r="B215" s="63" t="s">
        <v>84</v>
      </c>
      <c r="C215" s="66"/>
      <c r="D215" s="65"/>
      <c r="E215" s="65"/>
      <c r="F215" s="27">
        <v>3110</v>
      </c>
      <c r="G215" s="75">
        <f>SUM(G196:G214)</f>
        <v>593598</v>
      </c>
      <c r="H215" s="52"/>
      <c r="I215" s="52"/>
      <c r="J215" s="33"/>
    </row>
    <row r="216" spans="1:10" s="15" customFormat="1" ht="25.5">
      <c r="A216" s="30" t="s">
        <v>71</v>
      </c>
      <c r="B216" s="30" t="s">
        <v>71</v>
      </c>
      <c r="C216" s="34"/>
      <c r="D216" s="67"/>
      <c r="E216" s="67"/>
      <c r="F216" s="27">
        <v>3130</v>
      </c>
      <c r="G216" s="59">
        <v>518630</v>
      </c>
      <c r="H216" s="52"/>
      <c r="I216" s="52"/>
      <c r="J216" s="33"/>
    </row>
    <row r="217" spans="1:10" s="15" customFormat="1" ht="15.75">
      <c r="A217" s="35"/>
      <c r="B217" s="63" t="s">
        <v>84</v>
      </c>
      <c r="C217" s="34"/>
      <c r="D217" s="35"/>
      <c r="E217" s="35"/>
      <c r="F217" s="54">
        <v>3130</v>
      </c>
      <c r="G217" s="75">
        <f>SUM(G216)</f>
        <v>518630</v>
      </c>
      <c r="H217" s="52"/>
      <c r="I217" s="52"/>
      <c r="J217" s="33"/>
    </row>
    <row r="218" spans="1:10" s="15" customFormat="1" ht="15.75" customHeight="1" hidden="1">
      <c r="A218" s="55"/>
      <c r="B218" s="56"/>
      <c r="C218" s="57"/>
      <c r="D218" s="55"/>
      <c r="E218" s="55"/>
      <c r="F218" s="58"/>
      <c r="G218" s="72">
        <f>SUM(G217,G215,G191,G195,G188,G187,G186,G95)</f>
        <v>5581857</v>
      </c>
      <c r="H218" s="53"/>
      <c r="I218" s="53"/>
      <c r="J218" s="45"/>
    </row>
    <row r="219" spans="1:9" s="15" customFormat="1" ht="31.5" customHeight="1">
      <c r="A219" s="16"/>
      <c r="B219" s="16" t="s">
        <v>172</v>
      </c>
      <c r="C219" s="17"/>
      <c r="D219" s="16"/>
      <c r="E219" s="16"/>
      <c r="F219" s="17"/>
      <c r="G219" s="17"/>
      <c r="H219" s="19"/>
      <c r="I219" s="19"/>
    </row>
    <row r="220" spans="1:9" s="15" customFormat="1" ht="42" customHeight="1">
      <c r="A220" s="18"/>
      <c r="B220" s="18" t="s">
        <v>375</v>
      </c>
      <c r="C220" s="20"/>
      <c r="D220" s="18"/>
      <c r="E220" s="18"/>
      <c r="F220" s="21"/>
      <c r="G220" s="20"/>
      <c r="H220" s="19"/>
      <c r="I220" s="19"/>
    </row>
    <row r="221" spans="1:7" ht="13.5" customHeight="1">
      <c r="A221" s="5"/>
      <c r="B221" s="5"/>
      <c r="C221" s="12"/>
      <c r="D221" s="5"/>
      <c r="E221" s="5"/>
      <c r="F221" s="10"/>
      <c r="G221" s="12"/>
    </row>
    <row r="222" spans="1:7" ht="13.5" customHeight="1">
      <c r="A222" s="5"/>
      <c r="B222" s="5"/>
      <c r="C222" s="12"/>
      <c r="D222" s="5"/>
      <c r="E222" s="5"/>
      <c r="F222" s="10"/>
      <c r="G222" s="12"/>
    </row>
    <row r="223" spans="1:6" ht="13.5" customHeight="1">
      <c r="A223" s="5"/>
      <c r="B223" s="5"/>
      <c r="C223" s="12"/>
      <c r="D223" s="5"/>
      <c r="E223" s="5"/>
      <c r="F223" s="10"/>
    </row>
    <row r="224" spans="1:6" ht="13.5" customHeight="1">
      <c r="A224" s="5"/>
      <c r="B224" s="5"/>
      <c r="C224" s="12"/>
      <c r="D224" s="5"/>
      <c r="E224" s="5"/>
      <c r="F224" s="10"/>
    </row>
    <row r="225" spans="1:6" ht="13.5" customHeight="1" hidden="1">
      <c r="A225" s="5"/>
      <c r="B225" s="5"/>
      <c r="C225" s="12"/>
      <c r="D225" s="5"/>
      <c r="E225" s="5"/>
      <c r="F225" s="10"/>
    </row>
    <row r="226" spans="1:6" ht="13.5" customHeight="1" hidden="1">
      <c r="A226" s="5"/>
      <c r="B226" s="5"/>
      <c r="C226" s="12"/>
      <c r="D226" s="5"/>
      <c r="E226" s="5"/>
      <c r="F226" s="10"/>
    </row>
    <row r="227" spans="1:6" ht="21" customHeight="1" hidden="1">
      <c r="A227" s="5"/>
      <c r="B227" s="5"/>
      <c r="C227" s="12"/>
      <c r="D227" s="5"/>
      <c r="E227" s="5"/>
      <c r="F227" s="10"/>
    </row>
    <row r="228" ht="16.5" customHeight="1" hidden="1"/>
    <row r="229" ht="12.75" hidden="1"/>
    <row r="230" ht="12.75" hidden="1"/>
    <row r="231" ht="12.75" hidden="1"/>
    <row r="232" ht="12.75" hidden="1"/>
    <row r="233" ht="12.75" hidden="1"/>
    <row r="234" spans="1:5" ht="12.75" hidden="1">
      <c r="A234" s="23"/>
      <c r="B234" s="13" t="s">
        <v>373</v>
      </c>
      <c r="C234" s="4" t="s">
        <v>274</v>
      </c>
      <c r="D234" s="23"/>
      <c r="E234" s="7"/>
    </row>
    <row r="235" ht="12.75" hidden="1"/>
    <row r="236" ht="12.75" hidden="1">
      <c r="C236" s="3" t="s">
        <v>389</v>
      </c>
    </row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54" spans="1:7" ht="18">
      <c r="A254" s="5"/>
      <c r="C254" s="12"/>
      <c r="D254" s="5"/>
      <c r="E254" s="5"/>
      <c r="F254" s="12"/>
      <c r="G254" s="12"/>
    </row>
    <row r="255" spans="1:7" ht="18">
      <c r="A255" s="5"/>
      <c r="C255" s="12"/>
      <c r="D255" s="5"/>
      <c r="E255" s="5"/>
      <c r="F255" s="12"/>
      <c r="G255" s="12"/>
    </row>
    <row r="256" spans="1:7" ht="18">
      <c r="A256" s="5"/>
      <c r="C256" s="12"/>
      <c r="D256" s="5"/>
      <c r="E256" s="5"/>
      <c r="F256" s="12"/>
      <c r="G256" s="12"/>
    </row>
    <row r="257" spans="1:7" ht="18">
      <c r="A257" s="5"/>
      <c r="C257" s="12"/>
      <c r="D257" s="5"/>
      <c r="E257" s="5"/>
      <c r="F257" s="12"/>
      <c r="G257" s="12"/>
    </row>
    <row r="258" spans="1:7" ht="18">
      <c r="A258" s="5"/>
      <c r="C258" s="12"/>
      <c r="D258" s="5"/>
      <c r="E258" s="5"/>
      <c r="F258" s="12"/>
      <c r="G258" s="12"/>
    </row>
    <row r="259" spans="1:5" ht="12.75">
      <c r="A259" s="24"/>
      <c r="C259" s="11"/>
      <c r="D259" s="24"/>
      <c r="E259" s="8"/>
    </row>
    <row r="260" spans="1:5" ht="12.75">
      <c r="A260" s="24"/>
      <c r="C260" s="11"/>
      <c r="D260" s="24"/>
      <c r="E260" s="8"/>
    </row>
    <row r="261" spans="1:5" ht="12.75">
      <c r="A261" s="24"/>
      <c r="C261" s="11"/>
      <c r="D261" s="24"/>
      <c r="E261" s="8"/>
    </row>
    <row r="262" spans="1:5" ht="12.75">
      <c r="A262" s="24"/>
      <c r="C262" s="11"/>
      <c r="D262" s="24"/>
      <c r="E262" s="8"/>
    </row>
    <row r="263" spans="1:5" ht="12.75">
      <c r="A263" s="24"/>
      <c r="C263" s="11"/>
      <c r="D263" s="24"/>
      <c r="E263" s="8"/>
    </row>
    <row r="264" spans="1:5" ht="12.75">
      <c r="A264" s="24"/>
      <c r="C264" s="11"/>
      <c r="D264" s="24"/>
      <c r="E264" s="8"/>
    </row>
    <row r="265" spans="1:5" ht="12.75">
      <c r="A265" s="24"/>
      <c r="C265" s="11"/>
      <c r="D265" s="24"/>
      <c r="E265" s="8"/>
    </row>
    <row r="266" spans="1:5" ht="12.75">
      <c r="A266" s="24"/>
      <c r="C266" s="11"/>
      <c r="D266" s="24"/>
      <c r="E266" s="8"/>
    </row>
    <row r="267" spans="1:5" ht="12.75">
      <c r="A267" s="24"/>
      <c r="C267" s="11"/>
      <c r="D267" s="24"/>
      <c r="E267" s="8"/>
    </row>
    <row r="268" spans="1:5" ht="12.75">
      <c r="A268" s="24"/>
      <c r="C268" s="11"/>
      <c r="D268" s="24"/>
      <c r="E268" s="8"/>
    </row>
    <row r="269" spans="1:5" ht="12.75">
      <c r="A269" s="24"/>
      <c r="C269" s="11"/>
      <c r="D269" s="24"/>
      <c r="E269" s="8"/>
    </row>
    <row r="270" spans="1:5" ht="12.75">
      <c r="A270" s="24"/>
      <c r="C270" s="11"/>
      <c r="D270" s="24"/>
      <c r="E270" s="8"/>
    </row>
    <row r="271" spans="1:5" ht="12.75">
      <c r="A271" s="24"/>
      <c r="C271" s="11"/>
      <c r="D271" s="24"/>
      <c r="E271" s="8"/>
    </row>
    <row r="272" spans="1:5" ht="12.75">
      <c r="A272" s="24"/>
      <c r="C272" s="11"/>
      <c r="D272" s="24"/>
      <c r="E272" s="8"/>
    </row>
    <row r="273" spans="1:5" ht="12.75">
      <c r="A273" s="24"/>
      <c r="C273" s="11"/>
      <c r="D273" s="24"/>
      <c r="E273" s="8"/>
    </row>
    <row r="274" spans="1:5" ht="12.75">
      <c r="A274" s="24"/>
      <c r="C274" s="11"/>
      <c r="D274" s="24"/>
      <c r="E274" s="8"/>
    </row>
    <row r="275" spans="1:5" ht="12.75">
      <c r="A275" s="24"/>
      <c r="C275" s="11"/>
      <c r="D275" s="24"/>
      <c r="E275" s="8"/>
    </row>
    <row r="276" spans="1:5" ht="12.75">
      <c r="A276" s="24"/>
      <c r="C276" s="11"/>
      <c r="D276" s="24"/>
      <c r="E276" s="8"/>
    </row>
    <row r="277" spans="1:5" ht="12.75">
      <c r="A277" s="24"/>
      <c r="C277" s="11"/>
      <c r="D277" s="24"/>
      <c r="E277" s="8"/>
    </row>
    <row r="278" spans="1:5" ht="12.75">
      <c r="A278" s="24"/>
      <c r="C278" s="11"/>
      <c r="D278" s="24"/>
      <c r="E278" s="8"/>
    </row>
    <row r="279" spans="1:5" ht="12.75">
      <c r="A279" s="24"/>
      <c r="C279" s="11"/>
      <c r="D279" s="24"/>
      <c r="E279" s="8"/>
    </row>
    <row r="280" spans="1:5" ht="12.75">
      <c r="A280" s="24"/>
      <c r="C280" s="11"/>
      <c r="D280" s="24"/>
      <c r="E280" s="8"/>
    </row>
    <row r="281" spans="1:5" ht="12.75">
      <c r="A281" s="24"/>
      <c r="C281" s="11"/>
      <c r="D281" s="24"/>
      <c r="E281" s="8"/>
    </row>
    <row r="282" spans="1:5" ht="12.75">
      <c r="A282" s="24"/>
      <c r="C282" s="11"/>
      <c r="D282" s="24"/>
      <c r="E282" s="8"/>
    </row>
    <row r="283" spans="1:5" ht="12.75">
      <c r="A283" s="24"/>
      <c r="C283" s="11"/>
      <c r="D283" s="24"/>
      <c r="E283" s="8"/>
    </row>
  </sheetData>
  <sheetProtection/>
  <mergeCells count="15">
    <mergeCell ref="J77:J78"/>
    <mergeCell ref="G77:G78"/>
    <mergeCell ref="A77:A78"/>
    <mergeCell ref="D77:D78"/>
    <mergeCell ref="E77:E78"/>
    <mergeCell ref="F77:F78"/>
    <mergeCell ref="H77:H78"/>
    <mergeCell ref="I77:I78"/>
    <mergeCell ref="A2:J2"/>
    <mergeCell ref="A6:E6"/>
    <mergeCell ref="B7:C7"/>
    <mergeCell ref="D7:E7"/>
    <mergeCell ref="A5:E5"/>
    <mergeCell ref="A3:J3"/>
    <mergeCell ref="B4:J4"/>
  </mergeCells>
  <printOptions/>
  <pageMargins left="0.275590551181102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user368b</cp:lastModifiedBy>
  <cp:lastPrinted>2016-05-12T08:29:20Z</cp:lastPrinted>
  <dcterms:created xsi:type="dcterms:W3CDTF">1996-10-08T23:32:33Z</dcterms:created>
  <dcterms:modified xsi:type="dcterms:W3CDTF">2016-05-12T12:08:03Z</dcterms:modified>
  <cp:category/>
  <cp:version/>
  <cp:contentType/>
  <cp:contentStatus/>
</cp:coreProperties>
</file>