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'укр'!$A$5:$E$97</definedName>
    <definedName name="Z_038594F5_3A1E_4466_87E0_930B4397A4A3_.wvu.FilterData" localSheetId="0" hidden="1">'укр'!$A$5:$E$97</definedName>
    <definedName name="Z_04ACB588_E2F7_4C72_90EE_C1D7F57E0343_.wvu.FilterData" localSheetId="1" hidden="1">'рус'!$A$3:$J$90</definedName>
    <definedName name="Z_04ACB588_E2F7_4C72_90EE_C1D7F57E0343_.wvu.FilterData" localSheetId="0" hidden="1">'укр'!$A$5:$E$97</definedName>
    <definedName name="Z_0AB4131A_8BED_4BFC_A370_C1BC1C9D4C7C_.wvu.FilterData" localSheetId="1" hidden="1">'рус'!$A$3:$J$90</definedName>
    <definedName name="Z_0AB4131A_8BED_4BFC_A370_C1BC1C9D4C7C_.wvu.FilterData" localSheetId="0" hidden="1">'укр'!$A$5:$E$90</definedName>
    <definedName name="Z_1046EEE3_1562_4020_8D2B_824F51BD9219_.wvu.FilterData" localSheetId="1" hidden="1">'рус'!$A$3:$J$90</definedName>
    <definedName name="Z_1054A86F_0A27_49A1_9D7E_76FC64889737_.wvu.FilterData" localSheetId="0" hidden="1">'укр'!$A$5:$E$90</definedName>
    <definedName name="Z_1118C1DB_0416_47C1_A822_3E69CF54CCB3_.wvu.FilterData" localSheetId="0" hidden="1">'укр'!$A$5:$E$90</definedName>
    <definedName name="Z_14E2FFCA_D671_4AE0_9720_924EC0E297E1_.wvu.FilterData" localSheetId="0" hidden="1">'укр'!$A$5:$E$97</definedName>
    <definedName name="Z_189173DB_1C08_41EC_B262_A80BE037DBBD_.wvu.FilterData" localSheetId="1" hidden="1">'рус'!$A$3:$J$90</definedName>
    <definedName name="Z_189173DB_1C08_41EC_B262_A80BE037DBBD_.wvu.FilterData" localSheetId="0" hidden="1">'укр'!$A$5:$E$97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'укр'!$A$5:$E$97</definedName>
    <definedName name="Z_231C1CD9_D5BC_43F0_874C_628A321B7F6D_.wvu.FilterData" localSheetId="1" hidden="1">'рус'!$A$3:$J$90</definedName>
    <definedName name="Z_231C1CD9_D5BC_43F0_874C_628A321B7F6D_.wvu.FilterData" localSheetId="0" hidden="1">'укр'!$A$5:$E$97</definedName>
    <definedName name="Z_24240EEA_952B_4B02_AFBB_C5493EA03E7A_.wvu.FilterData" localSheetId="0" hidden="1">'укр'!$A$5:$E$97</definedName>
    <definedName name="Z_27F388CE_0524_43E5_9E25_7EEC8B6CD1B4_.wvu.FilterData" localSheetId="0" hidden="1">'укр'!$A$5:$E$90</definedName>
    <definedName name="Z_2F5B87D5_B1C8_4334_8E8E_F8E4AFB40214_.wvu.FilterData" localSheetId="0" hidden="1">'укр'!$A$5:$E$97</definedName>
    <definedName name="Z_31E1E041_6EB2_49AB_9672_6CA3F8ECA11B_.wvu.FilterData" localSheetId="0" hidden="1">'укр'!$A$5:$E$97</definedName>
    <definedName name="Z_36731AF8_F9D5_4860_88D6_AB8163BD0902_.wvu.FilterData" localSheetId="1" hidden="1">'рус'!$A$3:$J$90</definedName>
    <definedName name="Z_36731AF8_F9D5_4860_88D6_AB8163BD0902_.wvu.FilterData" localSheetId="0" hidden="1">'укр'!$A$5:$E$97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84F6769_D75A_498B_A0D2_B812097B42DC_.wvu.FilterData" localSheetId="0" hidden="1">'укр'!$A$5:$E$97</definedName>
    <definedName name="Z_3A145DEE_F66F_4ADC_8CE5_38BF43BF697E_.wvu.FilterData" localSheetId="0" hidden="1">'укр'!$A$5:$E$97</definedName>
    <definedName name="Z_3A49E416_3AA8_4986_AB45_94FBE85FFCCE_.wvu.FilterData" localSheetId="0" hidden="1">'укр'!$A$5:$E$97</definedName>
    <definedName name="Z_3A5F962A_5CEC_470D_8281_3517D868C4CA_.wvu.FilterData" localSheetId="1" hidden="1">'рус'!$A$3:$J$90</definedName>
    <definedName name="Z_3A5F962A_5CEC_470D_8281_3517D868C4CA_.wvu.FilterData" localSheetId="0" hidden="1">'укр'!$A$5:$E$97</definedName>
    <definedName name="Z_3ABA87E8_DFA0_45BE_BA5D_FCDF1374FB92_.wvu.FilterData" localSheetId="0" hidden="1">'укр'!$A$5:$E$97</definedName>
    <definedName name="Z_3B0E0D1F_0965_4C8F_9DE1_C4965E5513FF_.wvu.FilterData" localSheetId="1" hidden="1">'рус'!$A$3:$J$90</definedName>
    <definedName name="Z_3B0E0D1F_0965_4C8F_9DE1_C4965E5513FF_.wvu.FilterData" localSheetId="0" hidden="1">'укр'!$A$5:$E$97</definedName>
    <definedName name="Z_3B0E0D1F_0965_4C8F_9DE1_C4965E5513FF_.wvu.PrintArea" localSheetId="0" hidden="1">'укр'!$A$1:$E$90</definedName>
    <definedName name="Z_3DE70603_A759_4A69_B4A6_A5BF364011E4_.wvu.FilterData" localSheetId="0" hidden="1">'укр'!$A$5:$E$90</definedName>
    <definedName name="Z_4260F083_649D_4241_ADC9_F602D674C2A9_.wvu.FilterData" localSheetId="0" hidden="1">'укр'!$A$5:$E$97</definedName>
    <definedName name="Z_49628C96_C195_416C_8FF0_14DD43C23211_.wvu.FilterData" localSheetId="1" hidden="1">'рус'!$A$3:$J$90</definedName>
    <definedName name="Z_49628C96_C195_416C_8FF0_14DD43C23211_.wvu.FilterData" localSheetId="0" hidden="1">'укр'!$A$5:$E$97</definedName>
    <definedName name="Z_4CD494E0_A5E8_4389_B231_32C134BAAFE3_.wvu.FilterData" localSheetId="1" hidden="1">'рус'!$A$3:$J$90</definedName>
    <definedName name="Z_4CD494E0_A5E8_4389_B231_32C134BAAFE3_.wvu.FilterData" localSheetId="0" hidden="1">'укр'!$A$5:$E$90</definedName>
    <definedName name="Z_4F73FC08_4ACE_4F60_8CCD_8CB6CCF71C74_.wvu.FilterData" localSheetId="0" hidden="1">'укр'!$A$5:$E$90</definedName>
    <definedName name="Z_56B4A1C2_395D_4010_A1C6_9F3C8E029DBB_.wvu.FilterData" localSheetId="0" hidden="1">'укр'!$A$5:$E$97</definedName>
    <definedName name="Z_58053810_807D_4B5B_A58D_D2B31B4E7C2D_.wvu.FilterData" localSheetId="0" hidden="1">'укр'!$A$5:$E$97</definedName>
    <definedName name="Z_5B2F650E_2E7F_499C_A39D_E18F5B23E14B_.wvu.FilterData" localSheetId="1" hidden="1">'рус'!$A$3:$J$90</definedName>
    <definedName name="Z_5B2F650E_2E7F_499C_A39D_E18F5B23E14B_.wvu.FilterData" localSheetId="0" hidden="1">'укр'!$A$5:$E$97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'укр'!$A$5:$E$90</definedName>
    <definedName name="Z_617CC03B_61AA_4EAA_90A8_4FFD22DB74E3_.wvu.FilterData" localSheetId="0" hidden="1">'укр'!$A$5:$E$90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'укр'!$A$5:$E$97</definedName>
    <definedName name="Z_672E82EF_B617_4568_88A0_B0D5C24A9181_.wvu.FilterData" localSheetId="0" hidden="1">'укр'!$A$5:$E$90</definedName>
    <definedName name="Z_6AB5C0CF_6D37_49DD_A080_F363300B9A21_.wvu.FilterData" localSheetId="0" hidden="1">'укр'!$A$5:$E$97</definedName>
    <definedName name="Z_6D745CBB_D96C_4096_B121_CE1FF649F302_.wvu.FilterData" localSheetId="0" hidden="1">'укр'!$A$5:$E$97</definedName>
    <definedName name="Z_72A9030B_9E1B_4FF0_81DC_13BA92CF6228_.wvu.FilterData" localSheetId="0" hidden="1">'укр'!$A$5:$E$97</definedName>
    <definedName name="Z_77FC4776_5A4A_492C_991A_5A42D696A663_.wvu.FilterData" localSheetId="0" hidden="1">'укр'!$A$5:$E$97</definedName>
    <definedName name="Z_79E0FD67_78FE_4620_A1A7_B5C455565654_.wvu.FilterData" localSheetId="0" hidden="1">'укр'!$A$5:$E$90</definedName>
    <definedName name="Z_83D0CCFC_E5EE_4571_B75B_A5A7C3C26172_.wvu.FilterData" localSheetId="1" hidden="1">'рус'!$A$3:$J$90</definedName>
    <definedName name="Z_860B5D47_55B6_4427_A078_1CB8B2FAE17D_.wvu.FilterData" localSheetId="0" hidden="1">'укр'!$A$5:$E$97</definedName>
    <definedName name="Z_8857BE6F_1159_4631_824E_129574F12620_.wvu.FilterData" localSheetId="0" hidden="1">'укр'!$A$5:$E$97</definedName>
    <definedName name="Z_88C6652C_1959_4D9F_BDAD_4D2FA65820E4_.wvu.FilterData" localSheetId="0" hidden="1">'укр'!$A$5:$E$90</definedName>
    <definedName name="Z_8EE5D67B_4CA5_40A5_A922_CD0FEE1CC0D1_.wvu.FilterData" localSheetId="0" hidden="1">'укр'!$A$5:$E$90</definedName>
    <definedName name="Z_92468FDD_7676_4795_A2D9_8E5434E4AB31_.wvu.FilterData" localSheetId="0" hidden="1">'укр'!$A$5:$E$97</definedName>
    <definedName name="Z_92A40B77_47CD_4A0B_8F89_AFE0C743889E_.wvu.FilterData" localSheetId="1" hidden="1">'рус'!$A$3:$J$90</definedName>
    <definedName name="Z_92A40B77_47CD_4A0B_8F89_AFE0C743889E_.wvu.FilterData" localSheetId="0" hidden="1">'укр'!$A$5:$E$97</definedName>
    <definedName name="Z_94E5261F_BBF3_44CC_BB96_6EE4FAC48D5E_.wvu.FilterData" localSheetId="1" hidden="1">'рус'!$A$3:$J$90</definedName>
    <definedName name="Z_94E5261F_BBF3_44CC_BB96_6EE4FAC48D5E_.wvu.FilterData" localSheetId="0" hidden="1">'укр'!$A$5:$E$97</definedName>
    <definedName name="Z_953B18A3_7880_4D59_A872_08E27F97AEDC_.wvu.FilterData" localSheetId="1" hidden="1">'рус'!$A$3:$J$90</definedName>
    <definedName name="Z_953B18A3_7880_4D59_A872_08E27F97AEDC_.wvu.FilterData" localSheetId="0" hidden="1">'укр'!$A$5:$E$97</definedName>
    <definedName name="Z_9D5D15BE_E2B4_44B5_A5D0_05A08270DBA1_.wvu.FilterData" localSheetId="0" hidden="1">'укр'!$A$5:$E$97</definedName>
    <definedName name="Z_9E428FD8_4A7F_4695_B619_6CD4A85A7CD9_.wvu.FilterData" localSheetId="0" hidden="1">'укр'!$A$5:$E$90</definedName>
    <definedName name="Z_AAD35164_C16D_4344_AB49_3EDD3EB5143B_.wvu.FilterData" localSheetId="1" hidden="1">'рус'!$A$3:$J$90</definedName>
    <definedName name="Z_AAD35164_C16D_4344_AB49_3EDD3EB5143B_.wvu.FilterData" localSheetId="0" hidden="1">'укр'!$A$5:$E$97</definedName>
    <definedName name="Z_AEC69989_00B3_4B51_A235_9E8FB70E6A77_.wvu.FilterData" localSheetId="1" hidden="1">'рус'!$A$3:$J$90</definedName>
    <definedName name="Z_AEC69989_00B3_4B51_A235_9E8FB70E6A77_.wvu.FilterData" localSheetId="0" hidden="1">'укр'!$A$5:$E$97</definedName>
    <definedName name="Z_B005A4D0_4D83_4519_8DC2_94F47F9339DB_.wvu.FilterData" localSheetId="0" hidden="1">'укр'!$A$5:$E$97</definedName>
    <definedName name="Z_B08FA7B5_FA00_4EB0_B751_2EE1CEA2622C_.wvu.FilterData" localSheetId="0" hidden="1">'укр'!$A$5:$E$97</definedName>
    <definedName name="Z_B6AA2B40_3CC2_41A0_9585_B2CF71A6FBEA_.wvu.FilterData" localSheetId="0" hidden="1">'укр'!$A$5:$E$90</definedName>
    <definedName name="Z_BD696675_756F_4C65_9FBC_AF64F1E4ED1A_.wvu.FilterData" localSheetId="0" hidden="1">'укр'!$A$5:$E$97</definedName>
    <definedName name="Z_BF88407D_B535_4517_A33E_4B66B4BE59F2_.wvu.FilterData" localSheetId="0" hidden="1">'укр'!$A$5:$E$90</definedName>
    <definedName name="Z_C412732E_09B2_4FD4_A85C_B91F17699E15_.wvu.FilterData" localSheetId="0" hidden="1">'укр'!$A$5:$E$90</definedName>
    <definedName name="Z_CCB6C31A_E2C2_467C_B0EF_22068EE5B7E6_.wvu.FilterData" localSheetId="0" hidden="1">'укр'!$A$5:$E$97</definedName>
    <definedName name="Z_CE15792D_2AC4_4621_BB4C_2DACB89F6B4A_.wvu.FilterData" localSheetId="1" hidden="1">'рус'!$A$3:$J$90</definedName>
    <definedName name="Z_CE15792D_2AC4_4621_BB4C_2DACB89F6B4A_.wvu.FilterData" localSheetId="0" hidden="1">'укр'!$A$5:$E$97</definedName>
    <definedName name="Z_D01BA3E2_1B63_4248_8EFD_100CF5589BA7_.wvu.FilterData" localSheetId="1" hidden="1">'рус'!$A$3:$J$90</definedName>
    <definedName name="Z_D01BA3E2_1B63_4248_8EFD_100CF5589BA7_.wvu.FilterData" localSheetId="0" hidden="1">'укр'!$A$5:$E$97</definedName>
    <definedName name="Z_D266BC48_5515_4A75_9DB6_3A407AEB8B33_.wvu.FilterData" localSheetId="0" hidden="1">'укр'!$A$5:$E$90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'укр'!$A$5:$E$97</definedName>
    <definedName name="Z_DD69DD97_1E5C_4687_BB7A_6E54A3A2851D_.wvu.FilterData" localSheetId="0" hidden="1">'укр'!$A$5:$E$90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'укр'!$A$5:$E$97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'укр'!$A$5:$E$97</definedName>
    <definedName name="Z_EB5B9A69_6A4F_4702_9DFE_BE1D5AFCE0D9_.wvu.FilterData" localSheetId="0" hidden="1">'укр'!$A$5:$E$97</definedName>
    <definedName name="Z_EDF91F7F_6349_440C_99E3_AA497F3CC267_.wvu.FilterData" localSheetId="1" hidden="1">'рус'!$A$3:$J$90</definedName>
    <definedName name="Z_EDF91F7F_6349_440C_99E3_AA497F3CC267_.wvu.FilterData" localSheetId="0" hidden="1">'укр'!$A$5:$E$97</definedName>
    <definedName name="Z_EDF91F7F_6349_440C_99E3_AA497F3CC267_.wvu.PrintTitles" localSheetId="0" hidden="1">'укр'!$3:$4</definedName>
    <definedName name="Z_F0F0F2F2_6B0B_46F3_97EF_06EC5C7DBFC2_.wvu.FilterData" localSheetId="0" hidden="1">'укр'!$A$5:$E$97</definedName>
    <definedName name="Z_F15E7566_8CB0_4515_9629_F7A98DF0487A_.wvu.FilterData" localSheetId="0" hidden="1">'укр'!$A$5:$E$97</definedName>
    <definedName name="Z_F91456B9_4E53_4C5A_B738_AE85B41E256C_.wvu.FilterData" localSheetId="0" hidden="1">'укр'!$A$5:$E$90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'укр'!$A$5:$E$97</definedName>
    <definedName name="Z_FD17B27C_8FA4_4E5D_90EA_328F49D3A840_.wvu.FilterData" localSheetId="1" hidden="1">'рус'!$A$3:$J$90</definedName>
    <definedName name="Z_FD17B27C_8FA4_4E5D_90EA_328F49D3A840_.wvu.FilterData" localSheetId="0" hidden="1">'укр'!$A$5:$E$97</definedName>
  </definedNames>
  <calcPr fullCalcOnLoad="1"/>
</workbook>
</file>

<file path=xl/sharedStrings.xml><?xml version="1.0" encoding="utf-8"?>
<sst xmlns="http://schemas.openxmlformats.org/spreadsheetml/2006/main" count="182" uniqueCount="42">
  <si>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</si>
  <si>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</si>
  <si>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</si>
  <si>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</si>
  <si>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</si>
  <si>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</si>
  <si>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</si>
  <si>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</si>
  <si>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</si>
  <si>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</si>
  <si>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</si>
  <si>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</si>
  <si>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</si>
  <si>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</si>
  <si>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</si>
  <si>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</si>
  <si>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</si>
  <si>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</si>
  <si>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</si>
  <si>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</si>
  <si>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</si>
  <si>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</si>
  <si>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</si>
  <si>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</si>
  <si>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</si>
  <si>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</si>
  <si>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</si>
  <si>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</si>
  <si>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</si>
  <si>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</si>
  <si>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</si>
  <si>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</si>
  <si>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</si>
  <si>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</si>
  <si>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</si>
  <si>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</si>
  <si>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</si>
  <si>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</si>
  <si>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>План на січень-червень, з урахуванням змін тис. грн.</t>
  </si>
  <si>
    <t xml:space="preserve">План на январь-июнь 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</si>
  <si>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16 червня,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</si>
  <si>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16 июня,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</si>
</sst>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72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172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72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72" fontId="13" fillId="0" borderId="0" xfId="0" applyNumberFormat="1" applyFont="1" applyFill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" fontId="22" fillId="0" borderId="0" xfId="0" applyNumberFormat="1" applyFont="1" applyFill="1" applyAlignment="1">
      <alignment wrapText="1"/>
    </xf>
    <xf numFmtId="172" fontId="2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2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172" fontId="23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72" fontId="18" fillId="0" borderId="10" xfId="0" applyNumberFormat="1" applyFont="1" applyFill="1" applyBorder="1" applyAlignment="1">
      <alignment horizontal="right" wrapText="1"/>
    </xf>
    <xf numFmtId="172" fontId="13" fillId="0" borderId="10" xfId="0" applyNumberFormat="1" applyFont="1" applyFill="1" applyBorder="1" applyAlignment="1">
      <alignment horizontal="right" wrapText="1"/>
    </xf>
    <xf numFmtId="172" fontId="19" fillId="0" borderId="10" xfId="0" applyNumberFormat="1" applyFont="1" applyFill="1" applyBorder="1" applyAlignment="1">
      <alignment horizontal="right" wrapText="1"/>
    </xf>
    <xf numFmtId="172" fontId="9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 vertical="center" wrapText="1"/>
    </xf>
    <xf numFmtId="173" fontId="10" fillId="0" borderId="10" xfId="0" applyNumberFormat="1" applyFont="1" applyFill="1" applyBorder="1" applyAlignment="1">
      <alignment horizontal="right" wrapText="1"/>
    </xf>
    <xf numFmtId="0" fontId="58" fillId="0" borderId="0" xfId="0" applyFont="1" applyAlignment="1">
      <alignment wrapText="1"/>
    </xf>
    <xf numFmtId="173" fontId="13" fillId="0" borderId="10" xfId="0" applyNumberFormat="1" applyFont="1" applyFill="1" applyBorder="1" applyAlignment="1">
      <alignment horizontal="right" wrapText="1"/>
    </xf>
    <xf numFmtId="0" fontId="18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172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172" fontId="7" fillId="33" borderId="10" xfId="0" applyNumberFormat="1" applyFont="1" applyFill="1" applyBorder="1" applyAlignment="1">
      <alignment horizontal="right" wrapText="1"/>
    </xf>
    <xf numFmtId="172" fontId="18" fillId="33" borderId="10" xfId="0" applyNumberFormat="1" applyFont="1" applyFill="1" applyBorder="1" applyAlignment="1">
      <alignment horizontal="right" wrapText="1"/>
    </xf>
    <xf numFmtId="173" fontId="2" fillId="33" borderId="10" xfId="0" applyNumberFormat="1" applyFont="1" applyFill="1" applyBorder="1" applyAlignment="1">
      <alignment horizontal="right" wrapText="1"/>
    </xf>
    <xf numFmtId="172" fontId="2" fillId="0" borderId="0" xfId="0" applyNumberFormat="1" applyFont="1" applyAlignment="1">
      <alignment horizontal="center" vertical="center" wrapText="1"/>
    </xf>
    <xf numFmtId="172" fontId="5" fillId="0" borderId="0" xfId="0" applyNumberFormat="1" applyFont="1" applyAlignment="1">
      <alignment wrapText="1"/>
    </xf>
    <xf numFmtId="172" fontId="4" fillId="0" borderId="0" xfId="0" applyNumberFormat="1" applyFont="1" applyAlignment="1">
      <alignment wrapText="1"/>
    </xf>
    <xf numFmtId="172" fontId="4" fillId="0" borderId="0" xfId="0" applyNumberFormat="1" applyFont="1" applyAlignment="1">
      <alignment wrapText="1"/>
    </xf>
    <xf numFmtId="172" fontId="58" fillId="0" borderId="0" xfId="0" applyNumberFormat="1" applyFont="1" applyAlignment="1">
      <alignment wrapText="1"/>
    </xf>
    <xf numFmtId="172" fontId="5" fillId="0" borderId="0" xfId="0" applyNumberFormat="1" applyFont="1" applyFill="1" applyAlignment="1">
      <alignment horizontal="right" vertical="center" wrapText="1"/>
    </xf>
    <xf numFmtId="172" fontId="2" fillId="0" borderId="0" xfId="0" applyNumberFormat="1" applyFont="1" applyAlignment="1">
      <alignment wrapText="1"/>
    </xf>
    <xf numFmtId="49" fontId="59" fillId="0" borderId="0" xfId="0" applyNumberFormat="1" applyFont="1" applyAlignment="1">
      <alignment horizontal="center" vertical="center" wrapText="1"/>
    </xf>
    <xf numFmtId="0" fontId="60" fillId="0" borderId="0" xfId="0" applyFont="1" applyAlignment="1">
      <alignment wrapText="1"/>
    </xf>
    <xf numFmtId="172" fontId="60" fillId="0" borderId="0" xfId="0" applyNumberFormat="1" applyFont="1" applyAlignment="1">
      <alignment wrapText="1"/>
    </xf>
    <xf numFmtId="0" fontId="58" fillId="0" borderId="0" xfId="0" applyFont="1" applyFill="1" applyAlignment="1">
      <alignment wrapText="1"/>
    </xf>
    <xf numFmtId="0" fontId="59" fillId="0" borderId="0" xfId="0" applyFont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37" customWidth="1"/>
    <col min="4" max="4" width="17.8515625" style="37" customWidth="1"/>
    <col min="5" max="5" width="14.57421875" style="37" customWidth="1"/>
    <col min="6" max="6" width="14.00390625" style="69" customWidth="1"/>
    <col min="7" max="7" width="14.28125" style="74" customWidth="1"/>
    <col min="8" max="16384" width="9.140625" style="4" customWidth="1"/>
  </cols>
  <sheetData>
    <row r="1" spans="1:7" s="1" customFormat="1" ht="34.5" customHeight="1">
      <c r="A1" s="75" t="s">
        <v>36</v>
      </c>
      <c r="B1" s="75"/>
      <c r="C1" s="75"/>
      <c r="D1" s="75"/>
      <c r="E1" s="75"/>
      <c r="F1" s="63"/>
      <c r="G1" s="70"/>
    </row>
    <row r="2" spans="1:7" s="1" customFormat="1" ht="12.75" customHeight="1">
      <c r="A2" s="9"/>
      <c r="B2" s="9"/>
      <c r="C2" s="9"/>
      <c r="D2" s="9"/>
      <c r="E2" s="42"/>
      <c r="F2" s="63"/>
      <c r="G2" s="70"/>
    </row>
    <row r="3" spans="1:7" s="1" customFormat="1" ht="54.75" customHeight="1">
      <c r="A3" s="76"/>
      <c r="B3" s="77" t="s">
        <v>33</v>
      </c>
      <c r="C3" s="77" t="s">
        <v>38</v>
      </c>
      <c r="D3" s="79" t="s">
        <v>40</v>
      </c>
      <c r="E3" s="76" t="s">
        <v>15</v>
      </c>
      <c r="F3" s="63"/>
      <c r="G3" s="70"/>
    </row>
    <row r="4" spans="1:7" s="1" customFormat="1" ht="51.75" customHeight="1">
      <c r="A4" s="76"/>
      <c r="B4" s="78"/>
      <c r="C4" s="78"/>
      <c r="D4" s="79"/>
      <c r="E4" s="76"/>
      <c r="F4" s="63"/>
      <c r="G4" s="70"/>
    </row>
    <row r="5" spans="1:7" s="2" customFormat="1" ht="16.5" customHeight="1">
      <c r="A5" s="10" t="s">
        <v>3</v>
      </c>
      <c r="B5" s="11">
        <f>B6+B13</f>
        <v>1121229.011</v>
      </c>
      <c r="C5" s="11">
        <f>C6+C13</f>
        <v>625360.556</v>
      </c>
      <c r="D5" s="11">
        <f>D6+D13</f>
        <v>511613.20999999996</v>
      </c>
      <c r="E5" s="12">
        <f>SUM(D5)/C5*100</f>
        <v>81.81091773239372</v>
      </c>
      <c r="F5" s="64"/>
      <c r="G5" s="71"/>
    </row>
    <row r="6" spans="1:7" s="8" customFormat="1" ht="16.5" customHeight="1">
      <c r="A6" s="23" t="s">
        <v>31</v>
      </c>
      <c r="B6" s="18">
        <v>1022943.251</v>
      </c>
      <c r="C6" s="18">
        <v>582873.409</v>
      </c>
      <c r="D6" s="49">
        <v>499986.529</v>
      </c>
      <c r="E6" s="13">
        <f aca="true" t="shared" si="0" ref="E6:E69">SUM(D6)/C6*100</f>
        <v>85.77960862167244</v>
      </c>
      <c r="F6" s="65"/>
      <c r="G6" s="54"/>
    </row>
    <row r="7" spans="1:7" s="3" customFormat="1" ht="14.25" customHeight="1">
      <c r="A7" s="6" t="s">
        <v>1</v>
      </c>
      <c r="B7" s="5">
        <v>667894.153</v>
      </c>
      <c r="C7" s="5">
        <v>382129.785</v>
      </c>
      <c r="D7" s="5">
        <v>330134.844</v>
      </c>
      <c r="E7" s="13">
        <f t="shared" si="0"/>
        <v>86.39338176687798</v>
      </c>
      <c r="F7" s="66"/>
      <c r="G7" s="54"/>
    </row>
    <row r="8" spans="1:7" s="3" customFormat="1" ht="15">
      <c r="A8" s="6" t="s">
        <v>26</v>
      </c>
      <c r="B8" s="5">
        <v>146936.718</v>
      </c>
      <c r="C8" s="5">
        <v>84629.723</v>
      </c>
      <c r="D8" s="5">
        <v>73316.011</v>
      </c>
      <c r="E8" s="13">
        <f t="shared" si="0"/>
        <v>86.63151479297646</v>
      </c>
      <c r="F8" s="66"/>
      <c r="G8" s="54"/>
    </row>
    <row r="9" spans="1:7" s="3" customFormat="1" ht="15">
      <c r="A9" s="6" t="s">
        <v>4</v>
      </c>
      <c r="B9" s="5">
        <v>187.729</v>
      </c>
      <c r="C9" s="5">
        <v>21.475</v>
      </c>
      <c r="D9" s="5">
        <v>18.712</v>
      </c>
      <c r="E9" s="13">
        <f t="shared" si="0"/>
        <v>87.13387660069849</v>
      </c>
      <c r="F9" s="66"/>
      <c r="G9" s="54"/>
    </row>
    <row r="10" spans="1:7" s="3" customFormat="1" ht="15">
      <c r="A10" s="6" t="s">
        <v>5</v>
      </c>
      <c r="B10" s="5">
        <v>57191.792</v>
      </c>
      <c r="C10" s="5">
        <v>24485.051</v>
      </c>
      <c r="D10" s="5">
        <v>21963.276</v>
      </c>
      <c r="E10" s="13">
        <f t="shared" si="0"/>
        <v>89.70075659634118</v>
      </c>
      <c r="F10" s="66"/>
      <c r="G10" s="54"/>
    </row>
    <row r="11" spans="1:7" s="3" customFormat="1" ht="15">
      <c r="A11" s="6" t="s">
        <v>28</v>
      </c>
      <c r="B11" s="5">
        <v>83981.188</v>
      </c>
      <c r="C11" s="5">
        <v>49503.314</v>
      </c>
      <c r="D11" s="5">
        <v>46704.149</v>
      </c>
      <c r="E11" s="13">
        <f t="shared" si="0"/>
        <v>94.34549977805527</v>
      </c>
      <c r="F11" s="66"/>
      <c r="G11" s="54"/>
    </row>
    <row r="12" spans="1:6" s="54" customFormat="1" ht="15">
      <c r="A12" s="29" t="s">
        <v>13</v>
      </c>
      <c r="B12" s="48">
        <f>SUM(B6)-B7-B8-B9-B10-B11</f>
        <v>66751.671</v>
      </c>
      <c r="C12" s="48">
        <f>SUM(C6)-C7-C8-C9-C10-C11</f>
        <v>42104.061</v>
      </c>
      <c r="D12" s="48">
        <f>SUM(D6)-D7-D8-D9-D10-D11</f>
        <v>27849.537000000004</v>
      </c>
      <c r="E12" s="55">
        <f t="shared" si="0"/>
        <v>66.14453888426583</v>
      </c>
      <c r="F12" s="67"/>
    </row>
    <row r="13" spans="1:7" s="3" customFormat="1" ht="15">
      <c r="A13" s="23" t="s">
        <v>14</v>
      </c>
      <c r="B13" s="18">
        <v>98285.76</v>
      </c>
      <c r="C13" s="18">
        <v>42487.147</v>
      </c>
      <c r="D13" s="18">
        <v>11626.681</v>
      </c>
      <c r="E13" s="13">
        <f t="shared" si="0"/>
        <v>27.365172342591045</v>
      </c>
      <c r="F13" s="66"/>
      <c r="G13" s="54"/>
    </row>
    <row r="14" spans="1:7" s="2" customFormat="1" ht="14.25">
      <c r="A14" s="10" t="s">
        <v>6</v>
      </c>
      <c r="B14" s="11">
        <f>B15+B22</f>
        <v>525945.201</v>
      </c>
      <c r="C14" s="11">
        <f>C15+C22</f>
        <v>260896.387</v>
      </c>
      <c r="D14" s="11">
        <f>D15+D22</f>
        <v>227624.31999999998</v>
      </c>
      <c r="E14" s="12">
        <f t="shared" si="0"/>
        <v>87.24701887113523</v>
      </c>
      <c r="F14" s="64"/>
      <c r="G14" s="71"/>
    </row>
    <row r="15" spans="1:7" s="8" customFormat="1" ht="15">
      <c r="A15" s="23" t="s">
        <v>30</v>
      </c>
      <c r="B15" s="18">
        <f>470194.914+29125.5</f>
        <v>499320.414</v>
      </c>
      <c r="C15" s="18">
        <f>235340.544+14562.75</f>
        <v>249903.294</v>
      </c>
      <c r="D15" s="18">
        <f>206783.156+13349.188</f>
        <v>220132.34399999998</v>
      </c>
      <c r="E15" s="13">
        <f t="shared" si="0"/>
        <v>88.087011770241</v>
      </c>
      <c r="F15" s="65"/>
      <c r="G15" s="54"/>
    </row>
    <row r="16" spans="1:7" s="3" customFormat="1" ht="15">
      <c r="A16" s="6" t="s">
        <v>1</v>
      </c>
      <c r="B16" s="5"/>
      <c r="C16" s="5"/>
      <c r="D16" s="5"/>
      <c r="E16" s="13"/>
      <c r="F16" s="66"/>
      <c r="G16" s="54"/>
    </row>
    <row r="17" spans="1:7" s="3" customFormat="1" ht="15">
      <c r="A17" s="6" t="s">
        <v>26</v>
      </c>
      <c r="B17" s="5"/>
      <c r="C17" s="5"/>
      <c r="D17" s="5"/>
      <c r="E17" s="13"/>
      <c r="F17" s="66"/>
      <c r="G17" s="54"/>
    </row>
    <row r="18" spans="1:7" s="3" customFormat="1" ht="15">
      <c r="A18" s="6" t="s">
        <v>4</v>
      </c>
      <c r="B18" s="5"/>
      <c r="C18" s="5"/>
      <c r="D18" s="5"/>
      <c r="E18" s="13"/>
      <c r="F18" s="66"/>
      <c r="G18" s="54"/>
    </row>
    <row r="19" spans="1:7" s="3" customFormat="1" ht="15">
      <c r="A19" s="6" t="s">
        <v>5</v>
      </c>
      <c r="B19" s="5"/>
      <c r="C19" s="5"/>
      <c r="D19" s="5"/>
      <c r="E19" s="13"/>
      <c r="F19" s="66"/>
      <c r="G19" s="54"/>
    </row>
    <row r="20" spans="1:7" s="3" customFormat="1" ht="15">
      <c r="A20" s="6" t="s">
        <v>28</v>
      </c>
      <c r="B20" s="5"/>
      <c r="C20" s="5"/>
      <c r="D20" s="5"/>
      <c r="E20" s="13"/>
      <c r="F20" s="66"/>
      <c r="G20" s="54"/>
    </row>
    <row r="21" spans="1:6" s="54" customFormat="1" ht="15">
      <c r="A21" s="56" t="s">
        <v>13</v>
      </c>
      <c r="B21" s="48">
        <f>SUM(B15)-B16-B17-B18-B19-B20</f>
        <v>499320.414</v>
      </c>
      <c r="C21" s="48">
        <f>SUM(C15)-C16-C17-C18-C19-C20</f>
        <v>249903.294</v>
      </c>
      <c r="D21" s="48">
        <f>SUM(D15)-D16-D17-D18-D19-D20</f>
        <v>220132.34399999998</v>
      </c>
      <c r="E21" s="55">
        <f t="shared" si="0"/>
        <v>88.087011770241</v>
      </c>
      <c r="F21" s="67"/>
    </row>
    <row r="22" spans="1:7" s="3" customFormat="1" ht="15">
      <c r="A22" s="36" t="s">
        <v>14</v>
      </c>
      <c r="B22" s="18">
        <v>26624.787</v>
      </c>
      <c r="C22" s="18">
        <v>10993.093</v>
      </c>
      <c r="D22" s="18">
        <v>7491.976</v>
      </c>
      <c r="E22" s="13">
        <f t="shared" si="0"/>
        <v>68.15166577777518</v>
      </c>
      <c r="F22" s="66"/>
      <c r="G22" s="54"/>
    </row>
    <row r="23" spans="1:7" s="2" customFormat="1" ht="28.5" customHeight="1">
      <c r="A23" s="10" t="s">
        <v>25</v>
      </c>
      <c r="B23" s="11">
        <f>B24+B34</f>
        <v>893971.458</v>
      </c>
      <c r="C23" s="11">
        <f>C24+C34</f>
        <v>552976.6340000001</v>
      </c>
      <c r="D23" s="11">
        <f>D24+D34</f>
        <v>536704.06</v>
      </c>
      <c r="E23" s="12">
        <f t="shared" si="0"/>
        <v>97.05727638394211</v>
      </c>
      <c r="F23" s="64"/>
      <c r="G23" s="72"/>
    </row>
    <row r="24" spans="1:7" s="8" customFormat="1" ht="15">
      <c r="A24" s="23" t="s">
        <v>30</v>
      </c>
      <c r="B24" s="49">
        <f>887697.45+1586</f>
        <v>889283.45</v>
      </c>
      <c r="C24" s="49">
        <v>550088.31</v>
      </c>
      <c r="D24" s="49">
        <v>535599.226</v>
      </c>
      <c r="E24" s="13">
        <f t="shared" si="0"/>
        <v>97.3660440084611</v>
      </c>
      <c r="F24" s="65"/>
      <c r="G24" s="54"/>
    </row>
    <row r="25" spans="1:7" s="3" customFormat="1" ht="15">
      <c r="A25" s="6" t="s">
        <v>1</v>
      </c>
      <c r="B25" s="48">
        <v>22699.713</v>
      </c>
      <c r="C25" s="48">
        <v>11261.648</v>
      </c>
      <c r="D25" s="48">
        <v>9417.096</v>
      </c>
      <c r="E25" s="13">
        <f t="shared" si="0"/>
        <v>83.62094073620486</v>
      </c>
      <c r="F25" s="66"/>
      <c r="G25" s="54"/>
    </row>
    <row r="26" spans="1:7" s="3" customFormat="1" ht="15">
      <c r="A26" s="6" t="s">
        <v>26</v>
      </c>
      <c r="B26" s="48">
        <v>4944.224</v>
      </c>
      <c r="C26" s="48">
        <v>2476.113</v>
      </c>
      <c r="D26" s="48">
        <v>2073.958</v>
      </c>
      <c r="E26" s="13">
        <f t="shared" si="0"/>
        <v>83.75861683210742</v>
      </c>
      <c r="F26" s="66"/>
      <c r="G26" s="54"/>
    </row>
    <row r="27" spans="1:7" s="3" customFormat="1" ht="15">
      <c r="A27" s="6" t="s">
        <v>4</v>
      </c>
      <c r="B27" s="48">
        <v>100.175</v>
      </c>
      <c r="C27" s="48">
        <v>68.075</v>
      </c>
      <c r="D27" s="48">
        <v>50.511</v>
      </c>
      <c r="E27" s="13">
        <f t="shared" si="0"/>
        <v>74.19904517076755</v>
      </c>
      <c r="F27" s="66"/>
      <c r="G27" s="54"/>
    </row>
    <row r="28" spans="1:7" s="3" customFormat="1" ht="15">
      <c r="A28" s="6" t="s">
        <v>5</v>
      </c>
      <c r="B28" s="48">
        <v>326.99</v>
      </c>
      <c r="C28" s="48">
        <v>154.482</v>
      </c>
      <c r="D28" s="48">
        <v>143.809</v>
      </c>
      <c r="E28" s="13">
        <f t="shared" si="0"/>
        <v>93.09110446524514</v>
      </c>
      <c r="F28" s="66"/>
      <c r="G28" s="54"/>
    </row>
    <row r="29" spans="1:7" s="3" customFormat="1" ht="15">
      <c r="A29" s="6" t="s">
        <v>28</v>
      </c>
      <c r="B29" s="48">
        <v>1301.5</v>
      </c>
      <c r="C29" s="48">
        <v>777.831</v>
      </c>
      <c r="D29" s="48">
        <v>614.719</v>
      </c>
      <c r="E29" s="13">
        <f t="shared" si="0"/>
        <v>79.02989209738362</v>
      </c>
      <c r="F29" s="66"/>
      <c r="G29" s="54"/>
    </row>
    <row r="30" spans="1:7" s="3" customFormat="1" ht="15">
      <c r="A30" s="6" t="s">
        <v>13</v>
      </c>
      <c r="B30" s="48">
        <f>SUM(B24)-B25-B26-B27-B28-B29</f>
        <v>859910.8479999999</v>
      </c>
      <c r="C30" s="48">
        <f>SUM(C24)-C25-C26-C27-C28-C29</f>
        <v>535350.1610000001</v>
      </c>
      <c r="D30" s="48">
        <f>SUM(D24)-D25-D26-D27-D28-D29</f>
        <v>523299.13300000003</v>
      </c>
      <c r="E30" s="13">
        <f t="shared" si="0"/>
        <v>97.7489447322684</v>
      </c>
      <c r="F30" s="66"/>
      <c r="G30" s="54"/>
    </row>
    <row r="31" spans="1:7" s="3" customFormat="1" ht="15">
      <c r="A31" s="6" t="s">
        <v>18</v>
      </c>
      <c r="B31" s="5">
        <f>SUM(B32:B33)</f>
        <v>822155.5</v>
      </c>
      <c r="C31" s="5">
        <v>517687.303</v>
      </c>
      <c r="D31" s="48">
        <v>514864.557</v>
      </c>
      <c r="E31" s="13">
        <f t="shared" si="0"/>
        <v>99.45473918644669</v>
      </c>
      <c r="F31" s="66"/>
      <c r="G31" s="54"/>
    </row>
    <row r="32" spans="1:7" s="3" customFormat="1" ht="15">
      <c r="A32" s="7" t="s">
        <v>21</v>
      </c>
      <c r="B32" s="60">
        <v>521582.3</v>
      </c>
      <c r="C32" s="60">
        <v>251963.566</v>
      </c>
      <c r="D32" s="61">
        <v>247140.82</v>
      </c>
      <c r="E32" s="62">
        <f t="shared" si="0"/>
        <v>98.08593517048413</v>
      </c>
      <c r="F32" s="66"/>
      <c r="G32" s="54"/>
    </row>
    <row r="33" spans="1:7" s="3" customFormat="1" ht="15">
      <c r="A33" s="7" t="s">
        <v>19</v>
      </c>
      <c r="B33" s="5">
        <v>300573.2</v>
      </c>
      <c r="C33" s="5">
        <v>267723.737</v>
      </c>
      <c r="D33" s="48">
        <v>267723.737</v>
      </c>
      <c r="E33" s="13">
        <f t="shared" si="0"/>
        <v>100</v>
      </c>
      <c r="F33" s="66"/>
      <c r="G33" s="54"/>
    </row>
    <row r="34" spans="1:7" s="3" customFormat="1" ht="15">
      <c r="A34" s="23" t="s">
        <v>14</v>
      </c>
      <c r="B34" s="49">
        <v>4688.008</v>
      </c>
      <c r="C34" s="49">
        <v>2888.324</v>
      </c>
      <c r="D34" s="49">
        <v>1104.834</v>
      </c>
      <c r="E34" s="13">
        <f t="shared" si="0"/>
        <v>38.25173353127973</v>
      </c>
      <c r="F34" s="66"/>
      <c r="G34" s="54"/>
    </row>
    <row r="35" spans="1:7" s="2" customFormat="1" ht="14.25">
      <c r="A35" s="10" t="s">
        <v>7</v>
      </c>
      <c r="B35" s="51">
        <f>B36+B41</f>
        <v>140790.707</v>
      </c>
      <c r="C35" s="51">
        <f>C36+C41</f>
        <v>67520.266</v>
      </c>
      <c r="D35" s="51">
        <f>D36+D41</f>
        <v>55272.28</v>
      </c>
      <c r="E35" s="12">
        <f t="shared" si="0"/>
        <v>81.86028177080938</v>
      </c>
      <c r="F35" s="64"/>
      <c r="G35" s="71"/>
    </row>
    <row r="36" spans="1:7" s="8" customFormat="1" ht="15">
      <c r="A36" s="23" t="s">
        <v>30</v>
      </c>
      <c r="B36" s="49">
        <v>121437.873</v>
      </c>
      <c r="C36" s="49">
        <v>65209.266</v>
      </c>
      <c r="D36" s="49">
        <v>53994.886</v>
      </c>
      <c r="E36" s="13">
        <f t="shared" si="0"/>
        <v>82.80247472805475</v>
      </c>
      <c r="F36" s="65"/>
      <c r="G36" s="54"/>
    </row>
    <row r="37" spans="1:7" s="3" customFormat="1" ht="15">
      <c r="A37" s="6" t="s">
        <v>1</v>
      </c>
      <c r="B37" s="48">
        <v>60226.938</v>
      </c>
      <c r="C37" s="48">
        <v>33014.606</v>
      </c>
      <c r="D37" s="48">
        <v>28337.066</v>
      </c>
      <c r="E37" s="13">
        <f t="shared" si="0"/>
        <v>85.83190724735591</v>
      </c>
      <c r="F37" s="66"/>
      <c r="G37" s="54"/>
    </row>
    <row r="38" spans="1:7" s="3" customFormat="1" ht="15">
      <c r="A38" s="6" t="s">
        <v>26</v>
      </c>
      <c r="B38" s="48">
        <v>13249.926</v>
      </c>
      <c r="C38" s="48">
        <v>7386.887</v>
      </c>
      <c r="D38" s="48">
        <v>6347.355</v>
      </c>
      <c r="E38" s="13">
        <f t="shared" si="0"/>
        <v>85.92733312422405</v>
      </c>
      <c r="F38" s="66"/>
      <c r="G38" s="54"/>
    </row>
    <row r="39" spans="1:7" s="3" customFormat="1" ht="15">
      <c r="A39" s="6" t="s">
        <v>28</v>
      </c>
      <c r="B39" s="48">
        <v>6311.124</v>
      </c>
      <c r="C39" s="48">
        <v>3278.35</v>
      </c>
      <c r="D39" s="48">
        <v>3197.348</v>
      </c>
      <c r="E39" s="13">
        <f t="shared" si="0"/>
        <v>97.52918388823646</v>
      </c>
      <c r="F39" s="66"/>
      <c r="G39" s="54"/>
    </row>
    <row r="40" spans="1:7" s="3" customFormat="1" ht="15">
      <c r="A40" s="6" t="s">
        <v>13</v>
      </c>
      <c r="B40" s="48">
        <f>SUM(B36)-B37-B38-B39</f>
        <v>41649.88500000001</v>
      </c>
      <c r="C40" s="48">
        <f>SUM(C36)-C37-C38-C39</f>
        <v>21529.423000000006</v>
      </c>
      <c r="D40" s="48">
        <f>SUM(D36)-D37-D38-D39</f>
        <v>16113.117</v>
      </c>
      <c r="E40" s="13">
        <f t="shared" si="0"/>
        <v>74.84230766426019</v>
      </c>
      <c r="F40" s="66"/>
      <c r="G40" s="54"/>
    </row>
    <row r="41" spans="1:7" s="3" customFormat="1" ht="15">
      <c r="A41" s="23" t="s">
        <v>14</v>
      </c>
      <c r="B41" s="49">
        <v>19352.834</v>
      </c>
      <c r="C41" s="49">
        <v>2311</v>
      </c>
      <c r="D41" s="49">
        <v>1277.394</v>
      </c>
      <c r="E41" s="13">
        <f t="shared" si="0"/>
        <v>55.2745131977499</v>
      </c>
      <c r="F41" s="66"/>
      <c r="G41" s="54"/>
    </row>
    <row r="42" spans="1:7" s="2" customFormat="1" ht="14.25">
      <c r="A42" s="10" t="s">
        <v>8</v>
      </c>
      <c r="B42" s="51">
        <f>B43+B48</f>
        <v>110493.213</v>
      </c>
      <c r="C42" s="51">
        <f>C43+C48</f>
        <v>49574.69</v>
      </c>
      <c r="D42" s="51">
        <f>D43+D48</f>
        <v>37292.309</v>
      </c>
      <c r="E42" s="12">
        <f t="shared" si="0"/>
        <v>75.22449257877356</v>
      </c>
      <c r="F42" s="64"/>
      <c r="G42" s="71"/>
    </row>
    <row r="43" spans="1:7" s="8" customFormat="1" ht="15">
      <c r="A43" s="23" t="s">
        <v>30</v>
      </c>
      <c r="B43" s="49">
        <v>74925.3</v>
      </c>
      <c r="C43" s="49">
        <v>42172.261</v>
      </c>
      <c r="D43" s="49">
        <v>33540.849</v>
      </c>
      <c r="E43" s="13">
        <f t="shared" si="0"/>
        <v>79.53296362269977</v>
      </c>
      <c r="F43" s="65"/>
      <c r="G43" s="54"/>
    </row>
    <row r="44" spans="1:7" s="3" customFormat="1" ht="15">
      <c r="A44" s="6" t="s">
        <v>1</v>
      </c>
      <c r="B44" s="48">
        <v>37158.162</v>
      </c>
      <c r="C44" s="48">
        <v>18329.235</v>
      </c>
      <c r="D44" s="48">
        <v>16123.109</v>
      </c>
      <c r="E44" s="13">
        <f t="shared" si="0"/>
        <v>87.96389483794604</v>
      </c>
      <c r="F44" s="66"/>
      <c r="G44" s="54"/>
    </row>
    <row r="45" spans="1:7" s="3" customFormat="1" ht="15">
      <c r="A45" s="6" t="s">
        <v>26</v>
      </c>
      <c r="B45" s="48">
        <v>8183.477</v>
      </c>
      <c r="C45" s="48">
        <v>4032.611</v>
      </c>
      <c r="D45" s="48">
        <v>3531.623</v>
      </c>
      <c r="E45" s="13">
        <f t="shared" si="0"/>
        <v>87.57658499666842</v>
      </c>
      <c r="F45" s="66"/>
      <c r="G45" s="54"/>
    </row>
    <row r="46" spans="1:7" s="3" customFormat="1" ht="15">
      <c r="A46" s="6" t="s">
        <v>28</v>
      </c>
      <c r="B46" s="48">
        <v>5627.013</v>
      </c>
      <c r="C46" s="48">
        <v>3127.238</v>
      </c>
      <c r="D46" s="48">
        <v>2687.198</v>
      </c>
      <c r="E46" s="13">
        <f t="shared" si="0"/>
        <v>85.92879723257391</v>
      </c>
      <c r="F46" s="66"/>
      <c r="G46" s="54"/>
    </row>
    <row r="47" spans="1:7" s="3" customFormat="1" ht="15">
      <c r="A47" s="6" t="s">
        <v>13</v>
      </c>
      <c r="B47" s="48">
        <f>SUM(B43)-B44-B45-B46</f>
        <v>23956.64800000001</v>
      </c>
      <c r="C47" s="48">
        <f>SUM(C43)-C44-C45-C46</f>
        <v>16683.176999999996</v>
      </c>
      <c r="D47" s="48">
        <f>SUM(D43)-D44-D45-D46</f>
        <v>11198.919000000002</v>
      </c>
      <c r="E47" s="13">
        <f t="shared" si="0"/>
        <v>67.12701663478128</v>
      </c>
      <c r="F47" s="66"/>
      <c r="G47" s="54"/>
    </row>
    <row r="48" spans="1:7" s="3" customFormat="1" ht="15">
      <c r="A48" s="23" t="s">
        <v>14</v>
      </c>
      <c r="B48" s="49">
        <v>35567.913</v>
      </c>
      <c r="C48" s="49">
        <v>7402.429</v>
      </c>
      <c r="D48" s="49">
        <v>3751.46</v>
      </c>
      <c r="E48" s="13">
        <f t="shared" si="0"/>
        <v>50.67877044143213</v>
      </c>
      <c r="F48" s="66"/>
      <c r="G48" s="54"/>
    </row>
    <row r="49" spans="1:7" s="3" customFormat="1" ht="14.25">
      <c r="A49" s="10" t="s">
        <v>0</v>
      </c>
      <c r="B49" s="11">
        <f>B50+B55</f>
        <v>159264.048</v>
      </c>
      <c r="C49" s="11">
        <f>C50+C55</f>
        <v>73865.02100000001</v>
      </c>
      <c r="D49" s="11">
        <f>D50+D55</f>
        <v>51737.789</v>
      </c>
      <c r="E49" s="12">
        <f t="shared" si="0"/>
        <v>70.04369361784923</v>
      </c>
      <c r="F49" s="66"/>
      <c r="G49" s="72"/>
    </row>
    <row r="50" spans="1:7" s="3" customFormat="1" ht="15">
      <c r="A50" s="23" t="s">
        <v>30</v>
      </c>
      <c r="B50" s="18">
        <v>140053.823</v>
      </c>
      <c r="C50" s="18">
        <v>63363.211</v>
      </c>
      <c r="D50" s="18">
        <v>50101.149</v>
      </c>
      <c r="E50" s="13">
        <f t="shared" si="0"/>
        <v>79.06977599351774</v>
      </c>
      <c r="F50" s="66"/>
      <c r="G50" s="72"/>
    </row>
    <row r="51" spans="1:7" s="3" customFormat="1" ht="15">
      <c r="A51" s="6" t="s">
        <v>1</v>
      </c>
      <c r="B51" s="5">
        <v>91872.846</v>
      </c>
      <c r="C51" s="5">
        <v>41158.855</v>
      </c>
      <c r="D51" s="5">
        <v>33758.762</v>
      </c>
      <c r="E51" s="13">
        <f t="shared" si="0"/>
        <v>82.020653878734</v>
      </c>
      <c r="F51" s="66"/>
      <c r="G51" s="54"/>
    </row>
    <row r="52" spans="1:7" s="3" customFormat="1" ht="15">
      <c r="A52" s="6" t="s">
        <v>26</v>
      </c>
      <c r="B52" s="5">
        <v>20243.143</v>
      </c>
      <c r="C52" s="5">
        <v>9099.842</v>
      </c>
      <c r="D52" s="5">
        <v>7334.328</v>
      </c>
      <c r="E52" s="13">
        <f t="shared" si="0"/>
        <v>80.5984103899826</v>
      </c>
      <c r="F52" s="66"/>
      <c r="G52" s="54"/>
    </row>
    <row r="53" spans="1:7" s="3" customFormat="1" ht="15">
      <c r="A53" s="6" t="s">
        <v>28</v>
      </c>
      <c r="B53" s="5">
        <v>5139.152</v>
      </c>
      <c r="C53" s="5">
        <v>2792.946</v>
      </c>
      <c r="D53" s="5">
        <v>2428.097</v>
      </c>
      <c r="E53" s="13">
        <f t="shared" si="0"/>
        <v>86.93676855907707</v>
      </c>
      <c r="F53" s="66"/>
      <c r="G53" s="54"/>
    </row>
    <row r="54" spans="1:7" s="3" customFormat="1" ht="15">
      <c r="A54" s="6" t="s">
        <v>13</v>
      </c>
      <c r="B54" s="5">
        <f>SUM(B50)-B51-B52-B53</f>
        <v>22798.682</v>
      </c>
      <c r="C54" s="5">
        <f>SUM(C50)-C51-C52-C53</f>
        <v>10311.568</v>
      </c>
      <c r="D54" s="5">
        <f>SUM(D50)-D51-D52-D53</f>
        <v>6579.961999999994</v>
      </c>
      <c r="E54" s="13">
        <f t="shared" si="0"/>
        <v>63.81145913017298</v>
      </c>
      <c r="F54" s="66"/>
      <c r="G54" s="54"/>
    </row>
    <row r="55" spans="1:7" s="3" customFormat="1" ht="15">
      <c r="A55" s="23" t="s">
        <v>14</v>
      </c>
      <c r="B55" s="18">
        <f>19062.12+148.105</f>
        <v>19210.225</v>
      </c>
      <c r="C55" s="18">
        <v>10501.81</v>
      </c>
      <c r="D55" s="18">
        <v>1636.64</v>
      </c>
      <c r="E55" s="13">
        <f t="shared" si="0"/>
        <v>15.584361172026536</v>
      </c>
      <c r="F55" s="66"/>
      <c r="G55" s="72"/>
    </row>
    <row r="56" spans="1:7" s="59" customFormat="1" ht="14.25" customHeight="1">
      <c r="A56" s="14" t="s">
        <v>9</v>
      </c>
      <c r="B56" s="15">
        <f>B57+B60</f>
        <v>461622.96900000004</v>
      </c>
      <c r="C56" s="15">
        <f>C57+C60</f>
        <v>209018.516</v>
      </c>
      <c r="D56" s="50">
        <f>D57+D60</f>
        <v>95315.23300000001</v>
      </c>
      <c r="E56" s="12">
        <f t="shared" si="0"/>
        <v>45.6013346683602</v>
      </c>
      <c r="F56" s="58"/>
      <c r="G56" s="72"/>
    </row>
    <row r="57" spans="1:7" s="59" customFormat="1" ht="14.25" customHeight="1">
      <c r="A57" s="23" t="s">
        <v>30</v>
      </c>
      <c r="B57" s="18">
        <v>220835.178</v>
      </c>
      <c r="C57" s="18">
        <f>124601.997+2300</f>
        <v>126901.997</v>
      </c>
      <c r="D57" s="18">
        <v>65393.903</v>
      </c>
      <c r="E57" s="13">
        <f t="shared" si="0"/>
        <v>51.53102752197035</v>
      </c>
      <c r="F57" s="58"/>
      <c r="G57" s="72"/>
    </row>
    <row r="58" spans="1:7" s="59" customFormat="1" ht="15">
      <c r="A58" s="6" t="s">
        <v>28</v>
      </c>
      <c r="B58" s="5">
        <v>25570.025</v>
      </c>
      <c r="C58" s="5">
        <v>17413.382</v>
      </c>
      <c r="D58" s="5">
        <v>15312.603</v>
      </c>
      <c r="E58" s="13">
        <f t="shared" si="0"/>
        <v>87.93583578422617</v>
      </c>
      <c r="F58" s="58"/>
      <c r="G58" s="73"/>
    </row>
    <row r="59" spans="1:7" s="59" customFormat="1" ht="15">
      <c r="A59" s="6" t="s">
        <v>13</v>
      </c>
      <c r="B59" s="5">
        <f>SUM(B57)-B58</f>
        <v>195265.15300000002</v>
      </c>
      <c r="C59" s="5">
        <f>SUM(C57)-C58</f>
        <v>109488.615</v>
      </c>
      <c r="D59" s="5">
        <f>SUM(D57)-D58</f>
        <v>50081.3</v>
      </c>
      <c r="E59" s="13">
        <f t="shared" si="0"/>
        <v>45.74110285347933</v>
      </c>
      <c r="F59" s="58"/>
      <c r="G59" s="73"/>
    </row>
    <row r="60" spans="1:7" s="59" customFormat="1" ht="15">
      <c r="A60" s="23" t="s">
        <v>14</v>
      </c>
      <c r="B60" s="18">
        <v>240787.791</v>
      </c>
      <c r="C60" s="18">
        <f>79816.519+2300</f>
        <v>82116.519</v>
      </c>
      <c r="D60" s="18">
        <f>29921.33</f>
        <v>29921.33</v>
      </c>
      <c r="E60" s="13">
        <f t="shared" si="0"/>
        <v>36.437650261331704</v>
      </c>
      <c r="F60" s="58"/>
      <c r="G60" s="72"/>
    </row>
    <row r="61" spans="1:7" s="59" customFormat="1" ht="17.25" customHeight="1">
      <c r="A61" s="14" t="s">
        <v>35</v>
      </c>
      <c r="B61" s="15">
        <f>SUM(B62)</f>
        <v>231775.624</v>
      </c>
      <c r="C61" s="15">
        <f>SUM(C62)</f>
        <v>93416.308</v>
      </c>
      <c r="D61" s="15">
        <f>SUM(D62)</f>
        <v>10379.018</v>
      </c>
      <c r="E61" s="12">
        <f t="shared" si="0"/>
        <v>11.110499036206825</v>
      </c>
      <c r="F61" s="58"/>
      <c r="G61" s="73"/>
    </row>
    <row r="62" spans="1:7" s="59" customFormat="1" ht="15">
      <c r="A62" s="23" t="s">
        <v>14</v>
      </c>
      <c r="B62" s="18">
        <v>231775.624</v>
      </c>
      <c r="C62" s="18">
        <v>93416.308</v>
      </c>
      <c r="D62" s="18">
        <v>10379.018</v>
      </c>
      <c r="E62" s="13">
        <f t="shared" si="0"/>
        <v>11.110499036206825</v>
      </c>
      <c r="F62" s="58"/>
      <c r="G62" s="73"/>
    </row>
    <row r="63" spans="1:7" s="59" customFormat="1" ht="15" customHeight="1">
      <c r="A63" s="16" t="s">
        <v>16</v>
      </c>
      <c r="B63" s="15">
        <f>SUM(B64:B65)</f>
        <v>184882.589</v>
      </c>
      <c r="C63" s="15">
        <f>SUM(C64:C65)</f>
        <v>118281.15299999999</v>
      </c>
      <c r="D63" s="15">
        <f>SUM(D64:D65)</f>
        <v>63631.088</v>
      </c>
      <c r="E63" s="12">
        <f t="shared" si="0"/>
        <v>53.796472545376695</v>
      </c>
      <c r="F63" s="58"/>
      <c r="G63" s="72"/>
    </row>
    <row r="64" spans="1:7" s="59" customFormat="1" ht="15">
      <c r="A64" s="23" t="s">
        <v>13</v>
      </c>
      <c r="B64" s="18">
        <v>103534.641</v>
      </c>
      <c r="C64" s="18">
        <v>72009.989</v>
      </c>
      <c r="D64" s="18">
        <v>46280.146</v>
      </c>
      <c r="E64" s="13">
        <f t="shared" si="0"/>
        <v>64.26906411553541</v>
      </c>
      <c r="F64" s="58"/>
      <c r="G64" s="72"/>
    </row>
    <row r="65" spans="1:7" s="59" customFormat="1" ht="15">
      <c r="A65" s="23" t="s">
        <v>14</v>
      </c>
      <c r="B65" s="18">
        <v>81347.948</v>
      </c>
      <c r="C65" s="18">
        <v>46271.164</v>
      </c>
      <c r="D65" s="18">
        <v>17350.942</v>
      </c>
      <c r="E65" s="13">
        <f t="shared" si="0"/>
        <v>37.498391006545674</v>
      </c>
      <c r="F65" s="58"/>
      <c r="G65" s="72"/>
    </row>
    <row r="66" spans="1:7" s="59" customFormat="1" ht="45.75" customHeight="1">
      <c r="A66" s="17" t="s">
        <v>20</v>
      </c>
      <c r="B66" s="15">
        <f>SUM(B67:B67)</f>
        <v>14756.181</v>
      </c>
      <c r="C66" s="15">
        <f>SUM(C67:C67)</f>
        <v>6803.16</v>
      </c>
      <c r="D66" s="15">
        <f>SUM(D67:D67)</f>
        <v>700</v>
      </c>
      <c r="E66" s="12">
        <f t="shared" si="0"/>
        <v>10.289336132032762</v>
      </c>
      <c r="F66" s="58"/>
      <c r="G66" s="73"/>
    </row>
    <row r="67" spans="1:7" s="59" customFormat="1" ht="15">
      <c r="A67" s="23" t="s">
        <v>14</v>
      </c>
      <c r="B67" s="18">
        <v>14756.181</v>
      </c>
      <c r="C67" s="18">
        <v>6803.16</v>
      </c>
      <c r="D67" s="18">
        <v>700</v>
      </c>
      <c r="E67" s="13">
        <f t="shared" si="0"/>
        <v>10.289336132032762</v>
      </c>
      <c r="F67" s="58"/>
      <c r="G67" s="73"/>
    </row>
    <row r="68" spans="1:7" s="59" customFormat="1" ht="28.5">
      <c r="A68" s="16" t="s">
        <v>10</v>
      </c>
      <c r="B68" s="11">
        <f>SUM(B69)+B72</f>
        <v>8734</v>
      </c>
      <c r="C68" s="11">
        <f>SUM(C69)+C72</f>
        <v>5242.047</v>
      </c>
      <c r="D68" s="11">
        <f>SUM(D69)+D72</f>
        <v>4093.194</v>
      </c>
      <c r="E68" s="12">
        <f t="shared" si="0"/>
        <v>78.08388593234666</v>
      </c>
      <c r="F68" s="58"/>
      <c r="G68" s="73"/>
    </row>
    <row r="69" spans="1:7" s="59" customFormat="1" ht="15">
      <c r="A69" s="23" t="s">
        <v>30</v>
      </c>
      <c r="B69" s="18">
        <v>8564</v>
      </c>
      <c r="C69" s="18">
        <v>5072.047</v>
      </c>
      <c r="D69" s="18">
        <v>4070.893</v>
      </c>
      <c r="E69" s="13">
        <f t="shared" si="0"/>
        <v>80.26134221548027</v>
      </c>
      <c r="F69" s="58"/>
      <c r="G69" s="73"/>
    </row>
    <row r="70" spans="1:7" s="59" customFormat="1" ht="15">
      <c r="A70" s="6" t="s">
        <v>28</v>
      </c>
      <c r="B70" s="5">
        <v>19</v>
      </c>
      <c r="C70" s="5">
        <v>18.9</v>
      </c>
      <c r="D70" s="5">
        <v>6.429</v>
      </c>
      <c r="E70" s="13">
        <f aca="true" t="shared" si="1" ref="E70:E76">SUM(D70)/C70*100</f>
        <v>34.01587301587302</v>
      </c>
      <c r="F70" s="58"/>
      <c r="G70" s="73"/>
    </row>
    <row r="71" spans="1:7" s="59" customFormat="1" ht="15">
      <c r="A71" s="6" t="s">
        <v>13</v>
      </c>
      <c r="B71" s="5">
        <f>SUM(B69)-B70</f>
        <v>8545</v>
      </c>
      <c r="C71" s="5">
        <f>SUM(C69)-C70</f>
        <v>5053.147</v>
      </c>
      <c r="D71" s="5">
        <f>SUM(D69)-D70</f>
        <v>4064.464</v>
      </c>
      <c r="E71" s="12">
        <f t="shared" si="1"/>
        <v>80.4343115290333</v>
      </c>
      <c r="F71" s="58"/>
      <c r="G71" s="73"/>
    </row>
    <row r="72" spans="1:7" s="59" customFormat="1" ht="15">
      <c r="A72" s="23" t="s">
        <v>14</v>
      </c>
      <c r="B72" s="18">
        <v>170</v>
      </c>
      <c r="C72" s="18">
        <v>170</v>
      </c>
      <c r="D72" s="5">
        <v>22.301</v>
      </c>
      <c r="E72" s="13">
        <f t="shared" si="1"/>
        <v>13.118235294117648</v>
      </c>
      <c r="F72" s="58"/>
      <c r="G72" s="73"/>
    </row>
    <row r="73" spans="1:7" s="2" customFormat="1" ht="15">
      <c r="A73" s="16" t="s">
        <v>11</v>
      </c>
      <c r="B73" s="11">
        <v>2589.8</v>
      </c>
      <c r="C73" s="11">
        <v>1389.8</v>
      </c>
      <c r="D73" s="11"/>
      <c r="E73" s="13">
        <f t="shared" si="1"/>
        <v>0</v>
      </c>
      <c r="F73" s="64"/>
      <c r="G73" s="71"/>
    </row>
    <row r="74" spans="1:7" s="2" customFormat="1" ht="14.25">
      <c r="A74" s="16" t="s">
        <v>12</v>
      </c>
      <c r="B74" s="11">
        <v>53836.8</v>
      </c>
      <c r="C74" s="11">
        <v>26918.4</v>
      </c>
      <c r="D74" s="11">
        <v>23927.467</v>
      </c>
      <c r="E74" s="12">
        <f t="shared" si="1"/>
        <v>88.88889012719923</v>
      </c>
      <c r="F74" s="64"/>
      <c r="G74" s="71"/>
    </row>
    <row r="75" spans="1:7" s="2" customFormat="1" ht="15">
      <c r="A75" s="10" t="s">
        <v>17</v>
      </c>
      <c r="B75" s="11">
        <f>SUM(B76)+B80</f>
        <v>74336.549</v>
      </c>
      <c r="C75" s="11">
        <f>SUM(C76)+C80</f>
        <v>9459.952</v>
      </c>
      <c r="D75" s="11">
        <f>SUM(D76)+D80</f>
        <v>1595.6480000000001</v>
      </c>
      <c r="E75" s="13">
        <f t="shared" si="1"/>
        <v>16.86740059569013</v>
      </c>
      <c r="F75" s="64"/>
      <c r="G75" s="72"/>
    </row>
    <row r="76" spans="1:7" s="2" customFormat="1" ht="15">
      <c r="A76" s="23" t="s">
        <v>30</v>
      </c>
      <c r="B76" s="18">
        <v>24576.71</v>
      </c>
      <c r="C76" s="18">
        <v>7715.299</v>
      </c>
      <c r="D76" s="18">
        <f>969.86+625.788</f>
        <v>1595.6480000000001</v>
      </c>
      <c r="E76" s="12">
        <f t="shared" si="1"/>
        <v>20.681609358237445</v>
      </c>
      <c r="F76" s="64"/>
      <c r="G76" s="72"/>
    </row>
    <row r="77" spans="1:7" s="3" customFormat="1" ht="15">
      <c r="A77" s="6" t="s">
        <v>1</v>
      </c>
      <c r="B77" s="5"/>
      <c r="C77" s="5"/>
      <c r="D77" s="5"/>
      <c r="E77" s="12"/>
      <c r="F77" s="66"/>
      <c r="G77" s="54"/>
    </row>
    <row r="78" spans="1:7" s="3" customFormat="1" ht="15">
      <c r="A78" s="6" t="s">
        <v>26</v>
      </c>
      <c r="B78" s="5"/>
      <c r="C78" s="5"/>
      <c r="D78" s="5"/>
      <c r="E78" s="12"/>
      <c r="F78" s="66"/>
      <c r="G78" s="54"/>
    </row>
    <row r="79" spans="1:7" s="3" customFormat="1" ht="15">
      <c r="A79" s="6" t="s">
        <v>13</v>
      </c>
      <c r="B79" s="5">
        <f>SUM(B76)-B77-B78</f>
        <v>24576.71</v>
      </c>
      <c r="C79" s="5">
        <f>1359.699+75</f>
        <v>1434.699</v>
      </c>
      <c r="D79" s="5">
        <f>SUM(D76)-D77-D78</f>
        <v>1595.6480000000001</v>
      </c>
      <c r="E79" s="13">
        <f aca="true" t="shared" si="2" ref="E79:E90">SUM(D79)/C79*100</f>
        <v>111.21831129735227</v>
      </c>
      <c r="F79" s="66"/>
      <c r="G79" s="54"/>
    </row>
    <row r="80" spans="1:7" s="3" customFormat="1" ht="15">
      <c r="A80" s="23" t="s">
        <v>14</v>
      </c>
      <c r="B80" s="18">
        <v>49759.839</v>
      </c>
      <c r="C80" s="18">
        <f>1359.699+240+144.954</f>
        <v>1744.653</v>
      </c>
      <c r="D80" s="18"/>
      <c r="E80" s="13">
        <f t="shared" si="2"/>
        <v>0</v>
      </c>
      <c r="F80" s="66"/>
      <c r="G80" s="72"/>
    </row>
    <row r="81" spans="1:7" s="3" customFormat="1" ht="27">
      <c r="A81" s="19" t="s">
        <v>22</v>
      </c>
      <c r="B81" s="51">
        <v>25360.833</v>
      </c>
      <c r="C81" s="51">
        <v>13382.75</v>
      </c>
      <c r="D81" s="11">
        <v>13000</v>
      </c>
      <c r="E81" s="13">
        <f t="shared" si="2"/>
        <v>97.13997496777567</v>
      </c>
      <c r="F81" s="66"/>
      <c r="G81" s="54"/>
    </row>
    <row r="82" spans="1:7" s="57" customFormat="1" ht="15.75">
      <c r="A82" s="20" t="s">
        <v>24</v>
      </c>
      <c r="B82" s="52">
        <f>B5+B14+B23+B35+B42+B49+B56+B61+B63+B66+B68+B73+B74+B75+B81</f>
        <v>4009588.9829999995</v>
      </c>
      <c r="C82" s="52">
        <f>C5+C14+C23+C35+C42+C49+C56+C61+C63+C66+C68+C73+C74+C75+C81</f>
        <v>2114105.6399999997</v>
      </c>
      <c r="D82" s="21">
        <f>D5+D14+D23+D35+D42+D49+D56+D61+D63+D66+D68+D73+D74+D75+D81</f>
        <v>1632885.6159999997</v>
      </c>
      <c r="E82" s="53">
        <f t="shared" si="2"/>
        <v>77.23765478436546</v>
      </c>
      <c r="F82" s="68"/>
      <c r="G82" s="72"/>
    </row>
    <row r="83" spans="1:7" s="57" customFormat="1" ht="15.75">
      <c r="A83" s="10" t="s">
        <v>30</v>
      </c>
      <c r="B83" s="21">
        <f>B6+B15+B24+B36+B43+B50+B57+B64+B69+B76+B74</f>
        <v>3159311.4399999995</v>
      </c>
      <c r="C83" s="21">
        <f>C6+C15+C24+C36+C43+C50+C57+C64+C69+C76+C74</f>
        <v>1792227.483</v>
      </c>
      <c r="D83" s="21">
        <f>D6+D15+D24+D36+D43+D50+D57+D64+D69+D76+D74</f>
        <v>1534623.0399999996</v>
      </c>
      <c r="E83" s="53">
        <f t="shared" si="2"/>
        <v>85.6265766793846</v>
      </c>
      <c r="F83" s="68"/>
      <c r="G83" s="72"/>
    </row>
    <row r="84" spans="1:7" s="58" customFormat="1" ht="15">
      <c r="A84" s="22" t="s">
        <v>1</v>
      </c>
      <c r="B84" s="15">
        <f aca="true" t="shared" si="3" ref="B84:D85">B7+B16+B25+B37+B44+B51+B77</f>
        <v>879851.812</v>
      </c>
      <c r="C84" s="15">
        <f t="shared" si="3"/>
        <v>485894.12899999996</v>
      </c>
      <c r="D84" s="15">
        <f t="shared" si="3"/>
        <v>417770.877</v>
      </c>
      <c r="E84" s="12">
        <f t="shared" si="2"/>
        <v>85.97981577999269</v>
      </c>
      <c r="G84" s="72"/>
    </row>
    <row r="85" spans="1:7" s="37" customFormat="1" ht="15">
      <c r="A85" s="22" t="s">
        <v>27</v>
      </c>
      <c r="B85" s="15">
        <f t="shared" si="3"/>
        <v>193557.488</v>
      </c>
      <c r="C85" s="15">
        <f t="shared" si="3"/>
        <v>107625.176</v>
      </c>
      <c r="D85" s="15">
        <f t="shared" si="3"/>
        <v>92603.275</v>
      </c>
      <c r="E85" s="12">
        <f t="shared" si="2"/>
        <v>86.04239123381316</v>
      </c>
      <c r="F85" s="39"/>
      <c r="G85" s="72"/>
    </row>
    <row r="86" spans="1:7" s="37" customFormat="1" ht="15">
      <c r="A86" s="22" t="s">
        <v>2</v>
      </c>
      <c r="B86" s="15">
        <f>B70+B11+B20+B29+B39+B46+B53+B58</f>
        <v>127949.00200000001</v>
      </c>
      <c r="C86" s="15">
        <f>C70+C11+C20+C29+C39+C46+C53+C58</f>
        <v>76911.961</v>
      </c>
      <c r="D86" s="15">
        <f>D70+D11+D20+D29+D39+D46+D53+D58</f>
        <v>70950.54299999999</v>
      </c>
      <c r="E86" s="12">
        <f t="shared" si="2"/>
        <v>92.24903653152205</v>
      </c>
      <c r="F86" s="39"/>
      <c r="G86" s="72"/>
    </row>
    <row r="87" spans="1:7" s="37" customFormat="1" ht="15">
      <c r="A87" s="22" t="s">
        <v>13</v>
      </c>
      <c r="B87" s="15">
        <f>B83-B84-B85-B86</f>
        <v>1957953.1379999996</v>
      </c>
      <c r="C87" s="15">
        <f>C83-C84-C85-C86</f>
        <v>1121796.2170000002</v>
      </c>
      <c r="D87" s="15">
        <f>D83-D84-D85-D86</f>
        <v>953298.3449999997</v>
      </c>
      <c r="E87" s="12">
        <f t="shared" si="2"/>
        <v>84.97963627916207</v>
      </c>
      <c r="F87" s="39"/>
      <c r="G87" s="72"/>
    </row>
    <row r="88" spans="1:7" s="37" customFormat="1" ht="20.25" customHeight="1">
      <c r="A88" s="10" t="s">
        <v>14</v>
      </c>
      <c r="B88" s="11">
        <f>B13+B22+B41+B34+B55+B60+B62+B65+B67+B72+B80+B48</f>
        <v>822326.9100000001</v>
      </c>
      <c r="C88" s="11">
        <f>C13+C22+C41+C34+C55+C60+C62+C65+C67+C72+C80+C48</f>
        <v>307105.60699999996</v>
      </c>
      <c r="D88" s="11">
        <f>D13+D22+D41+D34+D55+D60+D62+D65+D67+D72+D80+D48</f>
        <v>85262.576</v>
      </c>
      <c r="E88" s="12">
        <f t="shared" si="2"/>
        <v>27.763275582265752</v>
      </c>
      <c r="F88" s="39"/>
      <c r="G88" s="72"/>
    </row>
    <row r="89" spans="1:7" s="37" customFormat="1" ht="15">
      <c r="A89" s="10" t="s">
        <v>23</v>
      </c>
      <c r="B89" s="11">
        <f>SUM(B81)</f>
        <v>25360.833</v>
      </c>
      <c r="C89" s="11">
        <f>SUM(C81)</f>
        <v>13382.75</v>
      </c>
      <c r="D89" s="11">
        <f>SUM(D81)</f>
        <v>13000</v>
      </c>
      <c r="E89" s="12">
        <f t="shared" si="2"/>
        <v>97.13997496777567</v>
      </c>
      <c r="F89" s="39"/>
      <c r="G89" s="72"/>
    </row>
    <row r="90" spans="1:7" s="37" customFormat="1" ht="15">
      <c r="A90" s="10" t="s">
        <v>29</v>
      </c>
      <c r="B90" s="11">
        <f>SUM(B73)</f>
        <v>2589.8</v>
      </c>
      <c r="C90" s="11">
        <f>SUM(C73)</f>
        <v>1389.8</v>
      </c>
      <c r="D90" s="11"/>
      <c r="E90" s="12">
        <f t="shared" si="2"/>
        <v>0</v>
      </c>
      <c r="F90" s="39"/>
      <c r="G90" s="72"/>
    </row>
    <row r="91" spans="2:5" ht="15">
      <c r="B91" s="37"/>
      <c r="E91" s="46"/>
    </row>
    <row r="92" spans="2:5" ht="15">
      <c r="B92" s="37"/>
      <c r="C92" s="43"/>
      <c r="D92" s="44"/>
      <c r="E92" s="47"/>
    </row>
    <row r="93" spans="2:4" ht="15">
      <c r="B93" s="37"/>
      <c r="C93" s="45"/>
      <c r="D93" s="45"/>
    </row>
    <row r="94" spans="2:4" ht="15">
      <c r="B94" s="37"/>
      <c r="C94" s="38"/>
      <c r="D94" s="41"/>
    </row>
    <row r="95" spans="2:4" ht="15">
      <c r="B95" s="37"/>
      <c r="C95" s="39"/>
      <c r="D95" s="40"/>
    </row>
    <row r="96" ht="15">
      <c r="D96" s="38"/>
    </row>
    <row r="98" ht="15">
      <c r="D98" s="39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36.140625" style="34" customWidth="1"/>
    <col min="2" max="2" width="17.28125" style="34" customWidth="1"/>
    <col min="3" max="3" width="18.57421875" style="34" customWidth="1"/>
    <col min="4" max="4" width="17.00390625" style="34" customWidth="1"/>
    <col min="5" max="5" width="15.140625" style="34" customWidth="1"/>
    <col min="6" max="16384" width="9.140625" style="34" customWidth="1"/>
  </cols>
  <sheetData>
    <row r="1" spans="1:5" s="24" customFormat="1" ht="40.5" customHeight="1">
      <c r="A1" s="82" t="s">
        <v>37</v>
      </c>
      <c r="B1" s="82"/>
      <c r="C1" s="82"/>
      <c r="D1" s="82"/>
      <c r="E1" s="82"/>
    </row>
    <row r="2" spans="1:4" s="24" customFormat="1" ht="12.75" customHeight="1">
      <c r="A2" s="25"/>
      <c r="B2" s="25"/>
      <c r="C2" s="25"/>
      <c r="D2" s="26"/>
    </row>
    <row r="3" spans="1:5" s="24" customFormat="1" ht="44.25" customHeight="1">
      <c r="A3" s="83"/>
      <c r="B3" s="80" t="s">
        <v>34</v>
      </c>
      <c r="C3" s="80" t="s">
        <v>39</v>
      </c>
      <c r="D3" s="80" t="s">
        <v>41</v>
      </c>
      <c r="E3" s="80" t="s">
        <v>32</v>
      </c>
    </row>
    <row r="4" spans="1:5" s="24" customFormat="1" ht="114" customHeight="1">
      <c r="A4" s="84"/>
      <c r="B4" s="81"/>
      <c r="C4" s="81"/>
      <c r="D4" s="81"/>
      <c r="E4" s="81"/>
    </row>
    <row r="5" spans="1:5" s="27" customFormat="1" ht="14.25">
      <c r="A5" s="10" t="s">
        <v>3</v>
      </c>
      <c r="B5" s="11">
        <f>B6+B13</f>
        <v>1121229.011</v>
      </c>
      <c r="C5" s="11">
        <f>C6+C13</f>
        <v>625360.556</v>
      </c>
      <c r="D5" s="11">
        <f>D6+D13</f>
        <v>511613.20999999996</v>
      </c>
      <c r="E5" s="12">
        <f>SUM(D5)/C5*100</f>
        <v>81.81091773239372</v>
      </c>
    </row>
    <row r="6" spans="1:5" s="28" customFormat="1" ht="15">
      <c r="A6" s="23" t="s">
        <v>31</v>
      </c>
      <c r="B6" s="18">
        <v>1022943.251</v>
      </c>
      <c r="C6" s="18">
        <v>582873.409</v>
      </c>
      <c r="D6" s="49">
        <v>499986.529</v>
      </c>
      <c r="E6" s="13">
        <f aca="true" t="shared" si="0" ref="E6:E69">SUM(D6)/C6*100</f>
        <v>85.77960862167244</v>
      </c>
    </row>
    <row r="7" spans="1:5" s="28" customFormat="1" ht="15">
      <c r="A7" s="6" t="s">
        <v>1</v>
      </c>
      <c r="B7" s="5">
        <v>667894.153</v>
      </c>
      <c r="C7" s="5">
        <v>382129.785</v>
      </c>
      <c r="D7" s="5">
        <v>330134.844</v>
      </c>
      <c r="E7" s="13">
        <f t="shared" si="0"/>
        <v>86.39338176687798</v>
      </c>
    </row>
    <row r="8" spans="1:5" s="28" customFormat="1" ht="15">
      <c r="A8" s="6" t="s">
        <v>26</v>
      </c>
      <c r="B8" s="5">
        <v>146936.718</v>
      </c>
      <c r="C8" s="5">
        <v>84629.723</v>
      </c>
      <c r="D8" s="5">
        <v>73316.011</v>
      </c>
      <c r="E8" s="13">
        <f t="shared" si="0"/>
        <v>86.63151479297646</v>
      </c>
    </row>
    <row r="9" spans="1:5" s="28" customFormat="1" ht="15">
      <c r="A9" s="6" t="s">
        <v>4</v>
      </c>
      <c r="B9" s="5">
        <v>187.729</v>
      </c>
      <c r="C9" s="5">
        <v>21.475</v>
      </c>
      <c r="D9" s="5">
        <v>18.712</v>
      </c>
      <c r="E9" s="13">
        <f t="shared" si="0"/>
        <v>87.13387660069849</v>
      </c>
    </row>
    <row r="10" spans="1:5" s="28" customFormat="1" ht="15">
      <c r="A10" s="6" t="s">
        <v>5</v>
      </c>
      <c r="B10" s="5">
        <v>57191.792</v>
      </c>
      <c r="C10" s="5">
        <v>24485.051</v>
      </c>
      <c r="D10" s="5">
        <v>21963.276</v>
      </c>
      <c r="E10" s="13">
        <f t="shared" si="0"/>
        <v>89.70075659634118</v>
      </c>
    </row>
    <row r="11" spans="1:5" s="28" customFormat="1" ht="15">
      <c r="A11" s="6" t="s">
        <v>28</v>
      </c>
      <c r="B11" s="5">
        <v>83981.188</v>
      </c>
      <c r="C11" s="5">
        <v>49503.314</v>
      </c>
      <c r="D11" s="5">
        <v>46704.149</v>
      </c>
      <c r="E11" s="13">
        <f t="shared" si="0"/>
        <v>94.34549977805527</v>
      </c>
    </row>
    <row r="12" spans="1:5" s="28" customFormat="1" ht="15">
      <c r="A12" s="29" t="s">
        <v>13</v>
      </c>
      <c r="B12" s="48">
        <f>SUM(B6)-B7-B8-B9-B10-B11</f>
        <v>66751.671</v>
      </c>
      <c r="C12" s="48">
        <f>SUM(C6)-C7-C8-C9-C10-C11</f>
        <v>42104.061</v>
      </c>
      <c r="D12" s="48">
        <f>SUM(D6)-D7-D8-D9-D10-D11</f>
        <v>27849.537000000004</v>
      </c>
      <c r="E12" s="55">
        <f t="shared" si="0"/>
        <v>66.14453888426583</v>
      </c>
    </row>
    <row r="13" spans="1:5" s="28" customFormat="1" ht="15">
      <c r="A13" s="23" t="s">
        <v>14</v>
      </c>
      <c r="B13" s="18">
        <v>98285.76</v>
      </c>
      <c r="C13" s="18">
        <v>42487.147</v>
      </c>
      <c r="D13" s="18">
        <v>11626.681</v>
      </c>
      <c r="E13" s="13">
        <f t="shared" si="0"/>
        <v>27.365172342591045</v>
      </c>
    </row>
    <row r="14" spans="1:5" s="27" customFormat="1" ht="14.25">
      <c r="A14" s="10" t="s">
        <v>6</v>
      </c>
      <c r="B14" s="11">
        <f>B15+B22</f>
        <v>525945.201</v>
      </c>
      <c r="C14" s="11">
        <f>C15+C22</f>
        <v>260896.387</v>
      </c>
      <c r="D14" s="11">
        <f>D15+D22</f>
        <v>227624.31999999998</v>
      </c>
      <c r="E14" s="12">
        <f t="shared" si="0"/>
        <v>87.24701887113523</v>
      </c>
    </row>
    <row r="15" spans="1:5" s="28" customFormat="1" ht="15">
      <c r="A15" s="23" t="s">
        <v>30</v>
      </c>
      <c r="B15" s="18">
        <f>470194.914+29125.5</f>
        <v>499320.414</v>
      </c>
      <c r="C15" s="18">
        <f>235340.544+14562.75</f>
        <v>249903.294</v>
      </c>
      <c r="D15" s="18">
        <f>206783.156+13349.188</f>
        <v>220132.34399999998</v>
      </c>
      <c r="E15" s="13">
        <f t="shared" si="0"/>
        <v>88.087011770241</v>
      </c>
    </row>
    <row r="16" spans="1:5" s="28" customFormat="1" ht="15">
      <c r="A16" s="6" t="s">
        <v>1</v>
      </c>
      <c r="B16" s="5"/>
      <c r="C16" s="5"/>
      <c r="D16" s="5"/>
      <c r="E16" s="13"/>
    </row>
    <row r="17" spans="1:5" s="28" customFormat="1" ht="15">
      <c r="A17" s="6" t="s">
        <v>26</v>
      </c>
      <c r="B17" s="5"/>
      <c r="C17" s="5"/>
      <c r="D17" s="5"/>
      <c r="E17" s="13"/>
    </row>
    <row r="18" spans="1:5" s="28" customFormat="1" ht="15">
      <c r="A18" s="6" t="s">
        <v>4</v>
      </c>
      <c r="B18" s="5"/>
      <c r="C18" s="5"/>
      <c r="D18" s="5"/>
      <c r="E18" s="13"/>
    </row>
    <row r="19" spans="1:5" s="28" customFormat="1" ht="15">
      <c r="A19" s="6" t="s">
        <v>5</v>
      </c>
      <c r="B19" s="5"/>
      <c r="C19" s="5"/>
      <c r="D19" s="5"/>
      <c r="E19" s="13"/>
    </row>
    <row r="20" spans="1:5" s="28" customFormat="1" ht="15">
      <c r="A20" s="6" t="s">
        <v>28</v>
      </c>
      <c r="B20" s="5"/>
      <c r="C20" s="5"/>
      <c r="D20" s="5"/>
      <c r="E20" s="13"/>
    </row>
    <row r="21" spans="1:5" s="28" customFormat="1" ht="15">
      <c r="A21" s="56" t="s">
        <v>13</v>
      </c>
      <c r="B21" s="48">
        <f>SUM(B15)-B16-B17-B18-B19-B20</f>
        <v>499320.414</v>
      </c>
      <c r="C21" s="48">
        <f>SUM(C15)-C16-C17-C18-C19-C20</f>
        <v>249903.294</v>
      </c>
      <c r="D21" s="48">
        <f>SUM(D15)-D16-D17-D18-D19-D20</f>
        <v>220132.34399999998</v>
      </c>
      <c r="E21" s="55">
        <f t="shared" si="0"/>
        <v>88.087011770241</v>
      </c>
    </row>
    <row r="22" spans="1:5" s="28" customFormat="1" ht="15">
      <c r="A22" s="36" t="s">
        <v>14</v>
      </c>
      <c r="B22" s="18">
        <v>26624.787</v>
      </c>
      <c r="C22" s="18">
        <v>10993.093</v>
      </c>
      <c r="D22" s="18">
        <v>7491.976</v>
      </c>
      <c r="E22" s="13">
        <f t="shared" si="0"/>
        <v>68.15166577777518</v>
      </c>
    </row>
    <row r="23" spans="1:5" s="27" customFormat="1" ht="28.5">
      <c r="A23" s="10" t="s">
        <v>25</v>
      </c>
      <c r="B23" s="11">
        <f>B24+B34</f>
        <v>893971.458</v>
      </c>
      <c r="C23" s="11">
        <f>C24+C34</f>
        <v>552976.6340000001</v>
      </c>
      <c r="D23" s="11">
        <f>D24+D34</f>
        <v>536704.06</v>
      </c>
      <c r="E23" s="12">
        <f t="shared" si="0"/>
        <v>97.05727638394211</v>
      </c>
    </row>
    <row r="24" spans="1:5" s="28" customFormat="1" ht="15">
      <c r="A24" s="23" t="s">
        <v>30</v>
      </c>
      <c r="B24" s="49">
        <f>887697.45+1586</f>
        <v>889283.45</v>
      </c>
      <c r="C24" s="49">
        <v>550088.31</v>
      </c>
      <c r="D24" s="49">
        <v>535599.226</v>
      </c>
      <c r="E24" s="13">
        <f t="shared" si="0"/>
        <v>97.3660440084611</v>
      </c>
    </row>
    <row r="25" spans="1:5" s="28" customFormat="1" ht="15">
      <c r="A25" s="6" t="s">
        <v>1</v>
      </c>
      <c r="B25" s="48">
        <v>22699.713</v>
      </c>
      <c r="C25" s="48">
        <v>11261.648</v>
      </c>
      <c r="D25" s="48">
        <v>9417.096</v>
      </c>
      <c r="E25" s="13">
        <f t="shared" si="0"/>
        <v>83.62094073620486</v>
      </c>
    </row>
    <row r="26" spans="1:5" s="28" customFormat="1" ht="15">
      <c r="A26" s="6" t="s">
        <v>26</v>
      </c>
      <c r="B26" s="48">
        <v>4944.224</v>
      </c>
      <c r="C26" s="48">
        <v>2476.113</v>
      </c>
      <c r="D26" s="48">
        <v>2073.958</v>
      </c>
      <c r="E26" s="13">
        <f t="shared" si="0"/>
        <v>83.75861683210742</v>
      </c>
    </row>
    <row r="27" spans="1:5" s="28" customFormat="1" ht="15">
      <c r="A27" s="6" t="s">
        <v>4</v>
      </c>
      <c r="B27" s="48">
        <v>100.175</v>
      </c>
      <c r="C27" s="48">
        <v>68.075</v>
      </c>
      <c r="D27" s="48">
        <v>50.511</v>
      </c>
      <c r="E27" s="13">
        <f t="shared" si="0"/>
        <v>74.19904517076755</v>
      </c>
    </row>
    <row r="28" spans="1:5" s="28" customFormat="1" ht="15">
      <c r="A28" s="6" t="s">
        <v>5</v>
      </c>
      <c r="B28" s="48">
        <v>326.99</v>
      </c>
      <c r="C28" s="48">
        <v>154.482</v>
      </c>
      <c r="D28" s="48">
        <v>143.809</v>
      </c>
      <c r="E28" s="13">
        <f t="shared" si="0"/>
        <v>93.09110446524514</v>
      </c>
    </row>
    <row r="29" spans="1:5" s="28" customFormat="1" ht="15">
      <c r="A29" s="6" t="s">
        <v>28</v>
      </c>
      <c r="B29" s="48">
        <v>1301.5</v>
      </c>
      <c r="C29" s="48">
        <v>777.831</v>
      </c>
      <c r="D29" s="48">
        <v>614.719</v>
      </c>
      <c r="E29" s="13">
        <f t="shared" si="0"/>
        <v>79.02989209738362</v>
      </c>
    </row>
    <row r="30" spans="1:5" s="28" customFormat="1" ht="15">
      <c r="A30" s="6" t="s">
        <v>13</v>
      </c>
      <c r="B30" s="48">
        <f>SUM(B24)-B25-B26-B27-B28-B29</f>
        <v>859910.8479999999</v>
      </c>
      <c r="C30" s="48">
        <f>SUM(C24)-C25-C26-C27-C28-C29</f>
        <v>535350.1610000001</v>
      </c>
      <c r="D30" s="48">
        <f>SUM(D24)-D25-D26-D27-D28-D29</f>
        <v>523299.13300000003</v>
      </c>
      <c r="E30" s="13">
        <f t="shared" si="0"/>
        <v>97.7489447322684</v>
      </c>
    </row>
    <row r="31" spans="1:5" s="28" customFormat="1" ht="15">
      <c r="A31" s="6" t="s">
        <v>18</v>
      </c>
      <c r="B31" s="5">
        <f>SUM(B32:B33)</f>
        <v>822155.5</v>
      </c>
      <c r="C31" s="5">
        <v>517687.303</v>
      </c>
      <c r="D31" s="48">
        <v>514864.557</v>
      </c>
      <c r="E31" s="13">
        <f t="shared" si="0"/>
        <v>99.45473918644669</v>
      </c>
    </row>
    <row r="32" spans="1:5" s="28" customFormat="1" ht="30">
      <c r="A32" s="7" t="s">
        <v>21</v>
      </c>
      <c r="B32" s="60">
        <v>521582.3</v>
      </c>
      <c r="C32" s="60">
        <v>251963.566</v>
      </c>
      <c r="D32" s="61">
        <v>247140.82</v>
      </c>
      <c r="E32" s="62">
        <f t="shared" si="0"/>
        <v>98.08593517048413</v>
      </c>
    </row>
    <row r="33" spans="1:5" s="28" customFormat="1" ht="15">
      <c r="A33" s="7" t="s">
        <v>19</v>
      </c>
      <c r="B33" s="5">
        <v>300573.2</v>
      </c>
      <c r="C33" s="5">
        <v>267723.737</v>
      </c>
      <c r="D33" s="48">
        <v>267723.737</v>
      </c>
      <c r="E33" s="13">
        <f t="shared" si="0"/>
        <v>100</v>
      </c>
    </row>
    <row r="34" spans="1:5" s="28" customFormat="1" ht="15">
      <c r="A34" s="23" t="s">
        <v>14</v>
      </c>
      <c r="B34" s="49">
        <v>4688.008</v>
      </c>
      <c r="C34" s="49">
        <v>2888.324</v>
      </c>
      <c r="D34" s="49">
        <v>1104.834</v>
      </c>
      <c r="E34" s="13">
        <f t="shared" si="0"/>
        <v>38.25173353127973</v>
      </c>
    </row>
    <row r="35" spans="1:5" s="27" customFormat="1" ht="14.25">
      <c r="A35" s="10" t="s">
        <v>7</v>
      </c>
      <c r="B35" s="51">
        <f>B36+B41</f>
        <v>140790.707</v>
      </c>
      <c r="C35" s="51">
        <f>C36+C41</f>
        <v>67520.266</v>
      </c>
      <c r="D35" s="51">
        <f>D36+D41</f>
        <v>55272.28</v>
      </c>
      <c r="E35" s="12">
        <f t="shared" si="0"/>
        <v>81.86028177080938</v>
      </c>
    </row>
    <row r="36" spans="1:5" s="28" customFormat="1" ht="15">
      <c r="A36" s="23" t="s">
        <v>30</v>
      </c>
      <c r="B36" s="49">
        <v>121437.873</v>
      </c>
      <c r="C36" s="49">
        <v>65209.266</v>
      </c>
      <c r="D36" s="49">
        <v>53994.886</v>
      </c>
      <c r="E36" s="13">
        <f t="shared" si="0"/>
        <v>82.80247472805475</v>
      </c>
    </row>
    <row r="37" spans="1:5" s="28" customFormat="1" ht="15">
      <c r="A37" s="6" t="s">
        <v>1</v>
      </c>
      <c r="B37" s="48">
        <v>60226.938</v>
      </c>
      <c r="C37" s="48">
        <v>33014.606</v>
      </c>
      <c r="D37" s="48">
        <v>28337.066</v>
      </c>
      <c r="E37" s="13">
        <f t="shared" si="0"/>
        <v>85.83190724735591</v>
      </c>
    </row>
    <row r="38" spans="1:5" s="28" customFormat="1" ht="15">
      <c r="A38" s="6" t="s">
        <v>26</v>
      </c>
      <c r="B38" s="48">
        <v>13249.926</v>
      </c>
      <c r="C38" s="48">
        <v>7386.887</v>
      </c>
      <c r="D38" s="48">
        <v>6347.355</v>
      </c>
      <c r="E38" s="13">
        <f t="shared" si="0"/>
        <v>85.92733312422405</v>
      </c>
    </row>
    <row r="39" spans="1:5" s="28" customFormat="1" ht="15">
      <c r="A39" s="6" t="s">
        <v>28</v>
      </c>
      <c r="B39" s="48">
        <v>6311.124</v>
      </c>
      <c r="C39" s="48">
        <v>3278.35</v>
      </c>
      <c r="D39" s="48">
        <v>3197.348</v>
      </c>
      <c r="E39" s="13">
        <f t="shared" si="0"/>
        <v>97.52918388823646</v>
      </c>
    </row>
    <row r="40" spans="1:5" s="28" customFormat="1" ht="15">
      <c r="A40" s="6" t="s">
        <v>13</v>
      </c>
      <c r="B40" s="48">
        <f>SUM(B36)-B37-B38-B39</f>
        <v>41649.88500000001</v>
      </c>
      <c r="C40" s="48">
        <f>SUM(C36)-C37-C38-C39</f>
        <v>21529.423000000006</v>
      </c>
      <c r="D40" s="48">
        <f>SUM(D36)-D37-D38-D39</f>
        <v>16113.117</v>
      </c>
      <c r="E40" s="13">
        <f t="shared" si="0"/>
        <v>74.84230766426019</v>
      </c>
    </row>
    <row r="41" spans="1:5" s="28" customFormat="1" ht="15">
      <c r="A41" s="23" t="s">
        <v>14</v>
      </c>
      <c r="B41" s="49">
        <v>19352.834</v>
      </c>
      <c r="C41" s="49">
        <v>2311</v>
      </c>
      <c r="D41" s="49">
        <v>1277.394</v>
      </c>
      <c r="E41" s="13">
        <f t="shared" si="0"/>
        <v>55.2745131977499</v>
      </c>
    </row>
    <row r="42" spans="1:5" s="27" customFormat="1" ht="14.25">
      <c r="A42" s="10" t="s">
        <v>8</v>
      </c>
      <c r="B42" s="51">
        <f>B43+B48</f>
        <v>110493.213</v>
      </c>
      <c r="C42" s="51">
        <f>C43+C48</f>
        <v>49574.69</v>
      </c>
      <c r="D42" s="51">
        <f>D43+D48</f>
        <v>37292.309</v>
      </c>
      <c r="E42" s="12">
        <f t="shared" si="0"/>
        <v>75.22449257877356</v>
      </c>
    </row>
    <row r="43" spans="1:5" s="28" customFormat="1" ht="15">
      <c r="A43" s="23" t="s">
        <v>30</v>
      </c>
      <c r="B43" s="49">
        <v>74925.3</v>
      </c>
      <c r="C43" s="49">
        <v>42172.261</v>
      </c>
      <c r="D43" s="49">
        <v>33540.849</v>
      </c>
      <c r="E43" s="13">
        <f t="shared" si="0"/>
        <v>79.53296362269977</v>
      </c>
    </row>
    <row r="44" spans="1:5" s="28" customFormat="1" ht="15">
      <c r="A44" s="6" t="s">
        <v>1</v>
      </c>
      <c r="B44" s="48">
        <v>37158.162</v>
      </c>
      <c r="C44" s="48">
        <v>18329.235</v>
      </c>
      <c r="D44" s="48">
        <v>16123.109</v>
      </c>
      <c r="E44" s="13">
        <f t="shared" si="0"/>
        <v>87.96389483794604</v>
      </c>
    </row>
    <row r="45" spans="1:5" s="28" customFormat="1" ht="15">
      <c r="A45" s="6" t="s">
        <v>26</v>
      </c>
      <c r="B45" s="48">
        <v>8183.477</v>
      </c>
      <c r="C45" s="48">
        <v>4032.611</v>
      </c>
      <c r="D45" s="48">
        <v>3531.623</v>
      </c>
      <c r="E45" s="13">
        <f t="shared" si="0"/>
        <v>87.57658499666842</v>
      </c>
    </row>
    <row r="46" spans="1:5" s="28" customFormat="1" ht="15">
      <c r="A46" s="6" t="s">
        <v>28</v>
      </c>
      <c r="B46" s="48">
        <v>5627.013</v>
      </c>
      <c r="C46" s="48">
        <v>3127.238</v>
      </c>
      <c r="D46" s="48">
        <v>2687.198</v>
      </c>
      <c r="E46" s="13">
        <f t="shared" si="0"/>
        <v>85.92879723257391</v>
      </c>
    </row>
    <row r="47" spans="1:5" s="28" customFormat="1" ht="15">
      <c r="A47" s="6" t="s">
        <v>13</v>
      </c>
      <c r="B47" s="48">
        <f>SUM(B43)-B44-B45-B46</f>
        <v>23956.64800000001</v>
      </c>
      <c r="C47" s="48">
        <f>SUM(C43)-C44-C45-C46</f>
        <v>16683.176999999996</v>
      </c>
      <c r="D47" s="48">
        <f>SUM(D43)-D44-D45-D46</f>
        <v>11198.919000000002</v>
      </c>
      <c r="E47" s="13">
        <f t="shared" si="0"/>
        <v>67.12701663478128</v>
      </c>
    </row>
    <row r="48" spans="1:5" s="28" customFormat="1" ht="15">
      <c r="A48" s="23" t="s">
        <v>14</v>
      </c>
      <c r="B48" s="49">
        <v>35567.913</v>
      </c>
      <c r="C48" s="49">
        <v>7402.429</v>
      </c>
      <c r="D48" s="49">
        <v>3751.46</v>
      </c>
      <c r="E48" s="13">
        <f t="shared" si="0"/>
        <v>50.67877044143213</v>
      </c>
    </row>
    <row r="49" spans="1:5" s="28" customFormat="1" ht="14.25">
      <c r="A49" s="10" t="s">
        <v>0</v>
      </c>
      <c r="B49" s="11">
        <f>B50+B55</f>
        <v>159264.048</v>
      </c>
      <c r="C49" s="11">
        <f>C50+C55</f>
        <v>73865.02100000001</v>
      </c>
      <c r="D49" s="11">
        <f>D50+D55</f>
        <v>51737.789</v>
      </c>
      <c r="E49" s="12">
        <f t="shared" si="0"/>
        <v>70.04369361784923</v>
      </c>
    </row>
    <row r="50" spans="1:5" s="28" customFormat="1" ht="15">
      <c r="A50" s="23" t="s">
        <v>30</v>
      </c>
      <c r="B50" s="18">
        <v>140053.823</v>
      </c>
      <c r="C50" s="18">
        <v>63363.211</v>
      </c>
      <c r="D50" s="18">
        <v>50101.149</v>
      </c>
      <c r="E50" s="13">
        <f t="shared" si="0"/>
        <v>79.06977599351774</v>
      </c>
    </row>
    <row r="51" spans="1:5" s="28" customFormat="1" ht="15">
      <c r="A51" s="6" t="s">
        <v>1</v>
      </c>
      <c r="B51" s="5">
        <v>91872.846</v>
      </c>
      <c r="C51" s="5">
        <v>41158.855</v>
      </c>
      <c r="D51" s="5">
        <v>33758.762</v>
      </c>
      <c r="E51" s="13">
        <f t="shared" si="0"/>
        <v>82.020653878734</v>
      </c>
    </row>
    <row r="52" spans="1:5" s="28" customFormat="1" ht="15">
      <c r="A52" s="6" t="s">
        <v>26</v>
      </c>
      <c r="B52" s="5">
        <v>20243.143</v>
      </c>
      <c r="C52" s="5">
        <v>9099.842</v>
      </c>
      <c r="D52" s="5">
        <v>7334.328</v>
      </c>
      <c r="E52" s="13">
        <f t="shared" si="0"/>
        <v>80.5984103899826</v>
      </c>
    </row>
    <row r="53" spans="1:5" s="28" customFormat="1" ht="15">
      <c r="A53" s="6" t="s">
        <v>28</v>
      </c>
      <c r="B53" s="5">
        <v>5139.152</v>
      </c>
      <c r="C53" s="5">
        <v>2792.946</v>
      </c>
      <c r="D53" s="5">
        <v>2428.097</v>
      </c>
      <c r="E53" s="13">
        <f t="shared" si="0"/>
        <v>86.93676855907707</v>
      </c>
    </row>
    <row r="54" spans="1:5" s="28" customFormat="1" ht="15">
      <c r="A54" s="6" t="s">
        <v>13</v>
      </c>
      <c r="B54" s="5">
        <f>SUM(B50)-B51-B52-B53</f>
        <v>22798.682</v>
      </c>
      <c r="C54" s="5">
        <f>SUM(C50)-C51-C52-C53</f>
        <v>10311.568</v>
      </c>
      <c r="D54" s="5">
        <f>SUM(D50)-D51-D52-D53</f>
        <v>6579.961999999994</v>
      </c>
      <c r="E54" s="13">
        <f t="shared" si="0"/>
        <v>63.81145913017298</v>
      </c>
    </row>
    <row r="55" spans="1:5" s="28" customFormat="1" ht="15">
      <c r="A55" s="23" t="s">
        <v>14</v>
      </c>
      <c r="B55" s="18">
        <f>19062.12+148.105</f>
        <v>19210.225</v>
      </c>
      <c r="C55" s="18">
        <v>10501.81</v>
      </c>
      <c r="D55" s="18">
        <v>1636.64</v>
      </c>
      <c r="E55" s="13">
        <f t="shared" si="0"/>
        <v>15.584361172026536</v>
      </c>
    </row>
    <row r="56" spans="1:5" s="28" customFormat="1" ht="28.5">
      <c r="A56" s="14" t="s">
        <v>9</v>
      </c>
      <c r="B56" s="15">
        <f>B57+B60</f>
        <v>461622.96900000004</v>
      </c>
      <c r="C56" s="15">
        <f>C57+C60</f>
        <v>209018.516</v>
      </c>
      <c r="D56" s="50">
        <f>D57+D60</f>
        <v>95315.23300000001</v>
      </c>
      <c r="E56" s="12">
        <f t="shared" si="0"/>
        <v>45.6013346683602</v>
      </c>
    </row>
    <row r="57" spans="1:5" s="28" customFormat="1" ht="15">
      <c r="A57" s="23" t="s">
        <v>30</v>
      </c>
      <c r="B57" s="18">
        <v>220835.178</v>
      </c>
      <c r="C57" s="18">
        <f>124601.997+2300</f>
        <v>126901.997</v>
      </c>
      <c r="D57" s="18">
        <v>65393.903</v>
      </c>
      <c r="E57" s="13">
        <f t="shared" si="0"/>
        <v>51.53102752197035</v>
      </c>
    </row>
    <row r="58" spans="1:5" s="28" customFormat="1" ht="15">
      <c r="A58" s="6" t="s">
        <v>28</v>
      </c>
      <c r="B58" s="5">
        <v>25570.025</v>
      </c>
      <c r="C58" s="5">
        <v>17413.382</v>
      </c>
      <c r="D58" s="5">
        <v>15312.603</v>
      </c>
      <c r="E58" s="13">
        <f t="shared" si="0"/>
        <v>87.93583578422617</v>
      </c>
    </row>
    <row r="59" spans="1:5" s="28" customFormat="1" ht="15">
      <c r="A59" s="6" t="s">
        <v>13</v>
      </c>
      <c r="B59" s="5">
        <f>SUM(B57)-B58</f>
        <v>195265.15300000002</v>
      </c>
      <c r="C59" s="5">
        <f>SUM(C57)-C58</f>
        <v>109488.615</v>
      </c>
      <c r="D59" s="5">
        <f>SUM(D57)-D58</f>
        <v>50081.3</v>
      </c>
      <c r="E59" s="13">
        <f t="shared" si="0"/>
        <v>45.74110285347933</v>
      </c>
    </row>
    <row r="60" spans="1:5" s="28" customFormat="1" ht="15">
      <c r="A60" s="23" t="s">
        <v>14</v>
      </c>
      <c r="B60" s="18">
        <v>240787.791</v>
      </c>
      <c r="C60" s="18">
        <f>79816.519+2300</f>
        <v>82116.519</v>
      </c>
      <c r="D60" s="18">
        <f>29921.33</f>
        <v>29921.33</v>
      </c>
      <c r="E60" s="13">
        <f t="shared" si="0"/>
        <v>36.437650261331704</v>
      </c>
    </row>
    <row r="61" spans="1:5" s="28" customFormat="1" ht="15">
      <c r="A61" s="14" t="s">
        <v>35</v>
      </c>
      <c r="B61" s="15">
        <f>SUM(B62)</f>
        <v>231775.624</v>
      </c>
      <c r="C61" s="15">
        <f>SUM(C62)</f>
        <v>93416.308</v>
      </c>
      <c r="D61" s="15">
        <f>SUM(D62)</f>
        <v>10379.018</v>
      </c>
      <c r="E61" s="12">
        <f t="shared" si="0"/>
        <v>11.110499036206825</v>
      </c>
    </row>
    <row r="62" spans="1:5" s="28" customFormat="1" ht="15">
      <c r="A62" s="23" t="s">
        <v>14</v>
      </c>
      <c r="B62" s="18">
        <v>231775.624</v>
      </c>
      <c r="C62" s="18">
        <v>93416.308</v>
      </c>
      <c r="D62" s="18">
        <v>10379.018</v>
      </c>
      <c r="E62" s="13">
        <f t="shared" si="0"/>
        <v>11.110499036206825</v>
      </c>
    </row>
    <row r="63" spans="1:5" s="28" customFormat="1" ht="15">
      <c r="A63" s="16" t="s">
        <v>16</v>
      </c>
      <c r="B63" s="15">
        <f>SUM(B64:B65)</f>
        <v>184882.589</v>
      </c>
      <c r="C63" s="15">
        <f>SUM(C64:C65)</f>
        <v>118281.15299999999</v>
      </c>
      <c r="D63" s="15">
        <f>SUM(D64:D65)</f>
        <v>63631.088</v>
      </c>
      <c r="E63" s="12">
        <f t="shared" si="0"/>
        <v>53.796472545376695</v>
      </c>
    </row>
    <row r="64" spans="1:5" s="28" customFormat="1" ht="15">
      <c r="A64" s="23" t="s">
        <v>13</v>
      </c>
      <c r="B64" s="18">
        <v>103534.641</v>
      </c>
      <c r="C64" s="18">
        <v>72009.989</v>
      </c>
      <c r="D64" s="18">
        <v>46280.146</v>
      </c>
      <c r="E64" s="13">
        <f t="shared" si="0"/>
        <v>64.26906411553541</v>
      </c>
    </row>
    <row r="65" spans="1:5" s="28" customFormat="1" ht="15">
      <c r="A65" s="23" t="s">
        <v>14</v>
      </c>
      <c r="B65" s="18">
        <v>81347.948</v>
      </c>
      <c r="C65" s="18">
        <v>46271.164</v>
      </c>
      <c r="D65" s="18">
        <v>17350.942</v>
      </c>
      <c r="E65" s="13">
        <f t="shared" si="0"/>
        <v>37.498391006545674</v>
      </c>
    </row>
    <row r="66" spans="1:5" s="28" customFormat="1" ht="57">
      <c r="A66" s="17" t="s">
        <v>20</v>
      </c>
      <c r="B66" s="15">
        <f>SUM(B67:B67)</f>
        <v>14756.181</v>
      </c>
      <c r="C66" s="15">
        <f>SUM(C67:C67)</f>
        <v>6803.16</v>
      </c>
      <c r="D66" s="15">
        <f>SUM(D67:D67)</f>
        <v>700</v>
      </c>
      <c r="E66" s="12">
        <f t="shared" si="0"/>
        <v>10.289336132032762</v>
      </c>
    </row>
    <row r="67" spans="1:5" s="28" customFormat="1" ht="15">
      <c r="A67" s="23" t="s">
        <v>14</v>
      </c>
      <c r="B67" s="18">
        <v>14756.181</v>
      </c>
      <c r="C67" s="18">
        <v>6803.16</v>
      </c>
      <c r="D67" s="18">
        <v>700</v>
      </c>
      <c r="E67" s="13">
        <f t="shared" si="0"/>
        <v>10.289336132032762</v>
      </c>
    </row>
    <row r="68" spans="1:5" s="28" customFormat="1" ht="39.75" customHeight="1">
      <c r="A68" s="16" t="s">
        <v>10</v>
      </c>
      <c r="B68" s="11">
        <f>SUM(B69)+B72</f>
        <v>8734</v>
      </c>
      <c r="C68" s="11">
        <f>SUM(C69)+C72</f>
        <v>5242.047</v>
      </c>
      <c r="D68" s="11">
        <f>SUM(D69)+D72</f>
        <v>4093.194</v>
      </c>
      <c r="E68" s="12">
        <f t="shared" si="0"/>
        <v>78.08388593234666</v>
      </c>
    </row>
    <row r="69" spans="1:5" s="28" customFormat="1" ht="15">
      <c r="A69" s="23" t="s">
        <v>30</v>
      </c>
      <c r="B69" s="18">
        <v>8564</v>
      </c>
      <c r="C69" s="18">
        <v>5072.047</v>
      </c>
      <c r="D69" s="18">
        <v>4070.893</v>
      </c>
      <c r="E69" s="13">
        <f t="shared" si="0"/>
        <v>80.26134221548027</v>
      </c>
    </row>
    <row r="70" spans="1:5" s="28" customFormat="1" ht="15">
      <c r="A70" s="6" t="s">
        <v>28</v>
      </c>
      <c r="B70" s="5">
        <v>19</v>
      </c>
      <c r="C70" s="5">
        <v>18.9</v>
      </c>
      <c r="D70" s="5">
        <v>6.429</v>
      </c>
      <c r="E70" s="13">
        <f aca="true" t="shared" si="1" ref="E70:E76">SUM(D70)/C70*100</f>
        <v>34.01587301587302</v>
      </c>
    </row>
    <row r="71" spans="1:5" s="28" customFormat="1" ht="15">
      <c r="A71" s="6" t="s">
        <v>13</v>
      </c>
      <c r="B71" s="5">
        <f>SUM(B69)-B70</f>
        <v>8545</v>
      </c>
      <c r="C71" s="5">
        <f>SUM(C69)-C70</f>
        <v>5053.147</v>
      </c>
      <c r="D71" s="5">
        <f>SUM(D69)-D70</f>
        <v>4064.464</v>
      </c>
      <c r="E71" s="12">
        <f t="shared" si="1"/>
        <v>80.4343115290333</v>
      </c>
    </row>
    <row r="72" spans="1:5" s="28" customFormat="1" ht="15">
      <c r="A72" s="23" t="s">
        <v>14</v>
      </c>
      <c r="B72" s="18">
        <v>170</v>
      </c>
      <c r="C72" s="18">
        <v>170</v>
      </c>
      <c r="D72" s="5">
        <v>22.301</v>
      </c>
      <c r="E72" s="13">
        <f t="shared" si="1"/>
        <v>13.118235294117648</v>
      </c>
    </row>
    <row r="73" spans="1:5" s="28" customFormat="1" ht="15">
      <c r="A73" s="16" t="s">
        <v>11</v>
      </c>
      <c r="B73" s="11">
        <v>2589.8</v>
      </c>
      <c r="C73" s="11">
        <v>1389.8</v>
      </c>
      <c r="D73" s="11"/>
      <c r="E73" s="13">
        <f t="shared" si="1"/>
        <v>0</v>
      </c>
    </row>
    <row r="74" spans="1:5" s="28" customFormat="1" ht="14.25">
      <c r="A74" s="16" t="s">
        <v>12</v>
      </c>
      <c r="B74" s="11">
        <v>53836.8</v>
      </c>
      <c r="C74" s="11">
        <v>26918.4</v>
      </c>
      <c r="D74" s="11">
        <v>23927.467</v>
      </c>
      <c r="E74" s="12">
        <f t="shared" si="1"/>
        <v>88.88889012719923</v>
      </c>
    </row>
    <row r="75" spans="1:5" s="27" customFormat="1" ht="15">
      <c r="A75" s="10" t="s">
        <v>17</v>
      </c>
      <c r="B75" s="11">
        <f>SUM(B76)+B80</f>
        <v>74336.549</v>
      </c>
      <c r="C75" s="11">
        <f>SUM(C76)+C80</f>
        <v>9459.952</v>
      </c>
      <c r="D75" s="11">
        <f>SUM(D76)+D80</f>
        <v>1595.6480000000001</v>
      </c>
      <c r="E75" s="13">
        <f t="shared" si="1"/>
        <v>16.86740059569013</v>
      </c>
    </row>
    <row r="76" spans="1:5" s="27" customFormat="1" ht="15">
      <c r="A76" s="23" t="s">
        <v>30</v>
      </c>
      <c r="B76" s="18">
        <v>24576.71</v>
      </c>
      <c r="C76" s="18">
        <v>7715.299</v>
      </c>
      <c r="D76" s="18">
        <f>969.86+625.788</f>
        <v>1595.6480000000001</v>
      </c>
      <c r="E76" s="12">
        <f t="shared" si="1"/>
        <v>20.681609358237445</v>
      </c>
    </row>
    <row r="77" spans="1:5" s="28" customFormat="1" ht="15">
      <c r="A77" s="6" t="s">
        <v>1</v>
      </c>
      <c r="B77" s="5"/>
      <c r="C77" s="5"/>
      <c r="D77" s="5"/>
      <c r="E77" s="12"/>
    </row>
    <row r="78" spans="1:5" s="28" customFormat="1" ht="15">
      <c r="A78" s="6" t="s">
        <v>26</v>
      </c>
      <c r="B78" s="5"/>
      <c r="C78" s="5"/>
      <c r="D78" s="5"/>
      <c r="E78" s="12"/>
    </row>
    <row r="79" spans="1:5" s="28" customFormat="1" ht="15">
      <c r="A79" s="6" t="s">
        <v>13</v>
      </c>
      <c r="B79" s="5">
        <f>SUM(B76)-B77-B78</f>
        <v>24576.71</v>
      </c>
      <c r="C79" s="5">
        <f>1359.699+75</f>
        <v>1434.699</v>
      </c>
      <c r="D79" s="5">
        <f>SUM(D76)-D77-D78</f>
        <v>1595.6480000000001</v>
      </c>
      <c r="E79" s="13">
        <f aca="true" t="shared" si="2" ref="E79:E90">SUM(D79)/C79*100</f>
        <v>111.21831129735227</v>
      </c>
    </row>
    <row r="80" spans="1:5" s="28" customFormat="1" ht="15">
      <c r="A80" s="23" t="s">
        <v>14</v>
      </c>
      <c r="B80" s="18">
        <v>49759.839</v>
      </c>
      <c r="C80" s="18">
        <f>1359.699+240+144.954</f>
        <v>1744.653</v>
      </c>
      <c r="D80" s="18"/>
      <c r="E80" s="13">
        <f t="shared" si="2"/>
        <v>0</v>
      </c>
    </row>
    <row r="81" spans="1:5" s="28" customFormat="1" ht="40.5">
      <c r="A81" s="19" t="s">
        <v>22</v>
      </c>
      <c r="B81" s="51">
        <v>25360.833</v>
      </c>
      <c r="C81" s="51">
        <v>13382.75</v>
      </c>
      <c r="D81" s="11">
        <v>13000</v>
      </c>
      <c r="E81" s="13">
        <f t="shared" si="2"/>
        <v>97.13997496777567</v>
      </c>
    </row>
    <row r="82" spans="1:10" s="32" customFormat="1" ht="15.75">
      <c r="A82" s="20" t="s">
        <v>24</v>
      </c>
      <c r="B82" s="52">
        <f>B5+B14+B23+B35+B42+B49+B56+B61+B63+B66+B68+B73+B74+B75+B81</f>
        <v>4009588.9829999995</v>
      </c>
      <c r="C82" s="52">
        <f>C5+C14+C23+C35+C42+C49+C56+C61+C63+C66+C68+C73+C74+C75+C81</f>
        <v>2114105.6399999997</v>
      </c>
      <c r="D82" s="21">
        <f>D5+D14+D23+D35+D42+D49+D56+D61+D63+D66+D68+D73+D74+D75+D81</f>
        <v>1632885.6159999997</v>
      </c>
      <c r="E82" s="53">
        <f t="shared" si="2"/>
        <v>77.23765478436546</v>
      </c>
      <c r="F82" s="30"/>
      <c r="G82" s="30"/>
      <c r="H82" s="31"/>
      <c r="I82" s="31"/>
      <c r="J82" s="31"/>
    </row>
    <row r="83" spans="1:10" s="32" customFormat="1" ht="15.75">
      <c r="A83" s="10" t="s">
        <v>30</v>
      </c>
      <c r="B83" s="21">
        <f>B6+B15+B24+B36+B43+B50+B57+B64+B69+B76+B74</f>
        <v>3159311.4399999995</v>
      </c>
      <c r="C83" s="21">
        <f>C6+C15+C24+C36+C43+C50+C57+C64+C69+C76+C74</f>
        <v>1792227.483</v>
      </c>
      <c r="D83" s="21">
        <f>D6+D15+D24+D36+D43+D50+D57+D64+D69+D76+D74</f>
        <v>1534623.0399999996</v>
      </c>
      <c r="E83" s="53">
        <f t="shared" si="2"/>
        <v>85.6265766793846</v>
      </c>
      <c r="F83" s="30"/>
      <c r="G83" s="30"/>
      <c r="H83" s="31"/>
      <c r="I83" s="31"/>
      <c r="J83" s="31"/>
    </row>
    <row r="84" spans="1:5" s="33" customFormat="1" ht="15">
      <c r="A84" s="22" t="s">
        <v>1</v>
      </c>
      <c r="B84" s="15">
        <f aca="true" t="shared" si="3" ref="B84:D85">B7+B16+B25+B37+B44+B51+B77</f>
        <v>879851.812</v>
      </c>
      <c r="C84" s="15">
        <f t="shared" si="3"/>
        <v>485894.12899999996</v>
      </c>
      <c r="D84" s="15">
        <f t="shared" si="3"/>
        <v>417770.877</v>
      </c>
      <c r="E84" s="12">
        <f t="shared" si="2"/>
        <v>85.97981577999269</v>
      </c>
    </row>
    <row r="85" spans="1:5" ht="15">
      <c r="A85" s="22" t="s">
        <v>27</v>
      </c>
      <c r="B85" s="15">
        <f t="shared" si="3"/>
        <v>193557.488</v>
      </c>
      <c r="C85" s="15">
        <f t="shared" si="3"/>
        <v>107625.176</v>
      </c>
      <c r="D85" s="15">
        <f t="shared" si="3"/>
        <v>92603.275</v>
      </c>
      <c r="E85" s="12">
        <f t="shared" si="2"/>
        <v>86.04239123381316</v>
      </c>
    </row>
    <row r="86" spans="1:5" ht="15">
      <c r="A86" s="22" t="s">
        <v>2</v>
      </c>
      <c r="B86" s="15">
        <f>B70+B11+B20+B29+B39+B46+B53+B58</f>
        <v>127949.00200000001</v>
      </c>
      <c r="C86" s="15">
        <f>C70+C11+C20+C29+C39+C46+C53+C58</f>
        <v>76911.961</v>
      </c>
      <c r="D86" s="15">
        <f>D70+D11+D20+D29+D39+D46+D53+D58</f>
        <v>70950.54299999999</v>
      </c>
      <c r="E86" s="12">
        <f t="shared" si="2"/>
        <v>92.24903653152205</v>
      </c>
    </row>
    <row r="87" spans="1:5" ht="15">
      <c r="A87" s="22" t="s">
        <v>13</v>
      </c>
      <c r="B87" s="15">
        <f>B83-B84-B85-B86</f>
        <v>1957953.1379999996</v>
      </c>
      <c r="C87" s="15">
        <f>C83-C84-C85-C86</f>
        <v>1121796.2170000002</v>
      </c>
      <c r="D87" s="15">
        <f>D83-D84-D85-D86</f>
        <v>953298.3449999997</v>
      </c>
      <c r="E87" s="12">
        <f t="shared" si="2"/>
        <v>84.97963627916207</v>
      </c>
    </row>
    <row r="88" spans="1:5" ht="15">
      <c r="A88" s="10" t="s">
        <v>14</v>
      </c>
      <c r="B88" s="11">
        <f>B13+B22+B41+B34+B55+B60+B62+B65+B67+B72+B80+B48</f>
        <v>822326.9100000001</v>
      </c>
      <c r="C88" s="11">
        <f>C13+C22+C41+C34+C55+C60+C62+C65+C67+C72+C80+C48</f>
        <v>307105.60699999996</v>
      </c>
      <c r="D88" s="11">
        <f>D13+D22+D41+D34+D55+D60+D62+D65+D67+D72+D80+D48</f>
        <v>85262.576</v>
      </c>
      <c r="E88" s="12">
        <f t="shared" si="2"/>
        <v>27.763275582265752</v>
      </c>
    </row>
    <row r="89" spans="1:5" ht="15">
      <c r="A89" s="10" t="s">
        <v>23</v>
      </c>
      <c r="B89" s="11">
        <f>SUM(B81)</f>
        <v>25360.833</v>
      </c>
      <c r="C89" s="11">
        <f>SUM(C81)</f>
        <v>13382.75</v>
      </c>
      <c r="D89" s="11">
        <f>SUM(D81)</f>
        <v>13000</v>
      </c>
      <c r="E89" s="12">
        <f t="shared" si="2"/>
        <v>97.13997496777567</v>
      </c>
    </row>
    <row r="90" spans="1:5" ht="15">
      <c r="A90" s="10" t="s">
        <v>29</v>
      </c>
      <c r="B90" s="11">
        <f>SUM(B73)</f>
        <v>2589.8</v>
      </c>
      <c r="C90" s="11">
        <f>SUM(C73)</f>
        <v>1389.8</v>
      </c>
      <c r="D90" s="11"/>
      <c r="E90" s="12">
        <f t="shared" si="2"/>
        <v>0</v>
      </c>
    </row>
    <row r="93" spans="2:3" ht="15">
      <c r="B93" s="35"/>
      <c r="C93" s="35"/>
    </row>
    <row r="94" spans="2:3" ht="15">
      <c r="B94" s="35"/>
      <c r="C94" s="35"/>
    </row>
    <row r="95" spans="2:3" ht="15">
      <c r="B95" s="35"/>
      <c r="C95" s="35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1968503937007874" right="0.4724409448818898" top="0.35433070866141736" bottom="0.7480314960629921" header="0.196850393700787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2017-06-21T08:41:33Z</cp:lastPrinted>
  <dcterms:created xsi:type="dcterms:W3CDTF">2015-04-07T07:35:57Z</dcterms:created>
  <dcterms:modified xsi:type="dcterms:W3CDTF">2017-06-21T08:42:34Z</dcterms:modified>
  <cp:category/>
  <cp:version/>
  <cp:contentType/>
  <cp:contentStatus/>
</cp:coreProperties>
</file>