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<sst xmlns="http://schemas.openxmlformats.org/spreadsheetml/2006/main" count="182" uniqueCount="73">
  <si>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</si>
  <si>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</si>
  <si>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</si>
  <si>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</si>
  <si>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</si>
  <si>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</si>
  <si>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</si>
  <si>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</si>
  <si>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</si>
  <si>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</si>
  <si>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</si>
  <si>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</si>
  <si>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</si>
  <si>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</si>
  <si>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</si>
  <si>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</si>
  <si>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</si>
  <si>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</si>
  <si>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</si>
  <si>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</si>
  <si>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</si>
  <si>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</si>
  <si>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</si>
  <si>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</si>
  <si>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</si>
  <si>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</si>
  <si>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</si>
  <si>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</si>
  <si>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</si>
  <si>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</si>
  <si>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</si>
  <si>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</si>
  <si>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</si>
  <si>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</si>
  <si>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</si>
  <si>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</si>
  <si>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</si>
  <si>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</si>
  <si>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</si>
  <si>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</si>
  <si>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</si>
  <si>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</si>
  <si>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</si>
  <si>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</si>
  <si>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</si>
  <si>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</si>
  <si>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</si>
  <si>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</si>
  <si>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</si>
  <si>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</si>
  <si>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</si>
  <si>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</si>
  <si>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</si>
  <si>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</si>
  <si>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</si>
  <si>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</si>
  <si>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</si>
  <si>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</si>
  <si>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</si>
  <si>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</si>
  <si>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</si>
  <si>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</si>
  <si>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</si>
  <si>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</si>
  <si>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</si>
  <si>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</si>
  <si>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</si>
  <si>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</si>
  <si>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</si>
  <si>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січень-жовтень, з урахуванням змін тис. грн.</t>
  </si>
  <si>
    <t xml:space="preserve">План на январь-октябрь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</si>
  <si>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27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</si>
  <si>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27 октября,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</si>
</sst>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7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69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938050.295</v>
      </c>
      <c r="D5" s="11">
        <f>D6+D13</f>
        <v>860287.838</v>
      </c>
      <c r="E5" s="12">
        <f>SUM(D5)/C5*100</f>
        <v>91.71020387558217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v>794589.95</v>
      </c>
      <c r="E6" s="13">
        <f aca="true" t="shared" si="0" ref="E6:E69">SUM(D6)/C6*100</f>
        <v>94.5455436296281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v>117346.84</v>
      </c>
      <c r="E8" s="13">
        <f t="shared" si="0"/>
        <v>96.29410111643605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59546.74799999999</v>
      </c>
      <c r="E12" s="54">
        <f t="shared" si="0"/>
        <v>87.07349351558766</v>
      </c>
    </row>
    <row r="13" spans="1:5" s="3" customFormat="1" ht="15">
      <c r="A13" s="23" t="s">
        <v>14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456256.69</v>
      </c>
      <c r="D14" s="11">
        <f>D15+D22</f>
        <v>439735.2</v>
      </c>
      <c r="E14" s="12">
        <f t="shared" si="0"/>
        <v>96.37890460302073</v>
      </c>
    </row>
    <row r="15" spans="1:5" s="8" customFormat="1" ht="15">
      <c r="A15" s="23" t="s">
        <v>30</v>
      </c>
      <c r="B15" s="18">
        <f>478106.964+29125.5+4319.24</f>
        <v>511551.70399999997</v>
      </c>
      <c r="C15" s="18">
        <f>396003.427+24271.25+4319.24</f>
        <v>424593.917</v>
      </c>
      <c r="D15" s="18">
        <f>387823.918+2.996+24271.5</f>
        <v>412098.414</v>
      </c>
      <c r="E15" s="13">
        <f t="shared" si="0"/>
        <v>97.05706970832556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412098.414</v>
      </c>
      <c r="E21" s="54">
        <f t="shared" si="0"/>
        <v>97.05706970832556</v>
      </c>
    </row>
    <row r="22" spans="1:5" s="3" customFormat="1" ht="15">
      <c r="A22" s="36" t="s">
        <v>14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" customFormat="1" ht="28.5" customHeight="1">
      <c r="A23" s="10" t="s">
        <v>25</v>
      </c>
      <c r="B23" s="11">
        <f>B24+B34</f>
        <v>1055397.595</v>
      </c>
      <c r="C23" s="11">
        <f>C24+C34</f>
        <v>927453.335</v>
      </c>
      <c r="D23" s="11">
        <f>D24+D34</f>
        <v>899425.6259999999</v>
      </c>
      <c r="E23" s="12">
        <f t="shared" si="0"/>
        <v>96.97799253695065</v>
      </c>
    </row>
    <row r="24" spans="1:6" s="8" customFormat="1" ht="15">
      <c r="A24" s="23" t="s">
        <v>30</v>
      </c>
      <c r="B24" s="48">
        <v>1049048.705</v>
      </c>
      <c r="C24" s="48">
        <v>921104.445</v>
      </c>
      <c r="D24" s="48">
        <f>896717.531+38.537</f>
        <v>896756.068</v>
      </c>
      <c r="E24" s="13">
        <f t="shared" si="0"/>
        <v>97.3566106284505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  <c r="F25" s="58"/>
    </row>
    <row r="26" spans="1:6" s="3" customFormat="1" ht="15">
      <c r="A26" s="6" t="s">
        <v>26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873776.2849999999</v>
      </c>
      <c r="E30" s="13">
        <f t="shared" si="0"/>
        <v>97.44458393405205</v>
      </c>
      <c r="F30" s="58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830536.9128</v>
      </c>
      <c r="D31" s="5">
        <f>SUM(D32:D33)</f>
        <v>811632.41777</v>
      </c>
      <c r="E31" s="13">
        <f t="shared" si="0"/>
        <v>97.72382241672231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  <c r="F32" s="58"/>
    </row>
    <row r="33" spans="1:6" s="3" customFormat="1" ht="15">
      <c r="A33" s="7" t="s">
        <v>19</v>
      </c>
      <c r="B33" s="5">
        <v>420289.6</v>
      </c>
      <c r="C33" s="5">
        <v>402508.147</v>
      </c>
      <c r="D33" s="47">
        <v>393197.328</v>
      </c>
      <c r="E33" s="13">
        <f t="shared" si="0"/>
        <v>97.68679986494783</v>
      </c>
      <c r="F33" s="58"/>
    </row>
    <row r="34" spans="1:6" s="3" customFormat="1" ht="15">
      <c r="A34" s="23" t="s">
        <v>14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127977.32</v>
      </c>
      <c r="D35" s="50">
        <f>D36+D41</f>
        <v>107884.466</v>
      </c>
      <c r="E35" s="12">
        <f t="shared" si="0"/>
        <v>84.29967591132554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v>96908.769</v>
      </c>
      <c r="E36" s="13">
        <f t="shared" si="0"/>
        <v>93.12484934646878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3" customFormat="1" ht="15">
      <c r="A38" s="6" t="s">
        <v>26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32224.045</v>
      </c>
      <c r="E40" s="13">
        <f t="shared" si="0"/>
        <v>88.84202124689922</v>
      </c>
    </row>
    <row r="41" spans="1:5" s="3" customFormat="1" ht="15">
      <c r="A41" s="23" t="s">
        <v>14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" customFormat="1" ht="14.25">
      <c r="A42" s="10" t="s">
        <v>8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8" customFormat="1" ht="15">
      <c r="A43" s="23" t="s">
        <v>30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3" customFormat="1" ht="15">
      <c r="A47" s="6" t="s">
        <v>13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3" customFormat="1" ht="15">
      <c r="A48" s="23" t="s">
        <v>14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3" customFormat="1" ht="15">
      <c r="A51" s="6" t="s">
        <v>1</v>
      </c>
      <c r="B51" s="5">
        <f>96802.106+74.2</f>
        <v>96876.306</v>
      </c>
      <c r="C51" s="5">
        <v>77636.881</v>
      </c>
      <c r="D51" s="5">
        <v>76071.552</v>
      </c>
      <c r="E51" s="13">
        <f t="shared" si="0"/>
        <v>97.98378170292544</v>
      </c>
    </row>
    <row r="52" spans="1:5" s="3" customFormat="1" ht="15">
      <c r="A52" s="6" t="s">
        <v>26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3" customFormat="1" ht="15">
      <c r="A54" s="6" t="s">
        <v>13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14809.187000000009</v>
      </c>
      <c r="E54" s="13">
        <f t="shared" si="0"/>
        <v>73.29142542722565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  <c r="G55" s="76"/>
    </row>
    <row r="56" spans="1:7" s="58" customFormat="1" ht="14.25" customHeight="1">
      <c r="A56" s="14" t="s">
        <v>9</v>
      </c>
      <c r="B56" s="15">
        <f>B57+B60</f>
        <v>554612.051</v>
      </c>
      <c r="C56" s="15">
        <f>C57+C60</f>
        <v>530397.175</v>
      </c>
      <c r="D56" s="49">
        <f>D57+D60</f>
        <v>274393.733</v>
      </c>
      <c r="E56" s="12">
        <f t="shared" si="0"/>
        <v>51.733633950821854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f>165134.975+2223.467</f>
        <v>167358.442</v>
      </c>
      <c r="E57" s="13">
        <f t="shared" si="0"/>
        <v>51.5509212548959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146151.744</v>
      </c>
      <c r="E59" s="13">
        <f t="shared" si="0"/>
        <v>48.80396076264477</v>
      </c>
      <c r="G59" s="75"/>
    </row>
    <row r="60" spans="1:7" s="58" customFormat="1" ht="15">
      <c r="A60" s="23" t="s">
        <v>14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168078.266</v>
      </c>
      <c r="D61" s="15">
        <f>SUM(D62)</f>
        <v>67933.701</v>
      </c>
      <c r="E61" s="12">
        <f t="shared" si="0"/>
        <v>40.417897338374495</v>
      </c>
      <c r="G61" s="76"/>
    </row>
    <row r="62" spans="1:7" s="58" customFormat="1" ht="15">
      <c r="A62" s="23" t="s">
        <v>14</v>
      </c>
      <c r="B62" s="18">
        <v>184133.332</v>
      </c>
      <c r="C62" s="18">
        <v>168078.266</v>
      </c>
      <c r="D62" s="18">
        <f>67829.523+104.178</f>
        <v>67933.701</v>
      </c>
      <c r="E62" s="13">
        <f t="shared" si="0"/>
        <v>40.417897338374495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43368.533</v>
      </c>
      <c r="E74" s="12">
        <f t="shared" si="1"/>
        <v>96.66666592368045</v>
      </c>
      <c r="G74" s="78"/>
    </row>
    <row r="75" spans="1:5" s="2" customFormat="1" ht="15">
      <c r="A75" s="10" t="s">
        <v>17</v>
      </c>
      <c r="B75" s="11">
        <f>SUM(B76)+B80</f>
        <v>140190.992</v>
      </c>
      <c r="C75" s="11">
        <f>SUM(C76)+C80</f>
        <v>132255.935</v>
      </c>
      <c r="D75" s="11">
        <f>SUM(D76)+D80</f>
        <v>98593.239</v>
      </c>
      <c r="E75" s="13">
        <f t="shared" si="1"/>
        <v>74.54730783915294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f>48899.37+429.012</f>
        <v>49328.382000000005</v>
      </c>
      <c r="E76" s="12">
        <f t="shared" si="1"/>
        <v>82.26523220836344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59962.612</v>
      </c>
      <c r="D79" s="5">
        <f>SUM(D76)-D77-D78</f>
        <v>49328.382000000005</v>
      </c>
      <c r="E79" s="13">
        <f aca="true" t="shared" si="2" ref="E79:E90">SUM(D79)/C79*100</f>
        <v>82.26523220836344</v>
      </c>
    </row>
    <row r="80" spans="1:5" s="3" customFormat="1" ht="15">
      <c r="A80" s="23" t="s">
        <v>14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3132487.823</v>
      </c>
      <c r="E82" s="52">
        <f t="shared" si="2"/>
        <v>82.56652757794065</v>
      </c>
    </row>
    <row r="83" spans="1:17" s="56" customFormat="1" ht="15.75">
      <c r="A83" s="10" t="s">
        <v>30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2702092.84</v>
      </c>
      <c r="E83" s="52">
        <f t="shared" si="2"/>
        <v>89.82469163906286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701907.7649999999</v>
      </c>
      <c r="E84" s="12">
        <f t="shared" si="2"/>
        <v>96.2873288393689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194049.67</v>
      </c>
      <c r="C85" s="15">
        <f t="shared" si="3"/>
        <v>161597.625</v>
      </c>
      <c r="D85" s="15">
        <f t="shared" si="3"/>
        <v>155768.17200000002</v>
      </c>
      <c r="E85" s="12">
        <f t="shared" si="2"/>
        <v>96.39261220577964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1760810.589</v>
      </c>
      <c r="E87" s="12">
        <f t="shared" si="2"/>
        <v>87.15438825328734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412394.983</v>
      </c>
      <c r="E88" s="12">
        <f t="shared" si="2"/>
        <v>54.37997941204844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70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70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1126203.684</v>
      </c>
      <c r="C5" s="11">
        <f>C6+C13</f>
        <v>938050.295</v>
      </c>
      <c r="D5" s="11">
        <f>D6+D13</f>
        <v>860287.838</v>
      </c>
      <c r="E5" s="12">
        <f>SUM(D5)/C5*100</f>
        <v>91.71020387558217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v>794589.95</v>
      </c>
      <c r="E6" s="13">
        <f aca="true" t="shared" si="0" ref="E6:E69">SUM(D6)/C6*100</f>
        <v>94.5455436296281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v>527537.786</v>
      </c>
      <c r="E7" s="13">
        <f t="shared" si="0"/>
        <v>96.02178128392532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v>117346.84</v>
      </c>
      <c r="E8" s="13">
        <f t="shared" si="0"/>
        <v>96.29410111643605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v>178.991</v>
      </c>
      <c r="E9" s="13">
        <f t="shared" si="0"/>
        <v>97.27084499464712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v>38236.601</v>
      </c>
      <c r="E10" s="13">
        <f t="shared" si="0"/>
        <v>90.86723974042265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v>51742.984</v>
      </c>
      <c r="E11" s="13">
        <f t="shared" si="0"/>
        <v>88.41382007044743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59546.74799999999</v>
      </c>
      <c r="E12" s="54">
        <f t="shared" si="0"/>
        <v>87.07349351558766</v>
      </c>
    </row>
    <row r="13" spans="1:5" s="28" customFormat="1" ht="15">
      <c r="A13" s="60" t="s">
        <v>44</v>
      </c>
      <c r="B13" s="18">
        <v>100720.221</v>
      </c>
      <c r="C13" s="18">
        <v>97619.409</v>
      </c>
      <c r="D13" s="18">
        <v>65697.888</v>
      </c>
      <c r="E13" s="13">
        <f t="shared" si="0"/>
        <v>67.30002637078043</v>
      </c>
    </row>
    <row r="14" spans="1:5" s="27" customFormat="1" ht="14.25">
      <c r="A14" s="59" t="s">
        <v>45</v>
      </c>
      <c r="B14" s="11">
        <f>B15+B22</f>
        <v>544263.477</v>
      </c>
      <c r="C14" s="11">
        <f>C15+C22</f>
        <v>456256.69</v>
      </c>
      <c r="D14" s="11">
        <f>D15+D22</f>
        <v>439735.2</v>
      </c>
      <c r="E14" s="12">
        <f t="shared" si="0"/>
        <v>96.37890460302073</v>
      </c>
    </row>
    <row r="15" spans="1:5" s="28" customFormat="1" ht="15">
      <c r="A15" s="60" t="s">
        <v>46</v>
      </c>
      <c r="B15" s="18">
        <f>478106.964+29125.5+4319.24</f>
        <v>511551.70399999997</v>
      </c>
      <c r="C15" s="18">
        <f>396003.427+24271.25+4319.24</f>
        <v>424593.917</v>
      </c>
      <c r="D15" s="18">
        <f>387823.918+2.996+24271.5</f>
        <v>412098.414</v>
      </c>
      <c r="E15" s="13">
        <f t="shared" si="0"/>
        <v>97.05706970832556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511551.70399999997</v>
      </c>
      <c r="C21" s="47">
        <f>SUM(C15)-C16-C17-C18-C19-C20</f>
        <v>424593.917</v>
      </c>
      <c r="D21" s="47">
        <f>SUM(D15)-D16-D17-D18-D19-D20</f>
        <v>412098.414</v>
      </c>
      <c r="E21" s="54">
        <f t="shared" si="0"/>
        <v>97.05706970832556</v>
      </c>
    </row>
    <row r="22" spans="1:5" s="28" customFormat="1" ht="15">
      <c r="A22" s="60" t="s">
        <v>44</v>
      </c>
      <c r="B22" s="18">
        <f>29824.321+2887.452</f>
        <v>32711.773</v>
      </c>
      <c r="C22" s="18">
        <f>28775.321+2887.452</f>
        <v>31662.773</v>
      </c>
      <c r="D22" s="18">
        <v>27636.786</v>
      </c>
      <c r="E22" s="13">
        <f t="shared" si="0"/>
        <v>87.28479340707145</v>
      </c>
    </row>
    <row r="23" spans="1:5" s="27" customFormat="1" ht="28.5">
      <c r="A23" s="59" t="s">
        <v>47</v>
      </c>
      <c r="B23" s="11">
        <f>B24+B34</f>
        <v>1055397.595</v>
      </c>
      <c r="C23" s="11">
        <f>C24+C34</f>
        <v>927453.335</v>
      </c>
      <c r="D23" s="11">
        <f>D24+D34</f>
        <v>899425.6259999999</v>
      </c>
      <c r="E23" s="12">
        <f t="shared" si="0"/>
        <v>96.97799253695065</v>
      </c>
    </row>
    <row r="24" spans="1:5" s="28" customFormat="1" ht="15">
      <c r="A24" s="60" t="s">
        <v>46</v>
      </c>
      <c r="B24" s="48">
        <v>1049048.705</v>
      </c>
      <c r="C24" s="48">
        <v>921104.445</v>
      </c>
      <c r="D24" s="48">
        <f>896717.531+38.537</f>
        <v>896756.068</v>
      </c>
      <c r="E24" s="13">
        <f t="shared" si="0"/>
        <v>97.3566106284505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f>17914.384+30.929</f>
        <v>17945.313</v>
      </c>
      <c r="E25" s="13">
        <f t="shared" si="0"/>
        <v>94.8977723711581</v>
      </c>
    </row>
    <row r="26" spans="1:5" s="28" customFormat="1" ht="15">
      <c r="A26" s="29" t="s">
        <v>39</v>
      </c>
      <c r="B26" s="47">
        <v>4944.224</v>
      </c>
      <c r="C26" s="47">
        <v>4162.416</v>
      </c>
      <c r="D26" s="47">
        <f>3938.751+6.995</f>
        <v>3945.746</v>
      </c>
      <c r="E26" s="13">
        <f t="shared" si="0"/>
        <v>94.79460966899993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93.255</v>
      </c>
      <c r="E27" s="13">
        <f t="shared" si="0"/>
        <v>99.97855802733851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f>253.16+10.362</f>
        <v>263.522</v>
      </c>
      <c r="E28" s="13">
        <f t="shared" si="0"/>
        <v>99.23443354484004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731.547+0.4</f>
        <v>731.947</v>
      </c>
      <c r="E29" s="13">
        <f t="shared" si="0"/>
        <v>74.49159873395821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896690.4569999999</v>
      </c>
      <c r="D30" s="47">
        <f>SUM(D24)-D25-D26-D27-D28-D29</f>
        <v>873776.2849999999</v>
      </c>
      <c r="E30" s="13">
        <f t="shared" si="0"/>
        <v>97.44458393405205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829794.8128</v>
      </c>
      <c r="D31" s="5">
        <f>SUM(D32:D33)</f>
        <v>795688.90011</v>
      </c>
      <c r="E31" s="13">
        <f t="shared" si="0"/>
        <v>95.88983780521411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418435.08977</v>
      </c>
      <c r="E32" s="82">
        <f t="shared" si="0"/>
        <v>97.75863755042981</v>
      </c>
    </row>
    <row r="33" spans="1:5" s="28" customFormat="1" ht="15">
      <c r="A33" s="61" t="s">
        <v>50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</row>
    <row r="34" spans="1:5" s="28" customFormat="1" ht="15">
      <c r="A34" s="60" t="s">
        <v>44</v>
      </c>
      <c r="B34" s="48">
        <v>6348.89</v>
      </c>
      <c r="C34" s="48">
        <v>6348.89</v>
      </c>
      <c r="D34" s="48">
        <v>2669.558</v>
      </c>
      <c r="E34" s="13">
        <f t="shared" si="0"/>
        <v>42.0476335233403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127977.32</v>
      </c>
      <c r="D35" s="50">
        <f>D36+D41</f>
        <v>107884.466</v>
      </c>
      <c r="E35" s="12">
        <f t="shared" si="0"/>
        <v>84.29967591132554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v>96908.769</v>
      </c>
      <c r="E36" s="13">
        <f t="shared" si="0"/>
        <v>93.12484934646878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49828.98</v>
      </c>
      <c r="E37" s="13">
        <f t="shared" si="0"/>
        <v>96.5696285150233</v>
      </c>
    </row>
    <row r="38" spans="1:5" s="28" customFormat="1" ht="15">
      <c r="A38" s="29" t="s">
        <v>39</v>
      </c>
      <c r="B38" s="47">
        <v>13662.526</v>
      </c>
      <c r="C38" s="47">
        <v>11538.847</v>
      </c>
      <c r="D38" s="47">
        <v>11201.102</v>
      </c>
      <c r="E38" s="13">
        <f t="shared" si="0"/>
        <v>97.07297444883359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v>3654.642</v>
      </c>
      <c r="E39" s="13">
        <f t="shared" si="0"/>
        <v>78.52291976599382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32224.045</v>
      </c>
      <c r="E40" s="13">
        <f t="shared" si="0"/>
        <v>88.84202124689922</v>
      </c>
    </row>
    <row r="41" spans="1:5" s="28" customFormat="1" ht="15">
      <c r="A41" s="60" t="s">
        <v>44</v>
      </c>
      <c r="B41" s="48">
        <v>24226.586</v>
      </c>
      <c r="C41" s="48">
        <v>23914.044</v>
      </c>
      <c r="D41" s="48">
        <v>10975.697</v>
      </c>
      <c r="E41" s="13">
        <f t="shared" si="0"/>
        <v>45.89644896530256</v>
      </c>
    </row>
    <row r="42" spans="1:5" s="27" customFormat="1" ht="14.25">
      <c r="A42" s="59" t="s">
        <v>52</v>
      </c>
      <c r="B42" s="50">
        <f>B43+B48</f>
        <v>113806.10999999999</v>
      </c>
      <c r="C42" s="50">
        <f>C43+C48</f>
        <v>102243.582</v>
      </c>
      <c r="D42" s="50">
        <f>D43+D48</f>
        <v>80634.689</v>
      </c>
      <c r="E42" s="12">
        <f t="shared" si="0"/>
        <v>78.86528173474987</v>
      </c>
    </row>
    <row r="43" spans="1:5" s="28" customFormat="1" ht="15">
      <c r="A43" s="60" t="s">
        <v>46</v>
      </c>
      <c r="B43" s="48">
        <v>77212.817</v>
      </c>
      <c r="C43" s="48">
        <v>65790.289</v>
      </c>
      <c r="D43" s="48">
        <f>62239.607+0.85</f>
        <v>62240.457</v>
      </c>
      <c r="E43" s="13">
        <f t="shared" si="0"/>
        <v>94.6043222275555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30524.134</v>
      </c>
      <c r="E44" s="13">
        <f t="shared" si="0"/>
        <v>97.11110987387923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6684.018</v>
      </c>
      <c r="E45" s="13">
        <f t="shared" si="0"/>
        <v>96.58819450937189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v>3256.869</v>
      </c>
      <c r="E46" s="13">
        <f t="shared" si="0"/>
        <v>77.71946131111824</v>
      </c>
    </row>
    <row r="47" spans="1:5" s="28" customFormat="1" ht="15">
      <c r="A47" s="29" t="s">
        <v>43</v>
      </c>
      <c r="B47" s="47">
        <f>SUM(B43)-B44-B45-B46</f>
        <v>25216.187999999995</v>
      </c>
      <c r="C47" s="47">
        <f>SUM(C43)-C44-C45-C46</f>
        <v>23247.450000000004</v>
      </c>
      <c r="D47" s="47">
        <f>SUM(D43)-D44-D45-D46</f>
        <v>21775.436000000005</v>
      </c>
      <c r="E47" s="13">
        <f t="shared" si="0"/>
        <v>93.66806251868485</v>
      </c>
    </row>
    <row r="48" spans="1:5" s="28" customFormat="1" ht="15">
      <c r="A48" s="60" t="s">
        <v>44</v>
      </c>
      <c r="B48" s="48">
        <v>36593.293</v>
      </c>
      <c r="C48" s="48">
        <v>36453.293</v>
      </c>
      <c r="D48" s="48">
        <v>18394.232</v>
      </c>
      <c r="E48" s="13">
        <f t="shared" si="0"/>
        <v>50.459726642528565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115581.774</v>
      </c>
      <c r="E49" s="12">
        <f t="shared" si="0"/>
        <v>85.15865156623646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110477.433</v>
      </c>
      <c r="E50" s="13">
        <f t="shared" si="0"/>
        <v>93.08340056156176</v>
      </c>
    </row>
    <row r="51" spans="1:5" s="28" customFormat="1" ht="15">
      <c r="A51" s="29" t="s">
        <v>38</v>
      </c>
      <c r="B51" s="5">
        <f>96802.106+74.2</f>
        <v>96876.306</v>
      </c>
      <c r="C51" s="5">
        <v>77636.881</v>
      </c>
      <c r="D51" s="5">
        <v>76071.552</v>
      </c>
      <c r="E51" s="13">
        <f t="shared" si="0"/>
        <v>97.98378170292544</v>
      </c>
    </row>
    <row r="52" spans="1:5" s="28" customFormat="1" ht="15">
      <c r="A52" s="29" t="s">
        <v>39</v>
      </c>
      <c r="B52" s="5">
        <v>21283.382</v>
      </c>
      <c r="C52" s="5">
        <v>17113.285</v>
      </c>
      <c r="D52" s="5">
        <v>16590.466</v>
      </c>
      <c r="E52" s="13">
        <f t="shared" si="0"/>
        <v>96.9449524156233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3006.228</v>
      </c>
      <c r="E53" s="13">
        <f t="shared" si="0"/>
        <v>80.5863323507872</v>
      </c>
    </row>
    <row r="54" spans="1:5" s="28" customFormat="1" ht="15">
      <c r="A54" s="29" t="s">
        <v>43</v>
      </c>
      <c r="B54" s="5">
        <f>SUM(B50)-B51-B52-B53+5.681</f>
        <v>23080.305000000008</v>
      </c>
      <c r="C54" s="5">
        <f>SUM(C50)-C51-C52-C53</f>
        <v>20205.893000000004</v>
      </c>
      <c r="D54" s="5">
        <f>SUM(D50)-D51-D52-D53</f>
        <v>14809.187000000009</v>
      </c>
      <c r="E54" s="13">
        <f t="shared" si="0"/>
        <v>73.29142542722565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5104.341</v>
      </c>
      <c r="E55" s="13">
        <f t="shared" si="0"/>
        <v>29.957294339805358</v>
      </c>
    </row>
    <row r="56" spans="1:5" s="28" customFormat="1" ht="28.5">
      <c r="A56" s="14" t="s">
        <v>54</v>
      </c>
      <c r="B56" s="15">
        <f>B57+B60</f>
        <v>554612.051</v>
      </c>
      <c r="C56" s="15">
        <f>C57+C60</f>
        <v>530397.175</v>
      </c>
      <c r="D56" s="49">
        <f>D57+D60</f>
        <v>274393.733</v>
      </c>
      <c r="E56" s="12">
        <f t="shared" si="0"/>
        <v>51.733633950821854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f>165134.975+2223.467</f>
        <v>167358.442</v>
      </c>
      <c r="E57" s="13">
        <f t="shared" si="0"/>
        <v>51.5509212548959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21206.698</v>
      </c>
      <c r="E58" s="13">
        <f t="shared" si="0"/>
        <v>84.22081648770565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146151.744</v>
      </c>
      <c r="E59" s="13">
        <f t="shared" si="0"/>
        <v>48.80396076264477</v>
      </c>
    </row>
    <row r="60" spans="1:5" s="28" customFormat="1" ht="15">
      <c r="A60" s="60" t="s">
        <v>44</v>
      </c>
      <c r="B60" s="18">
        <v>209127.002</v>
      </c>
      <c r="C60" s="18">
        <v>205750.325</v>
      </c>
      <c r="D60" s="18">
        <v>107035.291</v>
      </c>
      <c r="E60" s="13">
        <f t="shared" si="0"/>
        <v>52.02193046353633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168078.266</v>
      </c>
      <c r="D61" s="15">
        <f>SUM(D62)</f>
        <v>67933.701</v>
      </c>
      <c r="E61" s="12">
        <f t="shared" si="0"/>
        <v>40.417897338374495</v>
      </c>
    </row>
    <row r="62" spans="1:5" s="28" customFormat="1" ht="15">
      <c r="A62" s="60" t="s">
        <v>44</v>
      </c>
      <c r="B62" s="18">
        <v>184133.332</v>
      </c>
      <c r="C62" s="18">
        <v>168078.266</v>
      </c>
      <c r="D62" s="18">
        <f>67829.523+104.178</f>
        <v>67933.701</v>
      </c>
      <c r="E62" s="13">
        <f t="shared" si="0"/>
        <v>40.417897338374495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110684.756</v>
      </c>
      <c r="E63" s="12">
        <f t="shared" si="0"/>
        <v>61.2902780137237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62409.591</v>
      </c>
      <c r="E64" s="13">
        <f t="shared" si="0"/>
        <v>64.58593351372186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48275.165</v>
      </c>
      <c r="E65" s="13">
        <f t="shared" si="0"/>
        <v>57.49731177909902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43368.533</v>
      </c>
      <c r="E74" s="12">
        <f t="shared" si="1"/>
        <v>96.66666592368045</v>
      </c>
    </row>
    <row r="75" spans="1:5" s="27" customFormat="1" ht="15">
      <c r="A75" s="59" t="s">
        <v>61</v>
      </c>
      <c r="B75" s="11">
        <f>SUM(B76)+B80</f>
        <v>140190.992</v>
      </c>
      <c r="C75" s="11">
        <f>SUM(C76)+C80</f>
        <v>132255.935</v>
      </c>
      <c r="D75" s="11">
        <f>SUM(D76)+D80</f>
        <v>98593.239</v>
      </c>
      <c r="E75" s="13">
        <f t="shared" si="1"/>
        <v>74.54730783915294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f>48899.37+429.012</f>
        <v>49328.382000000005</v>
      </c>
      <c r="E76" s="12">
        <f t="shared" si="1"/>
        <v>82.26523220836344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59962.612</v>
      </c>
      <c r="D79" s="5">
        <f>SUM(D76)-D77-D78</f>
        <v>49328.382000000005</v>
      </c>
      <c r="E79" s="13">
        <f aca="true" t="shared" si="2" ref="E79:E90">SUM(D79)/C79*100</f>
        <v>82.26523220836344</v>
      </c>
    </row>
    <row r="80" spans="1:5" s="28" customFormat="1" ht="15">
      <c r="A80" s="60" t="s">
        <v>44</v>
      </c>
      <c r="B80" s="18">
        <f>76386.942+308</f>
        <v>76694.942</v>
      </c>
      <c r="C80" s="18">
        <v>72293.323</v>
      </c>
      <c r="D80" s="18">
        <f>49244.051+20.806</f>
        <v>49264.856999999996</v>
      </c>
      <c r="E80" s="13">
        <f t="shared" si="2"/>
        <v>68.14579127867728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4320459.213999999</v>
      </c>
      <c r="C82" s="51">
        <f>C5+C14+C23+C35+C42+C49+C56+C61+C63+C66+C68+C73+C74+C75+C81</f>
        <v>3793895.5589999994</v>
      </c>
      <c r="D82" s="21">
        <f>D5+D14+D23+D35+D42+D49+D56+D61+D63+D66+D68+D73+D74+D75+D81</f>
        <v>3132487.823</v>
      </c>
      <c r="E82" s="52">
        <f t="shared" si="2"/>
        <v>82.56652757794065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3505378.7569999993</v>
      </c>
      <c r="C83" s="21">
        <f>C6+C15+C24+C36+C43+C50+C57+C64+C69+C76+C74</f>
        <v>3008184.933</v>
      </c>
      <c r="D83" s="21">
        <f>D6+D15+D24+D36+D43+D50+D57+D64+D69+D76+D74</f>
        <v>2702092.84</v>
      </c>
      <c r="E83" s="52">
        <f t="shared" si="2"/>
        <v>89.82469163906286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728972.1020000002</v>
      </c>
      <c r="D84" s="15">
        <f t="shared" si="3"/>
        <v>701907.7649999999</v>
      </c>
      <c r="E84" s="12">
        <f t="shared" si="2"/>
        <v>96.2873288393689</v>
      </c>
    </row>
    <row r="85" spans="1:5" ht="15">
      <c r="A85" s="66" t="s">
        <v>39</v>
      </c>
      <c r="B85" s="15">
        <f t="shared" si="3"/>
        <v>194049.67</v>
      </c>
      <c r="C85" s="15">
        <f t="shared" si="3"/>
        <v>161597.625</v>
      </c>
      <c r="D85" s="15">
        <f t="shared" si="3"/>
        <v>155768.17200000002</v>
      </c>
      <c r="E85" s="12">
        <f t="shared" si="2"/>
        <v>96.39261220577964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83606.314</v>
      </c>
      <c r="E86" s="12">
        <f t="shared" si="2"/>
        <v>85.94378734507514</v>
      </c>
    </row>
    <row r="87" spans="1:5" ht="15">
      <c r="A87" s="66" t="s">
        <v>43</v>
      </c>
      <c r="B87" s="15">
        <f>B83-B84-B85-B86</f>
        <v>2301314.0759499995</v>
      </c>
      <c r="C87" s="15">
        <f>C83-C84-C85-C86</f>
        <v>2020334.9760000003</v>
      </c>
      <c r="D87" s="15">
        <f>D83-D84-D85-D86</f>
        <v>1760810.589</v>
      </c>
      <c r="E87" s="12">
        <f t="shared" si="2"/>
        <v>87.15438825328734</v>
      </c>
    </row>
    <row r="88" spans="1:5" ht="15">
      <c r="A88" s="59" t="s">
        <v>44</v>
      </c>
      <c r="B88" s="11">
        <f>B13+B22+B41+B34+B55+B60+B62+B65+B67+B72+B80+B48</f>
        <v>787129.824</v>
      </c>
      <c r="C88" s="11">
        <f>C13+C22+C41+C34+C55+C60+C62+C65+C67+C72+C80+C48</f>
        <v>758358.1079999999</v>
      </c>
      <c r="D88" s="11">
        <f>D13+D22+D41+D34+D55+D60+D62+D65+D67+D72+D80+D48</f>
        <v>412394.983</v>
      </c>
      <c r="E88" s="12">
        <f t="shared" si="2"/>
        <v>54.37997941204844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2017-10-31T13:48:41Z</cp:lastPrinted>
  <dcterms:created xsi:type="dcterms:W3CDTF">2015-04-07T07:35:57Z</dcterms:created>
  <dcterms:modified xsi:type="dcterms:W3CDTF">2017-12-04T09:50:32Z</dcterms:modified>
  <cp:category/>
  <cp:version/>
  <cp:contentType/>
  <cp:contentStatus/>
</cp:coreProperties>
</file>