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<sst xmlns="http://schemas.openxmlformats.org/spreadsheetml/2006/main" count="182" uniqueCount="73">
  <si>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</si>
  <si>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</si>
  <si>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</si>
  <si>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</si>
  <si>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</si>
  <si>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</si>
  <si>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</si>
  <si>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</si>
  <si>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</si>
  <si>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</si>
  <si>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</si>
  <si>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</si>
  <si>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</si>
  <si>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</si>
  <si>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</si>
  <si>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</si>
  <si>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</si>
  <si>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</si>
  <si>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</si>
  <si>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</si>
  <si>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</si>
  <si>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</si>
  <si>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</si>
  <si>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</si>
  <si>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</si>
  <si>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</si>
  <si>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</si>
  <si>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</si>
  <si>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</si>
  <si>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</si>
  <si>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</si>
  <si>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</si>
  <si>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</si>
  <si>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</si>
  <si>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</si>
  <si>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</si>
  <si>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</si>
  <si>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</si>
  <si>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</si>
  <si>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</si>
  <si>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</si>
  <si>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</si>
  <si>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</si>
  <si>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</si>
  <si>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</si>
  <si>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</si>
  <si>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</si>
  <si>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</si>
  <si>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</si>
  <si>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</si>
  <si>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</si>
  <si>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</si>
  <si>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</si>
  <si>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</si>
  <si>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</si>
  <si>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</si>
  <si>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</si>
  <si>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</si>
  <si>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</si>
  <si>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</si>
  <si>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</si>
  <si>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</si>
  <si>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</si>
  <si>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</si>
  <si>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</si>
  <si>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</si>
  <si>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</si>
  <si>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січень-жовтень, з урахуванням змін тис. грн.</t>
  </si>
  <si>
    <t xml:space="preserve">План на январь-октябрь  с учетом изменений, тыс. грн. </t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</si>
  <si>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</si>
  <si>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</si>
  <si>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жовтня,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</si>
  <si>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октября,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</si>
</sst>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80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0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0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0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180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1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0" fontId="18" fillId="0" borderId="10" xfId="0" applyNumberFormat="1" applyFont="1" applyFill="1" applyBorder="1" applyAlignment="1">
      <alignment horizontal="right" wrapText="1"/>
    </xf>
    <xf numFmtId="180" fontId="13" fillId="0" borderId="10" xfId="0" applyNumberFormat="1" applyFont="1" applyFill="1" applyBorder="1" applyAlignment="1">
      <alignment horizontal="right" wrapText="1"/>
    </xf>
    <xf numFmtId="180" fontId="19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1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0" fontId="7" fillId="33" borderId="10" xfId="0" applyNumberFormat="1" applyFont="1" applyFill="1" applyBorder="1" applyAlignment="1">
      <alignment horizontal="right" wrapText="1"/>
    </xf>
    <xf numFmtId="180" fontId="18" fillId="33" borderId="10" xfId="0" applyNumberFormat="1" applyFont="1" applyFill="1" applyBorder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64">
      <selection activeCell="C79" sqref="C79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69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67</v>
      </c>
      <c r="D3" s="87" t="s">
        <v>71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938050.295</v>
      </c>
      <c r="D5" s="11">
        <f>D6+D13</f>
        <v>860350.6410000001</v>
      </c>
      <c r="E5" s="12">
        <f>SUM(D5)/C5*100</f>
        <v>91.71689893237549</v>
      </c>
    </row>
    <row r="6" spans="1:5" s="8" customFormat="1" ht="16.5" customHeight="1">
      <c r="A6" s="23" t="s">
        <v>31</v>
      </c>
      <c r="B6" s="18">
        <v>1025483.463</v>
      </c>
      <c r="C6" s="18">
        <v>840430.886</v>
      </c>
      <c r="D6" s="48">
        <v>794652.753</v>
      </c>
      <c r="E6" s="13">
        <f aca="true" t="shared" si="0" ref="E6:E69">SUM(D6)/C6*100</f>
        <v>94.55301634404711</v>
      </c>
    </row>
    <row r="7" spans="1:5" s="3" customFormat="1" ht="14.25" customHeight="1">
      <c r="A7" s="6" t="s">
        <v>1</v>
      </c>
      <c r="B7" s="5">
        <v>658763.806</v>
      </c>
      <c r="C7" s="5">
        <v>549393.876</v>
      </c>
      <c r="D7" s="5">
        <v>527537.786</v>
      </c>
      <c r="E7" s="13">
        <f t="shared" si="0"/>
        <v>96.02178128392532</v>
      </c>
    </row>
    <row r="8" spans="1:5" s="3" customFormat="1" ht="15">
      <c r="A8" s="6" t="s">
        <v>26</v>
      </c>
      <c r="B8" s="5">
        <v>145790.687</v>
      </c>
      <c r="C8" s="5">
        <v>121862.958</v>
      </c>
      <c r="D8" s="5">
        <v>117361.919</v>
      </c>
      <c r="E8" s="13">
        <f t="shared" si="0"/>
        <v>96.30647485185777</v>
      </c>
    </row>
    <row r="9" spans="1:5" s="3" customFormat="1" ht="15">
      <c r="A9" s="6" t="s">
        <v>4</v>
      </c>
      <c r="B9" s="5">
        <v>187.729</v>
      </c>
      <c r="C9" s="5">
        <v>184.013</v>
      </c>
      <c r="D9" s="5">
        <v>178.991</v>
      </c>
      <c r="E9" s="13">
        <f t="shared" si="0"/>
        <v>97.27084499464712</v>
      </c>
    </row>
    <row r="10" spans="1:5" s="3" customFormat="1" ht="15">
      <c r="A10" s="6" t="s">
        <v>5</v>
      </c>
      <c r="B10" s="5">
        <v>56871.942</v>
      </c>
      <c r="C10" s="5">
        <v>42079.633</v>
      </c>
      <c r="D10" s="5">
        <v>38236.601</v>
      </c>
      <c r="E10" s="13">
        <f t="shared" si="0"/>
        <v>90.86723974042265</v>
      </c>
    </row>
    <row r="11" spans="1:5" s="3" customFormat="1" ht="15">
      <c r="A11" s="6" t="s">
        <v>28</v>
      </c>
      <c r="B11" s="5">
        <v>88069.465</v>
      </c>
      <c r="C11" s="5">
        <v>58523.638</v>
      </c>
      <c r="D11" s="5">
        <v>51742.984</v>
      </c>
      <c r="E11" s="13">
        <f t="shared" si="0"/>
        <v>88.41382007044743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59594.47200000007</v>
      </c>
      <c r="E12" s="54">
        <f t="shared" si="0"/>
        <v>87.14327894542414</v>
      </c>
    </row>
    <row r="13" spans="1:5" s="3" customFormat="1" ht="15">
      <c r="A13" s="23" t="s">
        <v>14</v>
      </c>
      <c r="B13" s="18">
        <v>100720.221</v>
      </c>
      <c r="C13" s="18">
        <v>97619.409</v>
      </c>
      <c r="D13" s="18">
        <v>65697.888</v>
      </c>
      <c r="E13" s="13">
        <f t="shared" si="0"/>
        <v>67.30002637078043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456256.69</v>
      </c>
      <c r="D14" s="11">
        <f>D15+D22</f>
        <v>439734.949</v>
      </c>
      <c r="E14" s="12">
        <f t="shared" si="0"/>
        <v>96.37884959012875</v>
      </c>
    </row>
    <row r="15" spans="1:5" s="8" customFormat="1" ht="15">
      <c r="A15" s="23" t="s">
        <v>30</v>
      </c>
      <c r="B15" s="18">
        <f>478106.964+29125.5+4319.24</f>
        <v>511551.70399999997</v>
      </c>
      <c r="C15" s="18">
        <f>396003.427+24271.25+4319.24</f>
        <v>424593.917</v>
      </c>
      <c r="D15" s="18">
        <f>387826.913+24271.25</f>
        <v>412098.163</v>
      </c>
      <c r="E15" s="13">
        <f t="shared" si="0"/>
        <v>97.05701059301798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511551.70399999997</v>
      </c>
      <c r="C21" s="47">
        <f>SUM(C15)-C16-C17-C18-C19-C20</f>
        <v>424593.917</v>
      </c>
      <c r="D21" s="47">
        <f>SUM(D15)-D16-D17-D18-D19-D20</f>
        <v>412098.163</v>
      </c>
      <c r="E21" s="54">
        <f t="shared" si="0"/>
        <v>97.05701059301798</v>
      </c>
    </row>
    <row r="22" spans="1:5" s="3" customFormat="1" ht="15">
      <c r="A22" s="36" t="s">
        <v>14</v>
      </c>
      <c r="B22" s="18">
        <f>29824.321+2887.452</f>
        <v>32711.773</v>
      </c>
      <c r="C22" s="18">
        <f>28775.321+2887.452</f>
        <v>31662.773</v>
      </c>
      <c r="D22" s="18">
        <v>27636.786</v>
      </c>
      <c r="E22" s="13">
        <f t="shared" si="0"/>
        <v>87.28479340707145</v>
      </c>
    </row>
    <row r="23" spans="1:5" s="2" customFormat="1" ht="28.5" customHeight="1">
      <c r="A23" s="10" t="s">
        <v>25</v>
      </c>
      <c r="B23" s="11">
        <f>B24+B34</f>
        <v>1055397.595</v>
      </c>
      <c r="C23" s="11">
        <f>C24+C34</f>
        <v>927453.335</v>
      </c>
      <c r="D23" s="11">
        <f>D24+D34</f>
        <v>899475.3269999999</v>
      </c>
      <c r="E23" s="12">
        <f t="shared" si="0"/>
        <v>96.98335140495236</v>
      </c>
    </row>
    <row r="24" spans="1:6" s="8" customFormat="1" ht="15">
      <c r="A24" s="23" t="s">
        <v>30</v>
      </c>
      <c r="B24" s="48">
        <v>1049048.705</v>
      </c>
      <c r="C24" s="48">
        <v>921104.445</v>
      </c>
      <c r="D24" s="48">
        <v>896805.769</v>
      </c>
      <c r="E24" s="13">
        <f t="shared" si="0"/>
        <v>97.36200643348323</v>
      </c>
      <c r="F24" s="79"/>
    </row>
    <row r="25" spans="1:6" s="3" customFormat="1" ht="15">
      <c r="A25" s="6" t="s">
        <v>1</v>
      </c>
      <c r="B25" s="47">
        <v>22699.713</v>
      </c>
      <c r="C25" s="47">
        <v>18910.152</v>
      </c>
      <c r="D25" s="47">
        <f>17914.384+30.929</f>
        <v>17945.313</v>
      </c>
      <c r="E25" s="13">
        <f t="shared" si="0"/>
        <v>94.8977723711581</v>
      </c>
      <c r="F25" s="58"/>
    </row>
    <row r="26" spans="1:6" s="3" customFormat="1" ht="15">
      <c r="A26" s="6" t="s">
        <v>26</v>
      </c>
      <c r="B26" s="47">
        <v>4944.224</v>
      </c>
      <c r="C26" s="47">
        <v>4162.416</v>
      </c>
      <c r="D26" s="47">
        <f>3938.751+6.995</f>
        <v>3945.746</v>
      </c>
      <c r="E26" s="13">
        <f t="shared" si="0"/>
        <v>94.79460966899993</v>
      </c>
      <c r="F26" s="58"/>
    </row>
    <row r="27" spans="1:6" s="3" customFormat="1" ht="15">
      <c r="A27" s="6" t="s">
        <v>4</v>
      </c>
      <c r="B27" s="47">
        <v>100.175</v>
      </c>
      <c r="C27" s="47">
        <v>93.275</v>
      </c>
      <c r="D27" s="47">
        <v>93.255</v>
      </c>
      <c r="E27" s="13">
        <f t="shared" si="0"/>
        <v>99.97855802733851</v>
      </c>
      <c r="F27" s="58"/>
    </row>
    <row r="28" spans="1:6" s="3" customFormat="1" ht="15">
      <c r="A28" s="6" t="s">
        <v>5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  <c r="F28" s="58"/>
    </row>
    <row r="29" spans="1:6" s="3" customFormat="1" ht="15">
      <c r="A29" s="6" t="s">
        <v>28</v>
      </c>
      <c r="B29" s="47">
        <v>1301.5</v>
      </c>
      <c r="C29" s="47">
        <v>982.59</v>
      </c>
      <c r="D29" s="47">
        <f>731.547+0.4</f>
        <v>731.947</v>
      </c>
      <c r="E29" s="13">
        <f t="shared" si="0"/>
        <v>74.49159873395821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896690.4569999999</v>
      </c>
      <c r="D30" s="47">
        <f>SUM(D24)-D25-D26-D27-D28-D29</f>
        <v>873825.9859999999</v>
      </c>
      <c r="E30" s="13">
        <f t="shared" si="0"/>
        <v>97.45012664944643</v>
      </c>
      <c r="F30" s="58"/>
    </row>
    <row r="31" spans="1:6" s="3" customFormat="1" ht="15">
      <c r="A31" s="6" t="s">
        <v>18</v>
      </c>
      <c r="B31" s="5">
        <f>SUM(B32:B33)</f>
        <v>941871.8999999999</v>
      </c>
      <c r="C31" s="5">
        <f>SUM(C32:C33)</f>
        <v>830536.9128</v>
      </c>
      <c r="D31" s="5">
        <f>SUM(D32:D33)</f>
        <v>811632.41777</v>
      </c>
      <c r="E31" s="13">
        <f t="shared" si="0"/>
        <v>97.72382241672231</v>
      </c>
      <c r="F31" s="58"/>
    </row>
    <row r="32" spans="1:6" s="3" customFormat="1" ht="15">
      <c r="A32" s="7" t="s">
        <v>21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  <c r="F32" s="58"/>
    </row>
    <row r="33" spans="1:6" s="3" customFormat="1" ht="15">
      <c r="A33" s="7" t="s">
        <v>19</v>
      </c>
      <c r="B33" s="5">
        <v>420289.6</v>
      </c>
      <c r="C33" s="5">
        <v>402508.147</v>
      </c>
      <c r="D33" s="47">
        <v>393197.328</v>
      </c>
      <c r="E33" s="13">
        <f t="shared" si="0"/>
        <v>97.68679986494783</v>
      </c>
      <c r="F33" s="58"/>
    </row>
    <row r="34" spans="1:6" s="3" customFormat="1" ht="15">
      <c r="A34" s="23" t="s">
        <v>14</v>
      </c>
      <c r="B34" s="48">
        <v>6348.89</v>
      </c>
      <c r="C34" s="48">
        <v>6348.89</v>
      </c>
      <c r="D34" s="48">
        <v>2669.558</v>
      </c>
      <c r="E34" s="13">
        <f t="shared" si="0"/>
        <v>42.0476335233403</v>
      </c>
      <c r="F34" s="58"/>
    </row>
    <row r="35" spans="1:5" s="2" customFormat="1" ht="14.25">
      <c r="A35" s="10" t="s">
        <v>7</v>
      </c>
      <c r="B35" s="50">
        <f>B36+B41</f>
        <v>150822.359</v>
      </c>
      <c r="C35" s="50">
        <f>C36+C41</f>
        <v>127977.32</v>
      </c>
      <c r="D35" s="50">
        <f>D36+D41</f>
        <v>107897.266</v>
      </c>
      <c r="E35" s="12">
        <f t="shared" si="0"/>
        <v>84.30967768351455</v>
      </c>
    </row>
    <row r="36" spans="1:5" s="8" customFormat="1" ht="15">
      <c r="A36" s="23" t="s">
        <v>30</v>
      </c>
      <c r="B36" s="48">
        <v>126595.773</v>
      </c>
      <c r="C36" s="48">
        <v>104063.276</v>
      </c>
      <c r="D36" s="48">
        <v>96921.569</v>
      </c>
      <c r="E36" s="13">
        <f t="shared" si="0"/>
        <v>93.13714955504572</v>
      </c>
    </row>
    <row r="37" spans="1:5" s="3" customFormat="1" ht="15">
      <c r="A37" s="6" t="s">
        <v>1</v>
      </c>
      <c r="B37" s="47">
        <v>61525.389</v>
      </c>
      <c r="C37" s="47">
        <v>51599.018</v>
      </c>
      <c r="D37" s="47">
        <v>49828.98</v>
      </c>
      <c r="E37" s="13">
        <f t="shared" si="0"/>
        <v>96.5696285150233</v>
      </c>
    </row>
    <row r="38" spans="1:5" s="3" customFormat="1" ht="15">
      <c r="A38" s="6" t="s">
        <v>26</v>
      </c>
      <c r="B38" s="47">
        <v>13662.526</v>
      </c>
      <c r="C38" s="47">
        <v>11538.847</v>
      </c>
      <c r="D38" s="47">
        <v>11201.102</v>
      </c>
      <c r="E38" s="13">
        <f t="shared" si="0"/>
        <v>97.07297444883359</v>
      </c>
    </row>
    <row r="39" spans="1:5" s="3" customFormat="1" ht="15">
      <c r="A39" s="6" t="s">
        <v>28</v>
      </c>
      <c r="B39" s="47">
        <v>6322.26</v>
      </c>
      <c r="C39" s="47">
        <v>4654.236</v>
      </c>
      <c r="D39" s="47">
        <v>3654.642</v>
      </c>
      <c r="E39" s="13">
        <f t="shared" si="0"/>
        <v>78.52291976599382</v>
      </c>
    </row>
    <row r="40" spans="1:5" s="3" customFormat="1" ht="15">
      <c r="A40" s="6" t="s">
        <v>13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32236.845</v>
      </c>
      <c r="E40" s="13">
        <f t="shared" si="0"/>
        <v>88.87731097765649</v>
      </c>
    </row>
    <row r="41" spans="1:5" s="3" customFormat="1" ht="15">
      <c r="A41" s="23" t="s">
        <v>14</v>
      </c>
      <c r="B41" s="48">
        <v>24226.586</v>
      </c>
      <c r="C41" s="48">
        <v>23914.044</v>
      </c>
      <c r="D41" s="48">
        <v>10975.697</v>
      </c>
      <c r="E41" s="13">
        <f t="shared" si="0"/>
        <v>45.89644896530256</v>
      </c>
    </row>
    <row r="42" spans="1:5" s="2" customFormat="1" ht="14.25">
      <c r="A42" s="10" t="s">
        <v>8</v>
      </c>
      <c r="B42" s="50">
        <f>B43+B48</f>
        <v>113806.10999999999</v>
      </c>
      <c r="C42" s="50">
        <f>C43+C48</f>
        <v>102243.582</v>
      </c>
      <c r="D42" s="50">
        <f>D43+D48</f>
        <v>80634.689</v>
      </c>
      <c r="E42" s="12">
        <f t="shared" si="0"/>
        <v>78.86528173474987</v>
      </c>
    </row>
    <row r="43" spans="1:5" s="8" customFormat="1" ht="15">
      <c r="A43" s="23" t="s">
        <v>30</v>
      </c>
      <c r="B43" s="48">
        <v>77212.817</v>
      </c>
      <c r="C43" s="48">
        <v>65790.289</v>
      </c>
      <c r="D43" s="48">
        <f>62239.607+0.85</f>
        <v>62240.457</v>
      </c>
      <c r="E43" s="13">
        <f t="shared" si="0"/>
        <v>94.6043222275555</v>
      </c>
    </row>
    <row r="44" spans="1:5" s="3" customFormat="1" ht="15">
      <c r="A44" s="6" t="s">
        <v>1</v>
      </c>
      <c r="B44" s="47">
        <v>38000.765</v>
      </c>
      <c r="C44" s="47">
        <v>31432.175</v>
      </c>
      <c r="D44" s="47">
        <v>30524.134</v>
      </c>
      <c r="E44" s="13">
        <f t="shared" si="0"/>
        <v>97.11110987387923</v>
      </c>
    </row>
    <row r="45" spans="1:5" s="3" customFormat="1" ht="15">
      <c r="A45" s="6" t="s">
        <v>26</v>
      </c>
      <c r="B45" s="47">
        <v>8368.851</v>
      </c>
      <c r="C45" s="47">
        <v>6920.119</v>
      </c>
      <c r="D45" s="47">
        <v>6684.018</v>
      </c>
      <c r="E45" s="13">
        <f t="shared" si="0"/>
        <v>96.58819450937189</v>
      </c>
    </row>
    <row r="46" spans="1:5" s="3" customFormat="1" ht="15">
      <c r="A46" s="6" t="s">
        <v>28</v>
      </c>
      <c r="B46" s="47">
        <v>5627.013</v>
      </c>
      <c r="C46" s="47">
        <v>4190.545</v>
      </c>
      <c r="D46" s="47">
        <v>3256.869</v>
      </c>
      <c r="E46" s="13">
        <f t="shared" si="0"/>
        <v>77.71946131111824</v>
      </c>
    </row>
    <row r="47" spans="1:5" s="3" customFormat="1" ht="15">
      <c r="A47" s="6" t="s">
        <v>13</v>
      </c>
      <c r="B47" s="47">
        <f>SUM(B43)-B44-B45-B46</f>
        <v>25216.187999999995</v>
      </c>
      <c r="C47" s="47">
        <f>SUM(C43)-C44-C45-C46</f>
        <v>23247.450000000004</v>
      </c>
      <c r="D47" s="47">
        <f>SUM(D43)-D44-D45-D46</f>
        <v>21775.436000000005</v>
      </c>
      <c r="E47" s="13">
        <f t="shared" si="0"/>
        <v>93.66806251868485</v>
      </c>
    </row>
    <row r="48" spans="1:5" s="3" customFormat="1" ht="15">
      <c r="A48" s="23" t="s">
        <v>14</v>
      </c>
      <c r="B48" s="48">
        <v>36593.293</v>
      </c>
      <c r="C48" s="48">
        <v>36453.293</v>
      </c>
      <c r="D48" s="48">
        <v>18394.232</v>
      </c>
      <c r="E48" s="13">
        <f t="shared" si="0"/>
        <v>50.459726642528565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135725.228</v>
      </c>
      <c r="D49" s="11">
        <f>D50+D55</f>
        <v>115581.774</v>
      </c>
      <c r="E49" s="12">
        <f t="shared" si="0"/>
        <v>85.15865156623646</v>
      </c>
    </row>
    <row r="50" spans="1:5" s="3" customFormat="1" ht="15">
      <c r="A50" s="23" t="s">
        <v>30</v>
      </c>
      <c r="B50" s="18">
        <f>146383.581+90.5</f>
        <v>146474.081</v>
      </c>
      <c r="C50" s="18">
        <v>118686.503</v>
      </c>
      <c r="D50" s="18">
        <v>110477.433</v>
      </c>
      <c r="E50" s="13">
        <f t="shared" si="0"/>
        <v>93.08340056156176</v>
      </c>
    </row>
    <row r="51" spans="1:5" s="3" customFormat="1" ht="15">
      <c r="A51" s="6" t="s">
        <v>1</v>
      </c>
      <c r="B51" s="5">
        <f>96802.106+74.2</f>
        <v>96876.306</v>
      </c>
      <c r="C51" s="5">
        <v>77636.881</v>
      </c>
      <c r="D51" s="5">
        <v>76071.56</v>
      </c>
      <c r="E51" s="13">
        <f t="shared" si="0"/>
        <v>97.98379200730642</v>
      </c>
    </row>
    <row r="52" spans="1:5" s="3" customFormat="1" ht="15">
      <c r="A52" s="6" t="s">
        <v>26</v>
      </c>
      <c r="B52" s="5">
        <v>21283.382</v>
      </c>
      <c r="C52" s="5">
        <v>17113.285</v>
      </c>
      <c r="D52" s="5">
        <v>16590.466</v>
      </c>
      <c r="E52" s="13">
        <f t="shared" si="0"/>
        <v>96.9449524156233</v>
      </c>
    </row>
    <row r="53" spans="1:5" s="3" customFormat="1" ht="15">
      <c r="A53" s="6" t="s">
        <v>28</v>
      </c>
      <c r="B53" s="5">
        <f>5245.45-5.681</f>
        <v>5239.769</v>
      </c>
      <c r="C53" s="5">
        <v>3730.444</v>
      </c>
      <c r="D53" s="5">
        <v>3006.228</v>
      </c>
      <c r="E53" s="13">
        <f t="shared" si="0"/>
        <v>80.5863323507872</v>
      </c>
    </row>
    <row r="54" spans="1:5" s="3" customFormat="1" ht="15">
      <c r="A54" s="6" t="s">
        <v>13</v>
      </c>
      <c r="B54" s="5">
        <f>SUM(B50)-B51-B52-B53+5.681</f>
        <v>23080.305000000008</v>
      </c>
      <c r="C54" s="5">
        <f>SUM(C50)-C51-C52-C53</f>
        <v>20205.893000000004</v>
      </c>
      <c r="D54" s="5">
        <f>SUM(D50)-D51-D52-D53</f>
        <v>14809.179000000007</v>
      </c>
      <c r="E54" s="13">
        <f t="shared" si="0"/>
        <v>73.29138583481564</v>
      </c>
    </row>
    <row r="55" spans="1:7" s="3" customFormat="1" ht="15">
      <c r="A55" s="23" t="s">
        <v>14</v>
      </c>
      <c r="B55" s="18">
        <v>17374.725</v>
      </c>
      <c r="C55" s="18">
        <v>17038.725</v>
      </c>
      <c r="D55" s="18">
        <v>5104.341</v>
      </c>
      <c r="E55" s="13">
        <f t="shared" si="0"/>
        <v>29.957294339805358</v>
      </c>
      <c r="G55" s="76"/>
    </row>
    <row r="56" spans="1:7" s="58" customFormat="1" ht="14.25" customHeight="1">
      <c r="A56" s="14" t="s">
        <v>9</v>
      </c>
      <c r="B56" s="15">
        <f>B57+B60</f>
        <v>554612.051</v>
      </c>
      <c r="C56" s="15">
        <f>C57+C60</f>
        <v>530397.175</v>
      </c>
      <c r="D56" s="49">
        <f>D57+D60</f>
        <v>275137.376</v>
      </c>
      <c r="E56" s="12">
        <f t="shared" si="0"/>
        <v>51.87383888309737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324646.85</v>
      </c>
      <c r="D57" s="18">
        <v>168102.085</v>
      </c>
      <c r="E57" s="13">
        <f t="shared" si="0"/>
        <v>51.779983388103105</v>
      </c>
      <c r="G57" s="74"/>
    </row>
    <row r="58" spans="1:7" s="58" customFormat="1" ht="15">
      <c r="A58" s="6" t="s">
        <v>28</v>
      </c>
      <c r="B58" s="5">
        <v>25570.02505</v>
      </c>
      <c r="C58" s="5">
        <v>25179.877</v>
      </c>
      <c r="D58" s="5">
        <v>21206.698</v>
      </c>
      <c r="E58" s="13">
        <f t="shared" si="0"/>
        <v>84.22081648770565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299466.973</v>
      </c>
      <c r="D59" s="5">
        <f>SUM(D57)-D58</f>
        <v>146895.387</v>
      </c>
      <c r="E59" s="13">
        <f t="shared" si="0"/>
        <v>49.05228297078356</v>
      </c>
      <c r="G59" s="75"/>
    </row>
    <row r="60" spans="1:7" s="58" customFormat="1" ht="15">
      <c r="A60" s="23" t="s">
        <v>14</v>
      </c>
      <c r="B60" s="18">
        <v>209127.002</v>
      </c>
      <c r="C60" s="18">
        <v>205750.325</v>
      </c>
      <c r="D60" s="18">
        <v>107035.291</v>
      </c>
      <c r="E60" s="13">
        <f t="shared" si="0"/>
        <v>52.02193046353633</v>
      </c>
      <c r="G60" s="74"/>
    </row>
    <row r="61" spans="1:7" s="58" customFormat="1" ht="17.25" customHeight="1">
      <c r="A61" s="14" t="s">
        <v>35</v>
      </c>
      <c r="B61" s="15">
        <f>SUM(B62)</f>
        <v>184133.332</v>
      </c>
      <c r="C61" s="15">
        <f>SUM(C62)</f>
        <v>168078.266</v>
      </c>
      <c r="D61" s="15">
        <f>SUM(D62)</f>
        <v>66409.719</v>
      </c>
      <c r="E61" s="12">
        <f t="shared" si="0"/>
        <v>39.511187603517996</v>
      </c>
      <c r="G61" s="76"/>
    </row>
    <row r="62" spans="1:7" s="58" customFormat="1" ht="15">
      <c r="A62" s="23" t="s">
        <v>14</v>
      </c>
      <c r="B62" s="18">
        <v>184133.332</v>
      </c>
      <c r="C62" s="18">
        <v>168078.266</v>
      </c>
      <c r="D62" s="18">
        <f>66364.719+45</f>
        <v>66409.719</v>
      </c>
      <c r="E62" s="13">
        <f t="shared" si="0"/>
        <v>39.511187603517996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180591.049</v>
      </c>
      <c r="D63" s="15">
        <f>SUM(D64:D65)</f>
        <v>110684.756</v>
      </c>
      <c r="E63" s="12">
        <f t="shared" si="0"/>
        <v>61.2902780137237</v>
      </c>
      <c r="G63" s="77"/>
    </row>
    <row r="64" spans="1:7" s="58" customFormat="1" ht="15">
      <c r="A64" s="23" t="s">
        <v>13</v>
      </c>
      <c r="B64" s="18">
        <v>97630.315</v>
      </c>
      <c r="C64" s="18">
        <v>96630.315</v>
      </c>
      <c r="D64" s="18">
        <v>62409.591</v>
      </c>
      <c r="E64" s="13">
        <f t="shared" si="0"/>
        <v>64.58593351372186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48275.165</v>
      </c>
      <c r="E65" s="13">
        <f t="shared" si="0"/>
        <v>57.49731177909902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7581.84</v>
      </c>
      <c r="D68" s="11">
        <f>SUM(D69)+D72</f>
        <v>6760.620000000001</v>
      </c>
      <c r="E68" s="12">
        <f t="shared" si="0"/>
        <v>89.16859232059765</v>
      </c>
      <c r="G68" s="76"/>
    </row>
    <row r="69" spans="1:7" s="58" customFormat="1" ht="15">
      <c r="A69" s="23" t="s">
        <v>30</v>
      </c>
      <c r="B69" s="18">
        <v>8564</v>
      </c>
      <c r="C69" s="18">
        <v>7411.84</v>
      </c>
      <c r="D69" s="18">
        <v>6598.319</v>
      </c>
      <c r="E69" s="13">
        <f t="shared" si="0"/>
        <v>89.02403451774458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7392.9400000000005</v>
      </c>
      <c r="D71" s="5">
        <f>SUM(D69)-D70</f>
        <v>6591.3730000000005</v>
      </c>
      <c r="E71" s="12">
        <f t="shared" si="1"/>
        <v>89.15766934399576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2189.8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44864</v>
      </c>
      <c r="D74" s="11">
        <v>44864</v>
      </c>
      <c r="E74" s="12">
        <f t="shared" si="1"/>
        <v>100</v>
      </c>
      <c r="G74" s="78"/>
    </row>
    <row r="75" spans="1:5" s="2" customFormat="1" ht="15">
      <c r="A75" s="10" t="s">
        <v>17</v>
      </c>
      <c r="B75" s="11">
        <f>SUM(B76)+B80</f>
        <v>140190.992</v>
      </c>
      <c r="C75" s="11">
        <f>SUM(C76)+C80</f>
        <v>132255.935</v>
      </c>
      <c r="D75" s="11">
        <f>SUM(D76)+D80</f>
        <v>98551.972</v>
      </c>
      <c r="E75" s="13">
        <f t="shared" si="1"/>
        <v>74.51610545870777</v>
      </c>
    </row>
    <row r="76" spans="1:5" s="2" customFormat="1" ht="15">
      <c r="A76" s="23" t="s">
        <v>30</v>
      </c>
      <c r="B76" s="18">
        <v>63496.05</v>
      </c>
      <c r="C76" s="18">
        <v>59962.612</v>
      </c>
      <c r="D76" s="18">
        <v>49287.115</v>
      </c>
      <c r="E76" s="12">
        <f t="shared" si="1"/>
        <v>82.19641099023505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59962.612</v>
      </c>
      <c r="D79" s="5">
        <f>SUM(D76)-D77-D78</f>
        <v>49287.115</v>
      </c>
      <c r="E79" s="13">
        <f aca="true" t="shared" si="2" ref="E79:E90">SUM(D79)/C79*100</f>
        <v>82.19641099023505</v>
      </c>
    </row>
    <row r="80" spans="1:5" s="3" customFormat="1" ht="15">
      <c r="A80" s="23" t="s">
        <v>14</v>
      </c>
      <c r="B80" s="18">
        <f>76386.942+308</f>
        <v>76694.942</v>
      </c>
      <c r="C80" s="18">
        <v>72293.323</v>
      </c>
      <c r="D80" s="18">
        <f>49244.051+20.806</f>
        <v>49264.856999999996</v>
      </c>
      <c r="E80" s="13">
        <f t="shared" si="2"/>
        <v>68.14579127867728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5" s="56" customFormat="1" ht="15.75">
      <c r="A82" s="20" t="s">
        <v>24</v>
      </c>
      <c r="B82" s="51">
        <f>B5+B14+B23+B35+B42+B49+B56+B61+B63+B66+B68+B73+B74+B75+B81</f>
        <v>4320459.213999999</v>
      </c>
      <c r="C82" s="51">
        <f>C5+C14+C23+C35+C42+C49+C56+C61+C63+C66+C68+C73+C74+C75+C81</f>
        <v>3793895.5589999994</v>
      </c>
      <c r="D82" s="21">
        <f>D5+D14+D23+D35+D42+D49+D56+D61+D63+D66+D68+D73+D74+D75+D81</f>
        <v>3133328.2550000004</v>
      </c>
      <c r="E82" s="52">
        <f t="shared" si="2"/>
        <v>82.58867979554734</v>
      </c>
    </row>
    <row r="83" spans="1:17" s="56" customFormat="1" ht="15.75">
      <c r="A83" s="10" t="s">
        <v>30</v>
      </c>
      <c r="B83" s="21">
        <f>B6+B15+B24+B36+B43+B50+B57+B64+B69+B76+B74</f>
        <v>3505378.7569999993</v>
      </c>
      <c r="C83" s="21">
        <f>C6+C15+C24+C36+C43+C50+C57+C64+C69+C76+C74</f>
        <v>3008184.933</v>
      </c>
      <c r="D83" s="21">
        <f>D6+D15+D24+D36+D43+D50+D57+D64+D69+D76+D74</f>
        <v>2704457.2540000007</v>
      </c>
      <c r="E83" s="52">
        <f t="shared" si="2"/>
        <v>89.90329099557393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728972.1020000002</v>
      </c>
      <c r="D84" s="15">
        <f t="shared" si="3"/>
        <v>701907.7729999998</v>
      </c>
      <c r="E84" s="12">
        <f t="shared" si="2"/>
        <v>96.28732993680458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194049.67</v>
      </c>
      <c r="C85" s="15">
        <f t="shared" si="3"/>
        <v>161597.625</v>
      </c>
      <c r="D85" s="15">
        <f t="shared" si="3"/>
        <v>155783.251</v>
      </c>
      <c r="E85" s="12">
        <f t="shared" si="2"/>
        <v>96.40194340727469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83606.314</v>
      </c>
      <c r="E86" s="12">
        <f t="shared" si="2"/>
        <v>85.94378734507514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2301314.0759499995</v>
      </c>
      <c r="C87" s="15">
        <f>C83-C84-C85-C86</f>
        <v>2020334.9760000003</v>
      </c>
      <c r="D87" s="15">
        <f>D83-D84-D85-D86</f>
        <v>1763159.916000001</v>
      </c>
      <c r="E87" s="12">
        <f t="shared" si="2"/>
        <v>87.27067228677234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787129.824</v>
      </c>
      <c r="C88" s="11">
        <f>C13+C22+C41+C34+C55+C60+C62+C65+C67+C72+C80+C48</f>
        <v>758358.1079999999</v>
      </c>
      <c r="D88" s="11">
        <f>D13+D22+D41+D34+D55+D60+D62+D65+D67+D72+D80+D48</f>
        <v>410871.001</v>
      </c>
      <c r="E88" s="12">
        <f t="shared" si="2"/>
        <v>54.17902131798663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67">
      <selection activeCell="B79" sqref="B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70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68</v>
      </c>
      <c r="D3" s="88" t="s">
        <v>72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1126203.684</v>
      </c>
      <c r="C5" s="11">
        <f>C6+C13</f>
        <v>938050.295</v>
      </c>
      <c r="D5" s="11">
        <f>D6+D13</f>
        <v>860350.6410000001</v>
      </c>
      <c r="E5" s="12">
        <f>SUM(D5)/C5*100</f>
        <v>91.71689893237549</v>
      </c>
    </row>
    <row r="6" spans="1:5" s="28" customFormat="1" ht="15">
      <c r="A6" s="60" t="s">
        <v>37</v>
      </c>
      <c r="B6" s="18">
        <v>1025483.463</v>
      </c>
      <c r="C6" s="18">
        <v>840430.886</v>
      </c>
      <c r="D6" s="48">
        <v>794652.753</v>
      </c>
      <c r="E6" s="13">
        <f aca="true" t="shared" si="0" ref="E6:E69">SUM(D6)/C6*100</f>
        <v>94.55301634404711</v>
      </c>
    </row>
    <row r="7" spans="1:5" s="28" customFormat="1" ht="15">
      <c r="A7" s="29" t="s">
        <v>38</v>
      </c>
      <c r="B7" s="5">
        <v>658763.806</v>
      </c>
      <c r="C7" s="5">
        <v>549393.876</v>
      </c>
      <c r="D7" s="5">
        <v>527537.786</v>
      </c>
      <c r="E7" s="13">
        <f t="shared" si="0"/>
        <v>96.02178128392532</v>
      </c>
    </row>
    <row r="8" spans="1:5" s="28" customFormat="1" ht="15">
      <c r="A8" s="29" t="s">
        <v>39</v>
      </c>
      <c r="B8" s="5">
        <v>145790.687</v>
      </c>
      <c r="C8" s="5">
        <v>121862.958</v>
      </c>
      <c r="D8" s="5">
        <v>117361.919</v>
      </c>
      <c r="E8" s="13">
        <f t="shared" si="0"/>
        <v>96.30647485185777</v>
      </c>
    </row>
    <row r="9" spans="1:5" s="28" customFormat="1" ht="15">
      <c r="A9" s="29" t="s">
        <v>40</v>
      </c>
      <c r="B9" s="5">
        <v>187.729</v>
      </c>
      <c r="C9" s="5">
        <v>184.013</v>
      </c>
      <c r="D9" s="5">
        <v>178.991</v>
      </c>
      <c r="E9" s="13">
        <f t="shared" si="0"/>
        <v>97.27084499464712</v>
      </c>
    </row>
    <row r="10" spans="1:5" s="28" customFormat="1" ht="15">
      <c r="A10" s="29" t="s">
        <v>41</v>
      </c>
      <c r="B10" s="5">
        <v>56871.942</v>
      </c>
      <c r="C10" s="5">
        <v>42079.633</v>
      </c>
      <c r="D10" s="5">
        <v>38236.601</v>
      </c>
      <c r="E10" s="13">
        <f t="shared" si="0"/>
        <v>90.86723974042265</v>
      </c>
    </row>
    <row r="11" spans="1:5" s="28" customFormat="1" ht="30">
      <c r="A11" s="29" t="s">
        <v>42</v>
      </c>
      <c r="B11" s="5">
        <v>88069.465</v>
      </c>
      <c r="C11" s="5">
        <v>58523.638</v>
      </c>
      <c r="D11" s="5">
        <v>51742.984</v>
      </c>
      <c r="E11" s="13">
        <f t="shared" si="0"/>
        <v>88.41382007044743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59594.47200000007</v>
      </c>
      <c r="E12" s="54">
        <f t="shared" si="0"/>
        <v>87.14327894542414</v>
      </c>
    </row>
    <row r="13" spans="1:5" s="28" customFormat="1" ht="15">
      <c r="A13" s="60" t="s">
        <v>44</v>
      </c>
      <c r="B13" s="18">
        <v>100720.221</v>
      </c>
      <c r="C13" s="18">
        <v>97619.409</v>
      </c>
      <c r="D13" s="18">
        <v>65697.888</v>
      </c>
      <c r="E13" s="13">
        <f t="shared" si="0"/>
        <v>67.30002637078043</v>
      </c>
    </row>
    <row r="14" spans="1:5" s="27" customFormat="1" ht="14.25">
      <c r="A14" s="59" t="s">
        <v>45</v>
      </c>
      <c r="B14" s="11">
        <f>B15+B22</f>
        <v>544263.477</v>
      </c>
      <c r="C14" s="11">
        <f>C15+C22</f>
        <v>456256.69</v>
      </c>
      <c r="D14" s="11">
        <f>D15+D22</f>
        <v>439734.949</v>
      </c>
      <c r="E14" s="12">
        <f t="shared" si="0"/>
        <v>96.37884959012875</v>
      </c>
    </row>
    <row r="15" spans="1:5" s="28" customFormat="1" ht="15">
      <c r="A15" s="60" t="s">
        <v>46</v>
      </c>
      <c r="B15" s="18">
        <f>478106.964+29125.5+4319.24</f>
        <v>511551.70399999997</v>
      </c>
      <c r="C15" s="18">
        <f>396003.427+24271.25+4319.24</f>
        <v>424593.917</v>
      </c>
      <c r="D15" s="18">
        <f>387826.913+24271.25</f>
        <v>412098.163</v>
      </c>
      <c r="E15" s="13">
        <f t="shared" si="0"/>
        <v>97.05701059301798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511551.70399999997</v>
      </c>
      <c r="C21" s="47">
        <f>SUM(C15)-C16-C17-C18-C19-C20</f>
        <v>424593.917</v>
      </c>
      <c r="D21" s="47">
        <f>SUM(D15)-D16-D17-D18-D19-D20</f>
        <v>412098.163</v>
      </c>
      <c r="E21" s="54">
        <f t="shared" si="0"/>
        <v>97.05701059301798</v>
      </c>
    </row>
    <row r="22" spans="1:5" s="28" customFormat="1" ht="15">
      <c r="A22" s="60" t="s">
        <v>44</v>
      </c>
      <c r="B22" s="18">
        <f>29824.321+2887.452</f>
        <v>32711.773</v>
      </c>
      <c r="C22" s="18">
        <f>28775.321+2887.452</f>
        <v>31662.773</v>
      </c>
      <c r="D22" s="18">
        <v>27636.786</v>
      </c>
      <c r="E22" s="13">
        <f t="shared" si="0"/>
        <v>87.28479340707145</v>
      </c>
    </row>
    <row r="23" spans="1:5" s="27" customFormat="1" ht="28.5">
      <c r="A23" s="59" t="s">
        <v>47</v>
      </c>
      <c r="B23" s="11">
        <f>B24+B34</f>
        <v>1055397.595</v>
      </c>
      <c r="C23" s="11">
        <f>C24+C34</f>
        <v>927453.335</v>
      </c>
      <c r="D23" s="11">
        <f>D24+D34</f>
        <v>899475.3269999999</v>
      </c>
      <c r="E23" s="12">
        <f t="shared" si="0"/>
        <v>96.98335140495236</v>
      </c>
    </row>
    <row r="24" spans="1:5" s="28" customFormat="1" ht="15">
      <c r="A24" s="60" t="s">
        <v>46</v>
      </c>
      <c r="B24" s="48">
        <v>1049048.705</v>
      </c>
      <c r="C24" s="48">
        <v>921104.445</v>
      </c>
      <c r="D24" s="48">
        <v>896805.769</v>
      </c>
      <c r="E24" s="13">
        <f t="shared" si="0"/>
        <v>97.36200643348323</v>
      </c>
    </row>
    <row r="25" spans="1:5" s="28" customFormat="1" ht="15">
      <c r="A25" s="29" t="s">
        <v>38</v>
      </c>
      <c r="B25" s="47">
        <v>22699.713</v>
      </c>
      <c r="C25" s="47">
        <v>18910.152</v>
      </c>
      <c r="D25" s="47">
        <f>17914.384+30.929</f>
        <v>17945.313</v>
      </c>
      <c r="E25" s="13">
        <f t="shared" si="0"/>
        <v>94.8977723711581</v>
      </c>
    </row>
    <row r="26" spans="1:5" s="28" customFormat="1" ht="15">
      <c r="A26" s="29" t="s">
        <v>39</v>
      </c>
      <c r="B26" s="47">
        <v>4944.224</v>
      </c>
      <c r="C26" s="47">
        <v>4162.416</v>
      </c>
      <c r="D26" s="47">
        <f>3938.751+6.995</f>
        <v>3945.746</v>
      </c>
      <c r="E26" s="13">
        <f t="shared" si="0"/>
        <v>94.79460966899993</v>
      </c>
    </row>
    <row r="27" spans="1:5" s="28" customFormat="1" ht="15">
      <c r="A27" s="29" t="s">
        <v>40</v>
      </c>
      <c r="B27" s="47">
        <v>100.175</v>
      </c>
      <c r="C27" s="47">
        <v>93.275</v>
      </c>
      <c r="D27" s="47">
        <v>93.255</v>
      </c>
      <c r="E27" s="13">
        <f t="shared" si="0"/>
        <v>99.97855802733851</v>
      </c>
    </row>
    <row r="28" spans="1:5" s="28" customFormat="1" ht="15">
      <c r="A28" s="29" t="s">
        <v>41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</row>
    <row r="29" spans="1:5" s="28" customFormat="1" ht="30">
      <c r="A29" s="29" t="s">
        <v>42</v>
      </c>
      <c r="B29" s="47">
        <v>1301.5</v>
      </c>
      <c r="C29" s="47">
        <v>982.59</v>
      </c>
      <c r="D29" s="47">
        <f>731.547+0.4</f>
        <v>731.947</v>
      </c>
      <c r="E29" s="13">
        <f t="shared" si="0"/>
        <v>74.49159873395821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896690.4569999999</v>
      </c>
      <c r="D30" s="47">
        <f>SUM(D24)-D25-D26-D27-D28-D29</f>
        <v>873825.9859999999</v>
      </c>
      <c r="E30" s="13">
        <f t="shared" si="0"/>
        <v>97.45012664944643</v>
      </c>
    </row>
    <row r="31" spans="1:5" s="28" customFormat="1" ht="15">
      <c r="A31" s="29" t="s">
        <v>48</v>
      </c>
      <c r="B31" s="5">
        <f>SUM(B32:B33)</f>
        <v>941871.8999999999</v>
      </c>
      <c r="C31" s="5">
        <f>SUM(C32:C33)</f>
        <v>830536.9128</v>
      </c>
      <c r="D31" s="5">
        <f>SUM(D32:D33)</f>
        <v>811632.41777</v>
      </c>
      <c r="E31" s="13">
        <f t="shared" si="0"/>
        <v>97.72382241672231</v>
      </c>
    </row>
    <row r="32" spans="1:5" s="28" customFormat="1" ht="30">
      <c r="A32" s="61" t="s">
        <v>49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</row>
    <row r="33" spans="1:5" s="28" customFormat="1" ht="15">
      <c r="A33" s="61" t="s">
        <v>50</v>
      </c>
      <c r="B33" s="5">
        <v>420289.6</v>
      </c>
      <c r="C33" s="5">
        <v>402508.147</v>
      </c>
      <c r="D33" s="47">
        <v>393197.328</v>
      </c>
      <c r="E33" s="13">
        <f t="shared" si="0"/>
        <v>97.68679986494783</v>
      </c>
    </row>
    <row r="34" spans="1:5" s="28" customFormat="1" ht="15">
      <c r="A34" s="60" t="s">
        <v>44</v>
      </c>
      <c r="B34" s="48">
        <v>6348.89</v>
      </c>
      <c r="C34" s="48">
        <v>6348.89</v>
      </c>
      <c r="D34" s="48">
        <v>2669.558</v>
      </c>
      <c r="E34" s="13">
        <f t="shared" si="0"/>
        <v>42.0476335233403</v>
      </c>
    </row>
    <row r="35" spans="1:5" s="27" customFormat="1" ht="14.25">
      <c r="A35" s="59" t="s">
        <v>51</v>
      </c>
      <c r="B35" s="50">
        <f>B36+B41</f>
        <v>150822.359</v>
      </c>
      <c r="C35" s="50">
        <f>C36+C41</f>
        <v>127977.32</v>
      </c>
      <c r="D35" s="50">
        <f>D36+D41</f>
        <v>107897.266</v>
      </c>
      <c r="E35" s="12">
        <f t="shared" si="0"/>
        <v>84.30967768351455</v>
      </c>
    </row>
    <row r="36" spans="1:5" s="28" customFormat="1" ht="15">
      <c r="A36" s="60" t="s">
        <v>46</v>
      </c>
      <c r="B36" s="48">
        <v>126595.773</v>
      </c>
      <c r="C36" s="48">
        <v>104063.276</v>
      </c>
      <c r="D36" s="48">
        <v>96921.569</v>
      </c>
      <c r="E36" s="13">
        <f t="shared" si="0"/>
        <v>93.13714955504572</v>
      </c>
    </row>
    <row r="37" spans="1:5" s="28" customFormat="1" ht="15">
      <c r="A37" s="29" t="s">
        <v>38</v>
      </c>
      <c r="B37" s="47">
        <v>61525.389</v>
      </c>
      <c r="C37" s="47">
        <v>51599.018</v>
      </c>
      <c r="D37" s="47">
        <v>49828.98</v>
      </c>
      <c r="E37" s="13">
        <f t="shared" si="0"/>
        <v>96.5696285150233</v>
      </c>
    </row>
    <row r="38" spans="1:5" s="28" customFormat="1" ht="15">
      <c r="A38" s="29" t="s">
        <v>39</v>
      </c>
      <c r="B38" s="47">
        <v>13662.526</v>
      </c>
      <c r="C38" s="47">
        <v>11538.847</v>
      </c>
      <c r="D38" s="47">
        <v>11201.102</v>
      </c>
      <c r="E38" s="13">
        <f t="shared" si="0"/>
        <v>97.07297444883359</v>
      </c>
    </row>
    <row r="39" spans="1:5" s="28" customFormat="1" ht="30">
      <c r="A39" s="29" t="s">
        <v>42</v>
      </c>
      <c r="B39" s="47">
        <v>6322.26</v>
      </c>
      <c r="C39" s="47">
        <v>4654.236</v>
      </c>
      <c r="D39" s="47">
        <v>3654.642</v>
      </c>
      <c r="E39" s="13">
        <f t="shared" si="0"/>
        <v>78.52291976599382</v>
      </c>
    </row>
    <row r="40" spans="1:5" s="28" customFormat="1" ht="15">
      <c r="A40" s="29" t="s">
        <v>43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32236.845</v>
      </c>
      <c r="E40" s="13">
        <f t="shared" si="0"/>
        <v>88.87731097765649</v>
      </c>
    </row>
    <row r="41" spans="1:5" s="28" customFormat="1" ht="15">
      <c r="A41" s="60" t="s">
        <v>44</v>
      </c>
      <c r="B41" s="48">
        <v>24226.586</v>
      </c>
      <c r="C41" s="48">
        <v>23914.044</v>
      </c>
      <c r="D41" s="48">
        <v>10975.697</v>
      </c>
      <c r="E41" s="13">
        <f t="shared" si="0"/>
        <v>45.89644896530256</v>
      </c>
    </row>
    <row r="42" spans="1:5" s="27" customFormat="1" ht="14.25">
      <c r="A42" s="59" t="s">
        <v>52</v>
      </c>
      <c r="B42" s="50">
        <f>B43+B48</f>
        <v>113806.10999999999</v>
      </c>
      <c r="C42" s="50">
        <f>C43+C48</f>
        <v>102243.582</v>
      </c>
      <c r="D42" s="50">
        <f>D43+D48</f>
        <v>80634.689</v>
      </c>
      <c r="E42" s="12">
        <f t="shared" si="0"/>
        <v>78.86528173474987</v>
      </c>
    </row>
    <row r="43" spans="1:5" s="28" customFormat="1" ht="15">
      <c r="A43" s="60" t="s">
        <v>46</v>
      </c>
      <c r="B43" s="48">
        <v>77212.817</v>
      </c>
      <c r="C43" s="48">
        <v>65790.289</v>
      </c>
      <c r="D43" s="48">
        <f>62239.607+0.85</f>
        <v>62240.457</v>
      </c>
      <c r="E43" s="13">
        <f t="shared" si="0"/>
        <v>94.6043222275555</v>
      </c>
    </row>
    <row r="44" spans="1:5" s="28" customFormat="1" ht="15">
      <c r="A44" s="29" t="s">
        <v>38</v>
      </c>
      <c r="B44" s="47">
        <v>38000.765</v>
      </c>
      <c r="C44" s="47">
        <v>31432.175</v>
      </c>
      <c r="D44" s="47">
        <v>30524.134</v>
      </c>
      <c r="E44" s="13">
        <f t="shared" si="0"/>
        <v>97.11110987387923</v>
      </c>
    </row>
    <row r="45" spans="1:5" s="28" customFormat="1" ht="15">
      <c r="A45" s="29" t="s">
        <v>39</v>
      </c>
      <c r="B45" s="47">
        <v>8368.851</v>
      </c>
      <c r="C45" s="47">
        <v>6920.119</v>
      </c>
      <c r="D45" s="47">
        <v>6684.018</v>
      </c>
      <c r="E45" s="13">
        <f t="shared" si="0"/>
        <v>96.58819450937189</v>
      </c>
    </row>
    <row r="46" spans="1:5" s="28" customFormat="1" ht="30">
      <c r="A46" s="29" t="s">
        <v>42</v>
      </c>
      <c r="B46" s="47">
        <v>5627.013</v>
      </c>
      <c r="C46" s="47">
        <v>4190.545</v>
      </c>
      <c r="D46" s="47">
        <v>3256.869</v>
      </c>
      <c r="E46" s="13">
        <f t="shared" si="0"/>
        <v>77.71946131111824</v>
      </c>
    </row>
    <row r="47" spans="1:5" s="28" customFormat="1" ht="15">
      <c r="A47" s="29" t="s">
        <v>43</v>
      </c>
      <c r="B47" s="47">
        <f>SUM(B43)-B44-B45-B46</f>
        <v>25216.187999999995</v>
      </c>
      <c r="C47" s="47">
        <f>SUM(C43)-C44-C45-C46</f>
        <v>23247.450000000004</v>
      </c>
      <c r="D47" s="47">
        <f>SUM(D43)-D44-D45-D46</f>
        <v>21775.436000000005</v>
      </c>
      <c r="E47" s="13">
        <f t="shared" si="0"/>
        <v>93.66806251868485</v>
      </c>
    </row>
    <row r="48" spans="1:5" s="28" customFormat="1" ht="15">
      <c r="A48" s="60" t="s">
        <v>44</v>
      </c>
      <c r="B48" s="48">
        <v>36593.293</v>
      </c>
      <c r="C48" s="48">
        <v>36453.293</v>
      </c>
      <c r="D48" s="48">
        <v>18394.232</v>
      </c>
      <c r="E48" s="13">
        <f t="shared" si="0"/>
        <v>50.459726642528565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135725.228</v>
      </c>
      <c r="D49" s="11">
        <f>D50+D55</f>
        <v>115581.774</v>
      </c>
      <c r="E49" s="12">
        <f t="shared" si="0"/>
        <v>85.15865156623646</v>
      </c>
    </row>
    <row r="50" spans="1:5" s="28" customFormat="1" ht="15">
      <c r="A50" s="60" t="s">
        <v>46</v>
      </c>
      <c r="B50" s="18">
        <f>146383.581+90.5</f>
        <v>146474.081</v>
      </c>
      <c r="C50" s="18">
        <v>118686.503</v>
      </c>
      <c r="D50" s="18">
        <v>110477.433</v>
      </c>
      <c r="E50" s="13">
        <f t="shared" si="0"/>
        <v>93.08340056156176</v>
      </c>
    </row>
    <row r="51" spans="1:5" s="28" customFormat="1" ht="15">
      <c r="A51" s="29" t="s">
        <v>38</v>
      </c>
      <c r="B51" s="5">
        <f>96802.106+74.2</f>
        <v>96876.306</v>
      </c>
      <c r="C51" s="5">
        <v>77636.881</v>
      </c>
      <c r="D51" s="5">
        <v>76071.56</v>
      </c>
      <c r="E51" s="13">
        <f t="shared" si="0"/>
        <v>97.98379200730642</v>
      </c>
    </row>
    <row r="52" spans="1:5" s="28" customFormat="1" ht="15">
      <c r="A52" s="29" t="s">
        <v>39</v>
      </c>
      <c r="B52" s="5">
        <v>21283.382</v>
      </c>
      <c r="C52" s="5">
        <v>17113.285</v>
      </c>
      <c r="D52" s="5">
        <v>16590.466</v>
      </c>
      <c r="E52" s="13">
        <f t="shared" si="0"/>
        <v>96.9449524156233</v>
      </c>
    </row>
    <row r="53" spans="1:5" s="28" customFormat="1" ht="30">
      <c r="A53" s="29" t="s">
        <v>42</v>
      </c>
      <c r="B53" s="5">
        <f>5245.45-5.681</f>
        <v>5239.769</v>
      </c>
      <c r="C53" s="5">
        <v>3730.444</v>
      </c>
      <c r="D53" s="5">
        <v>3006.228</v>
      </c>
      <c r="E53" s="13">
        <f t="shared" si="0"/>
        <v>80.5863323507872</v>
      </c>
    </row>
    <row r="54" spans="1:5" s="28" customFormat="1" ht="15">
      <c r="A54" s="29" t="s">
        <v>43</v>
      </c>
      <c r="B54" s="5">
        <f>SUM(B50)-B51-B52-B53+5.681</f>
        <v>23080.305000000008</v>
      </c>
      <c r="C54" s="5">
        <f>SUM(C50)-C51-C52-C53</f>
        <v>20205.893000000004</v>
      </c>
      <c r="D54" s="5">
        <f>SUM(D50)-D51-D52-D53</f>
        <v>14809.179000000007</v>
      </c>
      <c r="E54" s="13">
        <f t="shared" si="0"/>
        <v>73.29138583481564</v>
      </c>
    </row>
    <row r="55" spans="1:5" s="28" customFormat="1" ht="15">
      <c r="A55" s="60" t="s">
        <v>44</v>
      </c>
      <c r="B55" s="18">
        <v>17374.725</v>
      </c>
      <c r="C55" s="18">
        <v>17038.725</v>
      </c>
      <c r="D55" s="18">
        <v>5104.341</v>
      </c>
      <c r="E55" s="13">
        <f t="shared" si="0"/>
        <v>29.957294339805358</v>
      </c>
    </row>
    <row r="56" spans="1:5" s="28" customFormat="1" ht="28.5">
      <c r="A56" s="14" t="s">
        <v>54</v>
      </c>
      <c r="B56" s="15">
        <f>B57+B60</f>
        <v>554612.051</v>
      </c>
      <c r="C56" s="15">
        <f>C57+C60</f>
        <v>530397.175</v>
      </c>
      <c r="D56" s="49">
        <f>D57+D60</f>
        <v>275137.376</v>
      </c>
      <c r="E56" s="12">
        <f t="shared" si="0"/>
        <v>51.87383888309737</v>
      </c>
    </row>
    <row r="57" spans="1:5" s="28" customFormat="1" ht="15">
      <c r="A57" s="60" t="s">
        <v>46</v>
      </c>
      <c r="B57" s="18">
        <v>345485.049</v>
      </c>
      <c r="C57" s="18">
        <v>324646.85</v>
      </c>
      <c r="D57" s="18">
        <v>168102.085</v>
      </c>
      <c r="E57" s="13">
        <f t="shared" si="0"/>
        <v>51.779983388103105</v>
      </c>
    </row>
    <row r="58" spans="1:5" s="28" customFormat="1" ht="30">
      <c r="A58" s="29" t="s">
        <v>42</v>
      </c>
      <c r="B58" s="5">
        <v>25570.02505</v>
      </c>
      <c r="C58" s="5">
        <v>25179.877</v>
      </c>
      <c r="D58" s="5">
        <v>21206.698</v>
      </c>
      <c r="E58" s="13">
        <f t="shared" si="0"/>
        <v>84.22081648770565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299466.973</v>
      </c>
      <c r="D59" s="5">
        <f>SUM(D57)-D58</f>
        <v>146895.387</v>
      </c>
      <c r="E59" s="13">
        <f t="shared" si="0"/>
        <v>49.05228297078356</v>
      </c>
    </row>
    <row r="60" spans="1:5" s="28" customFormat="1" ht="15">
      <c r="A60" s="60" t="s">
        <v>44</v>
      </c>
      <c r="B60" s="18">
        <v>209127.002</v>
      </c>
      <c r="C60" s="18">
        <v>205750.325</v>
      </c>
      <c r="D60" s="18">
        <v>107035.291</v>
      </c>
      <c r="E60" s="13">
        <f t="shared" si="0"/>
        <v>52.02193046353633</v>
      </c>
    </row>
    <row r="61" spans="1:5" s="28" customFormat="1" ht="15">
      <c r="A61" s="14" t="s">
        <v>55</v>
      </c>
      <c r="B61" s="15">
        <f>SUM(B62)</f>
        <v>184133.332</v>
      </c>
      <c r="C61" s="15">
        <f>SUM(C62)</f>
        <v>168078.266</v>
      </c>
      <c r="D61" s="15">
        <f>SUM(D62)</f>
        <v>66409.719</v>
      </c>
      <c r="E61" s="12">
        <f t="shared" si="0"/>
        <v>39.511187603517996</v>
      </c>
    </row>
    <row r="62" spans="1:5" s="28" customFormat="1" ht="15">
      <c r="A62" s="60" t="s">
        <v>44</v>
      </c>
      <c r="B62" s="18">
        <v>184133.332</v>
      </c>
      <c r="C62" s="18">
        <v>168078.266</v>
      </c>
      <c r="D62" s="18">
        <f>66364.719+45</f>
        <v>66409.719</v>
      </c>
      <c r="E62" s="13">
        <f t="shared" si="0"/>
        <v>39.511187603517996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180591.049</v>
      </c>
      <c r="D63" s="15">
        <f>SUM(D64:D65)</f>
        <v>110684.756</v>
      </c>
      <c r="E63" s="12">
        <f t="shared" si="0"/>
        <v>61.2902780137237</v>
      </c>
    </row>
    <row r="64" spans="1:5" s="28" customFormat="1" ht="15">
      <c r="A64" s="60" t="s">
        <v>43</v>
      </c>
      <c r="B64" s="18">
        <v>97630.315</v>
      </c>
      <c r="C64" s="18">
        <v>96630.315</v>
      </c>
      <c r="D64" s="18">
        <v>62409.591</v>
      </c>
      <c r="E64" s="13">
        <f t="shared" si="0"/>
        <v>64.58593351372186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48275.165</v>
      </c>
      <c r="E65" s="13">
        <f t="shared" si="0"/>
        <v>57.49731177909902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7581.84</v>
      </c>
      <c r="D68" s="11">
        <f>SUM(D69)+D72</f>
        <v>6760.620000000001</v>
      </c>
      <c r="E68" s="12">
        <f t="shared" si="0"/>
        <v>89.16859232059765</v>
      </c>
    </row>
    <row r="69" spans="1:5" s="28" customFormat="1" ht="15">
      <c r="A69" s="60" t="s">
        <v>46</v>
      </c>
      <c r="B69" s="18">
        <v>8564</v>
      </c>
      <c r="C69" s="18">
        <v>7411.84</v>
      </c>
      <c r="D69" s="18">
        <v>6598.319</v>
      </c>
      <c r="E69" s="13">
        <f t="shared" si="0"/>
        <v>89.02403451774458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7392.9400000000005</v>
      </c>
      <c r="D71" s="5">
        <f>SUM(D69)-D70</f>
        <v>6591.3730000000005</v>
      </c>
      <c r="E71" s="12">
        <f t="shared" si="1"/>
        <v>89.15766934399576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2189.8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44864</v>
      </c>
      <c r="D74" s="11">
        <v>44864</v>
      </c>
      <c r="E74" s="12">
        <f t="shared" si="1"/>
        <v>100</v>
      </c>
    </row>
    <row r="75" spans="1:5" s="27" customFormat="1" ht="15">
      <c r="A75" s="59" t="s">
        <v>61</v>
      </c>
      <c r="B75" s="11">
        <f>SUM(B76)+B80</f>
        <v>140190.992</v>
      </c>
      <c r="C75" s="11">
        <f>SUM(C76)+C80</f>
        <v>132255.935</v>
      </c>
      <c r="D75" s="11">
        <f>SUM(D76)+D80</f>
        <v>98551.972</v>
      </c>
      <c r="E75" s="13">
        <f t="shared" si="1"/>
        <v>74.51610545870777</v>
      </c>
    </row>
    <row r="76" spans="1:5" s="27" customFormat="1" ht="15">
      <c r="A76" s="60" t="s">
        <v>46</v>
      </c>
      <c r="B76" s="18">
        <v>63496.05</v>
      </c>
      <c r="C76" s="18">
        <v>59962.612</v>
      </c>
      <c r="D76" s="18">
        <v>49287.115</v>
      </c>
      <c r="E76" s="12">
        <f t="shared" si="1"/>
        <v>82.19641099023505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59962.612</v>
      </c>
      <c r="D79" s="5">
        <f>SUM(D76)-D77-D78</f>
        <v>49287.115</v>
      </c>
      <c r="E79" s="13">
        <f aca="true" t="shared" si="2" ref="E79:E90">SUM(D79)/C79*100</f>
        <v>82.19641099023505</v>
      </c>
    </row>
    <row r="80" spans="1:5" s="28" customFormat="1" ht="15">
      <c r="A80" s="60" t="s">
        <v>44</v>
      </c>
      <c r="B80" s="18">
        <f>76386.942+308</f>
        <v>76694.942</v>
      </c>
      <c r="C80" s="18">
        <v>72293.323</v>
      </c>
      <c r="D80" s="18">
        <f>49244.051+20.806</f>
        <v>49264.856999999996</v>
      </c>
      <c r="E80" s="13">
        <f t="shared" si="2"/>
        <v>68.14579127867728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10" s="32" customFormat="1" ht="15.75">
      <c r="A82" s="65" t="s">
        <v>63</v>
      </c>
      <c r="B82" s="51">
        <f>B5+B14+B23+B35+B42+B49+B56+B61+B63+B66+B68+B73+B74+B75+B81</f>
        <v>4320459.213999999</v>
      </c>
      <c r="C82" s="51">
        <f>C5+C14+C23+C35+C42+C49+C56+C61+C63+C66+C68+C73+C74+C75+C81</f>
        <v>3793895.5589999994</v>
      </c>
      <c r="D82" s="21">
        <f>D5+D14+D23+D35+D42+D49+D56+D61+D63+D66+D68+D73+D74+D75+D81</f>
        <v>3133328.2550000004</v>
      </c>
      <c r="E82" s="52">
        <f t="shared" si="2"/>
        <v>82.58867979554734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3505378.7569999993</v>
      </c>
      <c r="C83" s="21">
        <f>C6+C15+C24+C36+C43+C50+C57+C64+C69+C76+C74</f>
        <v>3008184.933</v>
      </c>
      <c r="D83" s="21">
        <f>D6+D15+D24+D36+D43+D50+D57+D64+D69+D76+D74</f>
        <v>2704457.2540000007</v>
      </c>
      <c r="E83" s="52">
        <f t="shared" si="2"/>
        <v>89.90329099557393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728972.1020000002</v>
      </c>
      <c r="D84" s="15">
        <f t="shared" si="3"/>
        <v>701907.7729999998</v>
      </c>
      <c r="E84" s="12">
        <f t="shared" si="2"/>
        <v>96.28732993680458</v>
      </c>
    </row>
    <row r="85" spans="1:5" ht="15">
      <c r="A85" s="66" t="s">
        <v>39</v>
      </c>
      <c r="B85" s="15">
        <f t="shared" si="3"/>
        <v>194049.67</v>
      </c>
      <c r="C85" s="15">
        <f t="shared" si="3"/>
        <v>161597.625</v>
      </c>
      <c r="D85" s="15">
        <f t="shared" si="3"/>
        <v>155783.251</v>
      </c>
      <c r="E85" s="12">
        <f t="shared" si="2"/>
        <v>96.40194340727469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83606.314</v>
      </c>
      <c r="E86" s="12">
        <f t="shared" si="2"/>
        <v>85.94378734507514</v>
      </c>
    </row>
    <row r="87" spans="1:5" ht="15">
      <c r="A87" s="66" t="s">
        <v>43</v>
      </c>
      <c r="B87" s="15">
        <f>B83-B84-B85-B86</f>
        <v>2301314.0759499995</v>
      </c>
      <c r="C87" s="15">
        <f>C83-C84-C85-C86</f>
        <v>2020334.9760000003</v>
      </c>
      <c r="D87" s="15">
        <f>D83-D84-D85-D86</f>
        <v>1763159.916000001</v>
      </c>
      <c r="E87" s="12">
        <f t="shared" si="2"/>
        <v>87.27067228677234</v>
      </c>
    </row>
    <row r="88" spans="1:5" ht="15">
      <c r="A88" s="59" t="s">
        <v>44</v>
      </c>
      <c r="B88" s="11">
        <f>B13+B22+B41+B34+B55+B60+B62+B65+B67+B72+B80+B48</f>
        <v>787129.824</v>
      </c>
      <c r="C88" s="11">
        <f>C13+C22+C41+C34+C55+C60+C62+C65+C67+C72+C80+C48</f>
        <v>758358.1079999999</v>
      </c>
      <c r="D88" s="11">
        <f>D13+D22+D41+D34+D55+D60+D62+D65+D67+D72+D80+D48</f>
        <v>410871.001</v>
      </c>
      <c r="E88" s="12">
        <f t="shared" si="2"/>
        <v>54.17902131798663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</row>
    <row r="90" spans="1:5" ht="28.5">
      <c r="A90" s="59" t="s">
        <v>66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2017-10-31T13:48:41Z</cp:lastPrinted>
  <dcterms:created xsi:type="dcterms:W3CDTF">2015-04-07T07:35:57Z</dcterms:created>
  <dcterms:modified xsi:type="dcterms:W3CDTF">2017-12-04T09:38:08Z</dcterms:modified>
  <cp:category/>
  <cp:version/>
  <cp:contentType/>
  <cp:contentStatus/>
</cp:coreProperties>
</file>