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3B07BB_1FEC_4306_A46F_8F9A4FE193BD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<sst xmlns="http://schemas.openxmlformats.org/spreadsheetml/2006/main" count="182" uniqueCount="73">
  <si>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</si>
  <si>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</si>
  <si>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</si>
  <si>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</si>
  <si>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</si>
  <si>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</si>
  <si>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</si>
  <si>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</si>
  <si>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</si>
  <si>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</si>
  <si>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</si>
  <si>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</si>
  <si>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</si>
  <si>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</si>
  <si>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</si>
  <si>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</si>
  <si>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</si>
  <si>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</si>
  <si>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</si>
  <si>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</si>
  <si>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</si>
  <si>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</si>
  <si>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</si>
  <si>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</si>
  <si>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</si>
  <si>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</si>
  <si>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</si>
  <si>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</si>
  <si>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</si>
  <si>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</si>
  <si>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</si>
  <si>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</si>
  <si>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</si>
  <si>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</si>
  <si>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</si>
  <si>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</si>
  <si>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</si>
  <si>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</si>
  <si>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</si>
  <si>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</si>
  <si>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</si>
  <si>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</si>
  <si>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</si>
  <si>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</si>
  <si>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</si>
  <si>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</si>
  <si>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</si>
  <si>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</si>
  <si>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</si>
  <si>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</si>
  <si>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</si>
  <si>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</si>
  <si>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</si>
  <si>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</si>
  <si>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</si>
  <si>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</si>
  <si>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</si>
  <si>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</si>
  <si>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</si>
  <si>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</si>
  <si>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</si>
  <si>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</si>
  <si>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</si>
  <si>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</si>
  <si>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</si>
  <si>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</si>
  <si>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</si>
  <si>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січень-вересень, з урахуванням змін тис. грн.</t>
  </si>
  <si>
    <t xml:space="preserve">План на январь-сентябрь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</si>
  <si>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вересня,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</si>
  <si>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сентября, </t>
    </r>
    <r>
      <rPr>
        <sz val="11"/>
        <rFont val="Times New Roman"/>
        <family val="1"/>
      </rPr>
      <t>тыс. грн.</t>
    </r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</si>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</sst>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72" fontId="19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1">
      <selection activeCell="C14" sqref="C14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0" t="s">
        <v>71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67</v>
      </c>
      <c r="D3" s="84" t="s">
        <v>69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1126178.684</v>
      </c>
      <c r="C5" s="11">
        <f>C6+C13</f>
        <v>850681.125</v>
      </c>
      <c r="D5" s="11">
        <f>D6+D13</f>
        <v>767830.589</v>
      </c>
      <c r="E5" s="12">
        <f>SUM(D5)/C5*100</f>
        <v>90.26068246195071</v>
      </c>
    </row>
    <row r="6" spans="1:5" s="8" customFormat="1" ht="16.5" customHeight="1">
      <c r="A6" s="23" t="s">
        <v>31</v>
      </c>
      <c r="B6" s="18">
        <v>1025483.463</v>
      </c>
      <c r="C6" s="18">
        <v>757287.167</v>
      </c>
      <c r="D6" s="48">
        <v>710364.745</v>
      </c>
      <c r="E6" s="13">
        <f aca="true" t="shared" si="0" ref="E6:E69">SUM(D6)/C6*100</f>
        <v>93.80387994875396</v>
      </c>
    </row>
    <row r="7" spans="1:5" s="3" customFormat="1" ht="14.25" customHeight="1">
      <c r="A7" s="6" t="s">
        <v>1</v>
      </c>
      <c r="B7" s="5">
        <v>658763.806</v>
      </c>
      <c r="C7" s="5">
        <v>496323.332</v>
      </c>
      <c r="D7" s="5">
        <v>472986.619</v>
      </c>
      <c r="E7" s="13">
        <f t="shared" si="0"/>
        <v>95.29808262167292</v>
      </c>
    </row>
    <row r="8" spans="1:5" s="3" customFormat="1" ht="15">
      <c r="A8" s="6" t="s">
        <v>26</v>
      </c>
      <c r="B8" s="5">
        <v>145790.687</v>
      </c>
      <c r="C8" s="5">
        <v>109903.03</v>
      </c>
      <c r="D8" s="5">
        <v>105277.733</v>
      </c>
      <c r="E8" s="13">
        <f t="shared" si="0"/>
        <v>95.79147453896402</v>
      </c>
    </row>
    <row r="9" spans="1:5" s="3" customFormat="1" ht="15">
      <c r="A9" s="6" t="s">
        <v>4</v>
      </c>
      <c r="B9" s="5">
        <v>187.729</v>
      </c>
      <c r="C9" s="5">
        <v>177.676</v>
      </c>
      <c r="D9" s="5">
        <v>79.657</v>
      </c>
      <c r="E9" s="13">
        <f t="shared" si="0"/>
        <v>44.83272923748846</v>
      </c>
    </row>
    <row r="10" spans="1:5" s="3" customFormat="1" ht="15">
      <c r="A10" s="6" t="s">
        <v>5</v>
      </c>
      <c r="B10" s="5">
        <v>56871.942</v>
      </c>
      <c r="C10" s="5">
        <v>35279.82</v>
      </c>
      <c r="D10" s="5">
        <v>31731.166</v>
      </c>
      <c r="E10" s="13">
        <f t="shared" si="0"/>
        <v>89.94140559674058</v>
      </c>
    </row>
    <row r="11" spans="1:5" s="3" customFormat="1" ht="15">
      <c r="A11" s="6" t="s">
        <v>28</v>
      </c>
      <c r="B11" s="5">
        <v>88069.465</v>
      </c>
      <c r="C11" s="5">
        <v>52921.583</v>
      </c>
      <c r="D11" s="5">
        <v>49687.024</v>
      </c>
      <c r="E11" s="13">
        <f t="shared" si="0"/>
        <v>93.8880154057372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62681.72600000001</v>
      </c>
      <c r="D12" s="47">
        <f>SUM(D6)-D7-D8-D9-D10-D11</f>
        <v>50602.54599999998</v>
      </c>
      <c r="E12" s="54">
        <f t="shared" si="0"/>
        <v>80.7293436686794</v>
      </c>
    </row>
    <row r="13" spans="1:5" s="3" customFormat="1" ht="15">
      <c r="A13" s="23" t="s">
        <v>14</v>
      </c>
      <c r="B13" s="18">
        <v>100695.221</v>
      </c>
      <c r="C13" s="18">
        <v>93393.958</v>
      </c>
      <c r="D13" s="18">
        <v>57465.844</v>
      </c>
      <c r="E13" s="13">
        <f t="shared" si="0"/>
        <v>61.5305799546476</v>
      </c>
    </row>
    <row r="14" spans="1:5" s="2" customFormat="1" ht="14.25">
      <c r="A14" s="10" t="s">
        <v>6</v>
      </c>
      <c r="B14" s="11">
        <f>B15+B22</f>
        <v>537056.785</v>
      </c>
      <c r="C14" s="11">
        <f>C15+C22</f>
        <v>399885.6</v>
      </c>
      <c r="D14" s="11">
        <f>D15+D22</f>
        <v>387488.474</v>
      </c>
      <c r="E14" s="12">
        <f t="shared" si="0"/>
        <v>96.89983185190965</v>
      </c>
    </row>
    <row r="15" spans="1:5" s="8" customFormat="1" ht="15">
      <c r="A15" s="23" t="s">
        <v>30</v>
      </c>
      <c r="B15" s="18">
        <f>478106.964+29125.5</f>
        <v>507232.464</v>
      </c>
      <c r="C15" s="18">
        <f>353560.952+21844.125</f>
        <v>375405.077</v>
      </c>
      <c r="D15" s="18">
        <f>346967.507+21844.125</f>
        <v>368811.632</v>
      </c>
      <c r="E15" s="13">
        <f t="shared" si="0"/>
        <v>98.24364522379648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507232.464</v>
      </c>
      <c r="C21" s="47">
        <f>SUM(C15)-C16-C17-C18-C19-C20</f>
        <v>375405.077</v>
      </c>
      <c r="D21" s="47">
        <f>SUM(D15)-D16-D17-D18-D19-D20</f>
        <v>368811.632</v>
      </c>
      <c r="E21" s="54">
        <f t="shared" si="0"/>
        <v>98.24364522379648</v>
      </c>
    </row>
    <row r="22" spans="1:5" s="3" customFormat="1" ht="15">
      <c r="A22" s="36" t="s">
        <v>14</v>
      </c>
      <c r="B22" s="18">
        <v>29824.321</v>
      </c>
      <c r="C22" s="18">
        <v>24480.523</v>
      </c>
      <c r="D22" s="18">
        <v>18676.842</v>
      </c>
      <c r="E22" s="13">
        <f t="shared" si="0"/>
        <v>76.29265927039222</v>
      </c>
    </row>
    <row r="23" spans="1:5" s="2" customFormat="1" ht="28.5" customHeight="1">
      <c r="A23" s="10" t="s">
        <v>25</v>
      </c>
      <c r="B23" s="11">
        <f>B24+B34</f>
        <v>1054486.817</v>
      </c>
      <c r="C23" s="11">
        <f>C24+C34</f>
        <v>844881.892</v>
      </c>
      <c r="D23" s="11">
        <f>D24+D34</f>
        <v>828889.664</v>
      </c>
      <c r="E23" s="12">
        <f t="shared" si="0"/>
        <v>98.1071640721115</v>
      </c>
    </row>
    <row r="24" spans="1:6" s="8" customFormat="1" ht="15">
      <c r="A24" s="23" t="s">
        <v>30</v>
      </c>
      <c r="B24" s="48">
        <v>1049048.705</v>
      </c>
      <c r="C24" s="48">
        <v>840147.884</v>
      </c>
      <c r="D24" s="48">
        <v>827036.524</v>
      </c>
      <c r="E24" s="13">
        <f t="shared" si="0"/>
        <v>98.43939855712355</v>
      </c>
      <c r="F24" s="79"/>
    </row>
    <row r="25" spans="1:6" s="3" customFormat="1" ht="15">
      <c r="A25" s="6" t="s">
        <v>1</v>
      </c>
      <c r="B25" s="47">
        <v>22699.713</v>
      </c>
      <c r="C25" s="47">
        <v>17082.171</v>
      </c>
      <c r="D25" s="47">
        <v>16221.542</v>
      </c>
      <c r="E25" s="13">
        <f t="shared" si="0"/>
        <v>94.96182891507175</v>
      </c>
      <c r="F25" s="58"/>
    </row>
    <row r="26" spans="1:6" s="3" customFormat="1" ht="15">
      <c r="A26" s="6" t="s">
        <v>26</v>
      </c>
      <c r="B26" s="47">
        <v>4944.224</v>
      </c>
      <c r="C26" s="47">
        <v>3760.357</v>
      </c>
      <c r="D26" s="47">
        <v>3567.713</v>
      </c>
      <c r="E26" s="13">
        <f t="shared" si="0"/>
        <v>94.87697577650208</v>
      </c>
      <c r="F26" s="58"/>
    </row>
    <row r="27" spans="1:6" s="3" customFormat="1" ht="15">
      <c r="A27" s="6" t="s">
        <v>4</v>
      </c>
      <c r="B27" s="47">
        <v>100.175</v>
      </c>
      <c r="C27" s="47">
        <v>79.325</v>
      </c>
      <c r="D27" s="47">
        <v>73.897</v>
      </c>
      <c r="E27" s="13">
        <f t="shared" si="0"/>
        <v>93.15726441853135</v>
      </c>
      <c r="F27" s="58"/>
    </row>
    <row r="28" spans="1:6" s="3" customFormat="1" ht="15">
      <c r="A28" s="6" t="s">
        <v>5</v>
      </c>
      <c r="B28" s="47">
        <v>326.99</v>
      </c>
      <c r="C28" s="47">
        <v>237.013</v>
      </c>
      <c r="D28" s="47">
        <v>236.892</v>
      </c>
      <c r="E28" s="13">
        <f t="shared" si="0"/>
        <v>99.94894794800285</v>
      </c>
      <c r="F28" s="58"/>
    </row>
    <row r="29" spans="1:6" s="3" customFormat="1" ht="15">
      <c r="A29" s="6" t="s">
        <v>28</v>
      </c>
      <c r="B29" s="47">
        <v>1301.5</v>
      </c>
      <c r="C29" s="47">
        <v>879.959</v>
      </c>
      <c r="D29" s="47">
        <v>703.912</v>
      </c>
      <c r="E29" s="13">
        <f t="shared" si="0"/>
        <v>79.9937269804616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818109.059</v>
      </c>
      <c r="D30" s="47">
        <f>SUM(D24)-D25-D26-D27-D28-D29</f>
        <v>806232.568</v>
      </c>
      <c r="E30" s="13">
        <f t="shared" si="0"/>
        <v>98.548299781142</v>
      </c>
      <c r="F30" s="58"/>
    </row>
    <row r="31" spans="1:6" s="3" customFormat="1" ht="15">
      <c r="A31" s="6" t="s">
        <v>18</v>
      </c>
      <c r="B31" s="5">
        <f>SUM(B32:B33)</f>
        <v>940981.8999999999</v>
      </c>
      <c r="C31" s="5">
        <f>SUM(C32:C33)</f>
        <v>757276.27614</v>
      </c>
      <c r="D31" s="5">
        <f>SUM(D32:D33)</f>
        <v>749436.14841</v>
      </c>
      <c r="E31" s="13">
        <f t="shared" si="0"/>
        <v>98.96469386708338</v>
      </c>
      <c r="F31" s="58"/>
    </row>
    <row r="32" spans="1:6" s="3" customFormat="1" ht="15">
      <c r="A32" s="7" t="s">
        <v>21</v>
      </c>
      <c r="B32" s="5">
        <v>521582.3</v>
      </c>
      <c r="C32" s="5">
        <v>384012.4658</v>
      </c>
      <c r="D32" s="47">
        <v>376172.33807</v>
      </c>
      <c r="E32" s="13">
        <f t="shared" si="0"/>
        <v>97.95836634790828</v>
      </c>
      <c r="F32" s="58"/>
    </row>
    <row r="33" spans="1:6" s="3" customFormat="1" ht="15">
      <c r="A33" s="7" t="s">
        <v>19</v>
      </c>
      <c r="B33" s="5">
        <v>419399.6</v>
      </c>
      <c r="C33" s="5">
        <v>373263.81034</v>
      </c>
      <c r="D33" s="47">
        <v>373263.81034</v>
      </c>
      <c r="E33" s="13">
        <f t="shared" si="0"/>
        <v>100</v>
      </c>
      <c r="F33" s="58"/>
    </row>
    <row r="34" spans="1:6" s="3" customFormat="1" ht="15">
      <c r="A34" s="23" t="s">
        <v>14</v>
      </c>
      <c r="B34" s="48">
        <v>5438.112</v>
      </c>
      <c r="C34" s="48">
        <v>4734.008</v>
      </c>
      <c r="D34" s="48">
        <f>1616.446+236.694</f>
        <v>1853.1399999999999</v>
      </c>
      <c r="E34" s="13">
        <f t="shared" si="0"/>
        <v>39.14526549173554</v>
      </c>
      <c r="F34" s="58"/>
    </row>
    <row r="35" spans="1:5" s="2" customFormat="1" ht="14.25">
      <c r="A35" s="10" t="s">
        <v>7</v>
      </c>
      <c r="B35" s="50">
        <f>B36+B41</f>
        <v>150244.271</v>
      </c>
      <c r="C35" s="50">
        <f>C36+C41</f>
        <v>108396.849</v>
      </c>
      <c r="D35" s="50">
        <f>D36+D41</f>
        <v>94692.361</v>
      </c>
      <c r="E35" s="12">
        <f t="shared" si="0"/>
        <v>87.3571158881196</v>
      </c>
    </row>
    <row r="36" spans="1:5" s="8" customFormat="1" ht="15">
      <c r="A36" s="23" t="s">
        <v>30</v>
      </c>
      <c r="B36" s="48">
        <v>126595.773</v>
      </c>
      <c r="C36" s="48">
        <v>92372.187</v>
      </c>
      <c r="D36" s="48">
        <v>85570.401</v>
      </c>
      <c r="E36" s="13">
        <f t="shared" si="0"/>
        <v>92.63654329197595</v>
      </c>
    </row>
    <row r="37" spans="1:5" s="3" customFormat="1" ht="15">
      <c r="A37" s="6" t="s">
        <v>1</v>
      </c>
      <c r="B37" s="47">
        <v>61525.389</v>
      </c>
      <c r="C37" s="47">
        <v>46425.243</v>
      </c>
      <c r="D37" s="47">
        <v>44230.611</v>
      </c>
      <c r="E37" s="13">
        <f t="shared" si="0"/>
        <v>95.27276141559452</v>
      </c>
    </row>
    <row r="38" spans="1:5" s="3" customFormat="1" ht="15">
      <c r="A38" s="6" t="s">
        <v>26</v>
      </c>
      <c r="B38" s="47">
        <v>13637.526</v>
      </c>
      <c r="C38" s="47">
        <v>10370.668</v>
      </c>
      <c r="D38" s="47">
        <v>9967.174</v>
      </c>
      <c r="E38" s="13">
        <f t="shared" si="0"/>
        <v>96.10927666375976</v>
      </c>
    </row>
    <row r="39" spans="1:5" s="3" customFormat="1" ht="15">
      <c r="A39" s="6" t="s">
        <v>28</v>
      </c>
      <c r="B39" s="47">
        <v>6322.26</v>
      </c>
      <c r="C39" s="47">
        <v>4174.76</v>
      </c>
      <c r="D39" s="47">
        <v>3494.864</v>
      </c>
      <c r="E39" s="13">
        <f t="shared" si="0"/>
        <v>83.71412967452021</v>
      </c>
    </row>
    <row r="40" spans="1:5" s="3" customFormat="1" ht="15">
      <c r="A40" s="6" t="s">
        <v>13</v>
      </c>
      <c r="B40" s="47">
        <f>SUM(B36)-B37-B38-B39</f>
        <v>45110.598</v>
      </c>
      <c r="C40" s="47">
        <f>SUM(C36)-C37-C38-C39</f>
        <v>31401.516000000003</v>
      </c>
      <c r="D40" s="47">
        <f>SUM(D36)-D37-D38-D39</f>
        <v>27877.752</v>
      </c>
      <c r="E40" s="13">
        <f t="shared" si="0"/>
        <v>88.7783634395231</v>
      </c>
    </row>
    <row r="41" spans="1:5" s="3" customFormat="1" ht="15">
      <c r="A41" s="23" t="s">
        <v>14</v>
      </c>
      <c r="B41" s="48">
        <v>23648.498</v>
      </c>
      <c r="C41" s="48">
        <v>16024.662</v>
      </c>
      <c r="D41" s="48">
        <f>9013.708+108.252</f>
        <v>9121.960000000001</v>
      </c>
      <c r="E41" s="13">
        <f t="shared" si="0"/>
        <v>56.92450798650231</v>
      </c>
    </row>
    <row r="42" spans="1:5" s="2" customFormat="1" ht="14.25">
      <c r="A42" s="10" t="s">
        <v>8</v>
      </c>
      <c r="B42" s="50">
        <f>B43+B48</f>
        <v>115006.82999999999</v>
      </c>
      <c r="C42" s="50">
        <f>C43+C48</f>
        <v>95524.056</v>
      </c>
      <c r="D42" s="50">
        <f>D43+D48</f>
        <v>70821.039</v>
      </c>
      <c r="E42" s="12">
        <f t="shared" si="0"/>
        <v>74.13948063511877</v>
      </c>
    </row>
    <row r="43" spans="1:5" s="8" customFormat="1" ht="15">
      <c r="A43" s="23" t="s">
        <v>30</v>
      </c>
      <c r="B43" s="48">
        <v>77198.317</v>
      </c>
      <c r="C43" s="48">
        <v>59709.543</v>
      </c>
      <c r="D43" s="48">
        <v>55660.116</v>
      </c>
      <c r="E43" s="13">
        <f t="shared" si="0"/>
        <v>93.21812427872712</v>
      </c>
    </row>
    <row r="44" spans="1:5" s="3" customFormat="1" ht="15">
      <c r="A44" s="6" t="s">
        <v>1</v>
      </c>
      <c r="B44" s="47">
        <v>38000.765</v>
      </c>
      <c r="C44" s="47">
        <v>27901.532</v>
      </c>
      <c r="D44" s="47">
        <v>27153.642</v>
      </c>
      <c r="E44" s="13">
        <f t="shared" si="0"/>
        <v>97.31953786623616</v>
      </c>
    </row>
    <row r="45" spans="1:5" s="3" customFormat="1" ht="15">
      <c r="A45" s="6" t="s">
        <v>26</v>
      </c>
      <c r="B45" s="47">
        <v>8368.851</v>
      </c>
      <c r="C45" s="47">
        <v>6145.053</v>
      </c>
      <c r="D45" s="47">
        <v>5946.344</v>
      </c>
      <c r="E45" s="13">
        <f t="shared" si="0"/>
        <v>96.76635823970925</v>
      </c>
    </row>
    <row r="46" spans="1:5" s="3" customFormat="1" ht="15">
      <c r="A46" s="6" t="s">
        <v>28</v>
      </c>
      <c r="B46" s="47">
        <v>5627.013</v>
      </c>
      <c r="C46" s="47">
        <v>3583.739</v>
      </c>
      <c r="D46" s="47">
        <v>3105.247</v>
      </c>
      <c r="E46" s="13">
        <f t="shared" si="0"/>
        <v>86.64824642642782</v>
      </c>
    </row>
    <row r="47" spans="1:5" s="3" customFormat="1" ht="15">
      <c r="A47" s="6" t="s">
        <v>13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19454.883</v>
      </c>
      <c r="E47" s="13">
        <f t="shared" si="0"/>
        <v>88.11399986566556</v>
      </c>
    </row>
    <row r="48" spans="1:5" s="3" customFormat="1" ht="15">
      <c r="A48" s="23" t="s">
        <v>14</v>
      </c>
      <c r="B48" s="48">
        <v>37808.513</v>
      </c>
      <c r="C48" s="48">
        <v>35814.513</v>
      </c>
      <c r="D48" s="48">
        <v>15160.923</v>
      </c>
      <c r="E48" s="13">
        <f t="shared" si="0"/>
        <v>42.3317859997147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120834.88200000001</v>
      </c>
      <c r="D49" s="11">
        <f>D50+D55</f>
        <v>101469.375</v>
      </c>
      <c r="E49" s="12">
        <f t="shared" si="0"/>
        <v>83.97357892069608</v>
      </c>
    </row>
    <row r="50" spans="1:5" s="3" customFormat="1" ht="15">
      <c r="A50" s="23" t="s">
        <v>30</v>
      </c>
      <c r="B50" s="18">
        <f>146383.581+90.5</f>
        <v>146474.081</v>
      </c>
      <c r="C50" s="18">
        <v>104083.001</v>
      </c>
      <c r="D50" s="18">
        <v>96851.923</v>
      </c>
      <c r="E50" s="13">
        <f t="shared" si="0"/>
        <v>93.05258502298564</v>
      </c>
    </row>
    <row r="51" spans="1:5" s="3" customFormat="1" ht="15">
      <c r="A51" s="6" t="s">
        <v>1</v>
      </c>
      <c r="B51" s="5">
        <f>96802.106+74.2</f>
        <v>96876.306</v>
      </c>
      <c r="C51" s="5">
        <v>68306.2</v>
      </c>
      <c r="D51" s="5">
        <v>66774.604</v>
      </c>
      <c r="E51" s="13">
        <f t="shared" si="0"/>
        <v>97.75774966254895</v>
      </c>
    </row>
    <row r="52" spans="1:5" s="3" customFormat="1" ht="15">
      <c r="A52" s="6" t="s">
        <v>26</v>
      </c>
      <c r="B52" s="5">
        <f>21264.482+16.3</f>
        <v>21280.782</v>
      </c>
      <c r="C52" s="5">
        <v>15066.802</v>
      </c>
      <c r="D52" s="5">
        <v>14552.487</v>
      </c>
      <c r="E52" s="13">
        <f t="shared" si="0"/>
        <v>96.58643552891981</v>
      </c>
    </row>
    <row r="53" spans="1:5" s="3" customFormat="1" ht="15">
      <c r="A53" s="6" t="s">
        <v>28</v>
      </c>
      <c r="B53" s="5">
        <f>5245.45-5.681</f>
        <v>5239.769</v>
      </c>
      <c r="C53" s="5">
        <v>3281.198</v>
      </c>
      <c r="D53" s="5">
        <v>2851.975</v>
      </c>
      <c r="E53" s="13">
        <f t="shared" si="0"/>
        <v>86.91871078795002</v>
      </c>
    </row>
    <row r="54" spans="1:5" s="3" customFormat="1" ht="15">
      <c r="A54" s="6" t="s">
        <v>13</v>
      </c>
      <c r="B54" s="5">
        <f>SUM(B50)-B51-B52-B53+5.681</f>
        <v>23082.90500000001</v>
      </c>
      <c r="C54" s="5">
        <f>SUM(C50)-C51-C52-C53</f>
        <v>17428.801000000007</v>
      </c>
      <c r="D54" s="5">
        <f>SUM(D50)-D51-D52-D53</f>
        <v>12672.856999999989</v>
      </c>
      <c r="E54" s="13">
        <f t="shared" si="0"/>
        <v>72.71215616036918</v>
      </c>
    </row>
    <row r="55" spans="1:7" s="3" customFormat="1" ht="15">
      <c r="A55" s="23" t="s">
        <v>14</v>
      </c>
      <c r="B55" s="18">
        <v>17374.725</v>
      </c>
      <c r="C55" s="18">
        <v>16751.881</v>
      </c>
      <c r="D55" s="18">
        <v>4617.452</v>
      </c>
      <c r="E55" s="13">
        <f t="shared" si="0"/>
        <v>27.56378224033468</v>
      </c>
      <c r="G55" s="76"/>
    </row>
    <row r="56" spans="1:7" s="58" customFormat="1" ht="14.25" customHeight="1">
      <c r="A56" s="14" t="s">
        <v>9</v>
      </c>
      <c r="B56" s="15">
        <f>B57+B60</f>
        <v>550605.306</v>
      </c>
      <c r="C56" s="15">
        <f>C57+C60</f>
        <v>491501.079</v>
      </c>
      <c r="D56" s="49">
        <f>D57+D60</f>
        <v>232190.97100000002</v>
      </c>
      <c r="E56" s="12">
        <f t="shared" si="0"/>
        <v>47.24119252645629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305403.199</v>
      </c>
      <c r="D57" s="18">
        <v>146670.053</v>
      </c>
      <c r="E57" s="13">
        <f t="shared" si="0"/>
        <v>48.025054577113316</v>
      </c>
      <c r="G57" s="74"/>
    </row>
    <row r="58" spans="1:7" s="58" customFormat="1" ht="15">
      <c r="A58" s="6" t="s">
        <v>28</v>
      </c>
      <c r="B58" s="5">
        <v>25570.02505</v>
      </c>
      <c r="C58" s="5">
        <v>23166.162</v>
      </c>
      <c r="D58" s="5">
        <v>20131.043</v>
      </c>
      <c r="E58" s="13">
        <f t="shared" si="0"/>
        <v>86.89848150073371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282237.037</v>
      </c>
      <c r="D59" s="5">
        <f>SUM(D57)-D58</f>
        <v>126539.01000000001</v>
      </c>
      <c r="E59" s="13">
        <f t="shared" si="0"/>
        <v>44.83430358574803</v>
      </c>
      <c r="G59" s="75"/>
    </row>
    <row r="60" spans="1:7" s="58" customFormat="1" ht="15">
      <c r="A60" s="23" t="s">
        <v>14</v>
      </c>
      <c r="B60" s="18">
        <v>205120.257</v>
      </c>
      <c r="C60" s="18">
        <v>186097.88</v>
      </c>
      <c r="D60" s="18">
        <v>85520.918</v>
      </c>
      <c r="E60" s="13">
        <f t="shared" si="0"/>
        <v>45.95480507354517</v>
      </c>
      <c r="G60" s="74"/>
    </row>
    <row r="61" spans="1:7" s="58" customFormat="1" ht="17.25" customHeight="1">
      <c r="A61" s="14" t="s">
        <v>35</v>
      </c>
      <c r="B61" s="15">
        <f>SUM(B62)</f>
        <v>183412.19999999998</v>
      </c>
      <c r="C61" s="15">
        <f>SUM(C62)</f>
        <v>147891.50699999998</v>
      </c>
      <c r="D61" s="15">
        <f>SUM(D62)</f>
        <v>48363.745</v>
      </c>
      <c r="E61" s="12">
        <f t="shared" si="0"/>
        <v>32.702178766763126</v>
      </c>
      <c r="G61" s="76"/>
    </row>
    <row r="62" spans="1:7" s="58" customFormat="1" ht="15">
      <c r="A62" s="23" t="s">
        <v>14</v>
      </c>
      <c r="B62" s="18">
        <f>187125.917-3713.717</f>
        <v>183412.19999999998</v>
      </c>
      <c r="C62" s="18">
        <f>150605.224-2713.717</f>
        <v>147891.50699999998</v>
      </c>
      <c r="D62" s="18">
        <f>47961.468+402.277</f>
        <v>48363.745</v>
      </c>
      <c r="E62" s="13">
        <f t="shared" si="0"/>
        <v>32.702178766763126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173081.74599999998</v>
      </c>
      <c r="D63" s="15">
        <f>SUM(D64:D65)</f>
        <v>100847.29000000001</v>
      </c>
      <c r="E63" s="12">
        <f t="shared" si="0"/>
        <v>58.265699492077005</v>
      </c>
      <c r="G63" s="77"/>
    </row>
    <row r="64" spans="1:7" s="58" customFormat="1" ht="15">
      <c r="A64" s="23" t="s">
        <v>13</v>
      </c>
      <c r="B64" s="18">
        <v>97630.315</v>
      </c>
      <c r="C64" s="18">
        <v>91480.315</v>
      </c>
      <c r="D64" s="18">
        <v>58487.663</v>
      </c>
      <c r="E64" s="13">
        <f t="shared" si="0"/>
        <v>63.93469786368794</v>
      </c>
      <c r="G64" s="71"/>
    </row>
    <row r="65" spans="1:7" s="58" customFormat="1" ht="15">
      <c r="A65" s="23" t="s">
        <v>14</v>
      </c>
      <c r="B65" s="18">
        <v>83960.734</v>
      </c>
      <c r="C65" s="18">
        <v>81601.431</v>
      </c>
      <c r="D65" s="18">
        <v>42359.627</v>
      </c>
      <c r="E65" s="13">
        <f t="shared" si="0"/>
        <v>51.91039725761672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5116</v>
      </c>
      <c r="E66" s="12">
        <f t="shared" si="0"/>
        <v>33.95201298405676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5116</v>
      </c>
      <c r="E67" s="13">
        <f t="shared" si="0"/>
        <v>33.95201298405676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7005.06</v>
      </c>
      <c r="D68" s="11">
        <f>SUM(D69)+D72</f>
        <v>6180.198</v>
      </c>
      <c r="E68" s="12">
        <f t="shared" si="0"/>
        <v>88.22476895272845</v>
      </c>
      <c r="G68" s="76"/>
    </row>
    <row r="69" spans="1:7" s="58" customFormat="1" ht="15">
      <c r="A69" s="23" t="s">
        <v>30</v>
      </c>
      <c r="B69" s="18">
        <v>8564</v>
      </c>
      <c r="C69" s="18">
        <v>6835.06</v>
      </c>
      <c r="D69" s="18">
        <v>6017.897</v>
      </c>
      <c r="E69" s="13">
        <f t="shared" si="0"/>
        <v>88.04453801429688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6.662</v>
      </c>
      <c r="E70" s="13">
        <f aca="true" t="shared" si="1" ref="E70:E76">SUM(D70)/C70*100</f>
        <v>35.248677248677254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6816.160000000001</v>
      </c>
      <c r="D71" s="5">
        <f>SUM(D69)-D70</f>
        <v>6011.235</v>
      </c>
      <c r="E71" s="12">
        <f t="shared" si="1"/>
        <v>88.19093155090255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1989.8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40377.6</v>
      </c>
      <c r="D74" s="11">
        <v>40377.6</v>
      </c>
      <c r="E74" s="12">
        <f t="shared" si="1"/>
        <v>100</v>
      </c>
      <c r="G74" s="78"/>
    </row>
    <row r="75" spans="1:5" s="2" customFormat="1" ht="15">
      <c r="A75" s="10" t="s">
        <v>17</v>
      </c>
      <c r="B75" s="11">
        <f>SUM(B76)+B80</f>
        <v>135190.99200000003</v>
      </c>
      <c r="C75" s="11">
        <f>SUM(C76)+C80</f>
        <v>82622.34700000001</v>
      </c>
      <c r="D75" s="11">
        <f>SUM(D76)+D80</f>
        <v>57500.072</v>
      </c>
      <c r="E75" s="13">
        <f t="shared" si="1"/>
        <v>69.59384971235446</v>
      </c>
    </row>
    <row r="76" spans="1:5" s="2" customFormat="1" ht="15">
      <c r="A76" s="23" t="s">
        <v>30</v>
      </c>
      <c r="B76" s="18">
        <v>63496.05</v>
      </c>
      <c r="C76" s="18">
        <v>23013.633</v>
      </c>
      <c r="D76" s="18">
        <v>13591.703</v>
      </c>
      <c r="E76" s="12">
        <f t="shared" si="1"/>
        <v>59.05935407938415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23013.633</v>
      </c>
      <c r="D79" s="5">
        <f>SUM(D76)-D77-D78</f>
        <v>13591.703</v>
      </c>
      <c r="E79" s="13">
        <f aca="true" t="shared" si="2" ref="E79:E90">SUM(D79)/C79*100</f>
        <v>59.05935407938415</v>
      </c>
    </row>
    <row r="80" spans="1:5" s="3" customFormat="1" ht="15">
      <c r="A80" s="23" t="s">
        <v>14</v>
      </c>
      <c r="B80" s="18">
        <f>3035.586+48800.3+19551.056+308</f>
        <v>71694.94200000001</v>
      </c>
      <c r="C80" s="18">
        <f>14503.889+1201.525+43595.3+308</f>
        <v>59608.714</v>
      </c>
      <c r="D80" s="18">
        <f>43595.3+20.806+292.263</f>
        <v>43908.369</v>
      </c>
      <c r="E80" s="13">
        <f t="shared" si="2"/>
        <v>73.66099023709856</v>
      </c>
    </row>
    <row r="81" spans="1:5" s="3" customFormat="1" ht="27">
      <c r="A81" s="19" t="s">
        <v>22</v>
      </c>
      <c r="B81" s="50">
        <v>25360.833</v>
      </c>
      <c r="C81" s="50">
        <v>23579.125</v>
      </c>
      <c r="D81" s="50">
        <v>18000</v>
      </c>
      <c r="E81" s="13">
        <f t="shared" si="2"/>
        <v>76.33871061797247</v>
      </c>
    </row>
    <row r="82" spans="1:5" s="56" customFormat="1" ht="15.75">
      <c r="A82" s="20" t="s">
        <v>24</v>
      </c>
      <c r="B82" s="51">
        <f>B5+B14+B23+B35+B42+B49+B56+B61+B63+B66+B68+B73+B74+B75+B81</f>
        <v>4303211.499</v>
      </c>
      <c r="C82" s="51">
        <f>C5+C14+C23+C35+C42+C49+C56+C61+C63+C66+C68+C73+C74+C75+C81</f>
        <v>3403320.994</v>
      </c>
      <c r="D82" s="21">
        <f>D5+D14+D23+D35+D42+D49+D56+D61+D63+D66+D68+D73+D74+D75+D81</f>
        <v>2759767.378</v>
      </c>
      <c r="E82" s="52">
        <f t="shared" si="2"/>
        <v>81.09042264498193</v>
      </c>
    </row>
    <row r="83" spans="1:17" s="56" customFormat="1" ht="15.75">
      <c r="A83" s="10" t="s">
        <v>30</v>
      </c>
      <c r="B83" s="21">
        <f>B6+B15+B24+B36+B43+B50+B57+B64+B69+B76+B74</f>
        <v>3501045.017</v>
      </c>
      <c r="C83" s="21">
        <f>C6+C15+C24+C36+C43+C50+C57+C64+C69+C76+C74</f>
        <v>2696114.666</v>
      </c>
      <c r="D83" s="21">
        <f>D6+D15+D24+D36+D43+D50+D57+D64+D69+D76+D74</f>
        <v>2409440.257</v>
      </c>
      <c r="E83" s="52">
        <f t="shared" si="2"/>
        <v>89.36712846025519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656038.4779999999</v>
      </c>
      <c r="D84" s="15">
        <f t="shared" si="3"/>
        <v>627367.018</v>
      </c>
      <c r="E84" s="12">
        <f t="shared" si="2"/>
        <v>95.62960695729194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194022.07</v>
      </c>
      <c r="C85" s="15">
        <f t="shared" si="3"/>
        <v>145245.91</v>
      </c>
      <c r="D85" s="15">
        <f t="shared" si="3"/>
        <v>139311.451</v>
      </c>
      <c r="E85" s="12">
        <f t="shared" si="2"/>
        <v>95.91419889207206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88026.301</v>
      </c>
      <c r="D86" s="15">
        <f>D70+D11+D20+D29+D39+D46+D53+D58</f>
        <v>79980.727</v>
      </c>
      <c r="E86" s="12">
        <f t="shared" si="2"/>
        <v>90.86003398007148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2297007.9359500003</v>
      </c>
      <c r="C87" s="15">
        <f>C83-C84-C85-C86</f>
        <v>1806803.9770000004</v>
      </c>
      <c r="D87" s="15">
        <f>D83-D84-D85-D86</f>
        <v>1562781.0610000002</v>
      </c>
      <c r="E87" s="12">
        <f t="shared" si="2"/>
        <v>86.49422299782772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774215.849</v>
      </c>
      <c r="C88" s="11">
        <f>C13+C22+C41+C34+C55+C60+C62+C65+C67+C72+C80+C48</f>
        <v>681637.403</v>
      </c>
      <c r="D88" s="11">
        <f>D13+D22+D41+D34+D55+D60+D62+D65+D67+D72+D80+D48</f>
        <v>332327.121</v>
      </c>
      <c r="E88" s="12">
        <f t="shared" si="2"/>
        <v>48.754237889143525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23579.125</v>
      </c>
      <c r="D89" s="11">
        <f>SUM(D81)</f>
        <v>18000</v>
      </c>
      <c r="E89" s="12">
        <f t="shared" si="2"/>
        <v>76.33871061797247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1989.8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67">
      <selection activeCell="C79" sqref="C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87" t="s">
        <v>72</v>
      </c>
      <c r="B1" s="87"/>
      <c r="C1" s="87"/>
      <c r="D1" s="87"/>
      <c r="E1" s="87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68</v>
      </c>
      <c r="D3" s="85" t="s">
        <v>70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1126178.684</v>
      </c>
      <c r="C5" s="11">
        <f>C6+C13</f>
        <v>850681.125</v>
      </c>
      <c r="D5" s="11">
        <f>D6+D13</f>
        <v>767830.589</v>
      </c>
      <c r="E5" s="12">
        <f>SUM(D5)/C5*100</f>
        <v>90.26068246195071</v>
      </c>
    </row>
    <row r="6" spans="1:5" s="28" customFormat="1" ht="15">
      <c r="A6" s="60" t="s">
        <v>37</v>
      </c>
      <c r="B6" s="18">
        <v>1025483.463</v>
      </c>
      <c r="C6" s="18">
        <v>757287.167</v>
      </c>
      <c r="D6" s="48">
        <v>710364.745</v>
      </c>
      <c r="E6" s="13">
        <f aca="true" t="shared" si="0" ref="E6:E69">SUM(D6)/C6*100</f>
        <v>93.80387994875396</v>
      </c>
    </row>
    <row r="7" spans="1:5" s="28" customFormat="1" ht="15">
      <c r="A7" s="29" t="s">
        <v>38</v>
      </c>
      <c r="B7" s="5">
        <v>658763.806</v>
      </c>
      <c r="C7" s="5">
        <v>496323.332</v>
      </c>
      <c r="D7" s="5">
        <v>472986.619</v>
      </c>
      <c r="E7" s="13">
        <f t="shared" si="0"/>
        <v>95.29808262167292</v>
      </c>
    </row>
    <row r="8" spans="1:5" s="28" customFormat="1" ht="15">
      <c r="A8" s="29" t="s">
        <v>39</v>
      </c>
      <c r="B8" s="5">
        <v>145790.687</v>
      </c>
      <c r="C8" s="5">
        <v>109903.03</v>
      </c>
      <c r="D8" s="5">
        <v>105277.733</v>
      </c>
      <c r="E8" s="13">
        <f t="shared" si="0"/>
        <v>95.79147453896402</v>
      </c>
    </row>
    <row r="9" spans="1:5" s="28" customFormat="1" ht="15">
      <c r="A9" s="29" t="s">
        <v>40</v>
      </c>
      <c r="B9" s="5">
        <v>187.729</v>
      </c>
      <c r="C9" s="5">
        <v>177.676</v>
      </c>
      <c r="D9" s="5">
        <v>79.657</v>
      </c>
      <c r="E9" s="13">
        <f t="shared" si="0"/>
        <v>44.83272923748846</v>
      </c>
    </row>
    <row r="10" spans="1:5" s="28" customFormat="1" ht="15">
      <c r="A10" s="29" t="s">
        <v>41</v>
      </c>
      <c r="B10" s="5">
        <v>56871.942</v>
      </c>
      <c r="C10" s="5">
        <v>35279.82</v>
      </c>
      <c r="D10" s="5">
        <v>31731.166</v>
      </c>
      <c r="E10" s="13">
        <f t="shared" si="0"/>
        <v>89.94140559674058</v>
      </c>
    </row>
    <row r="11" spans="1:5" s="28" customFormat="1" ht="30">
      <c r="A11" s="29" t="s">
        <v>42</v>
      </c>
      <c r="B11" s="5">
        <v>88069.465</v>
      </c>
      <c r="C11" s="5">
        <v>52921.583</v>
      </c>
      <c r="D11" s="5">
        <v>49687.024</v>
      </c>
      <c r="E11" s="13">
        <f t="shared" si="0"/>
        <v>93.8880154057372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62681.72600000001</v>
      </c>
      <c r="D12" s="47">
        <f>SUM(D6)-D7-D8-D9-D10-D11</f>
        <v>50602.54599999998</v>
      </c>
      <c r="E12" s="54">
        <f t="shared" si="0"/>
        <v>80.7293436686794</v>
      </c>
    </row>
    <row r="13" spans="1:5" s="28" customFormat="1" ht="15">
      <c r="A13" s="60" t="s">
        <v>44</v>
      </c>
      <c r="B13" s="18">
        <v>100695.221</v>
      </c>
      <c r="C13" s="18">
        <v>93393.958</v>
      </c>
      <c r="D13" s="18">
        <v>57465.844</v>
      </c>
      <c r="E13" s="13">
        <f t="shared" si="0"/>
        <v>61.5305799546476</v>
      </c>
    </row>
    <row r="14" spans="1:5" s="27" customFormat="1" ht="14.25">
      <c r="A14" s="59" t="s">
        <v>45</v>
      </c>
      <c r="B14" s="11">
        <f>B15+B22</f>
        <v>537056.785</v>
      </c>
      <c r="C14" s="11">
        <f>C15+C22</f>
        <v>399885.6</v>
      </c>
      <c r="D14" s="11">
        <f>D15+D22</f>
        <v>387488.474</v>
      </c>
      <c r="E14" s="12">
        <f t="shared" si="0"/>
        <v>96.89983185190965</v>
      </c>
    </row>
    <row r="15" spans="1:5" s="28" customFormat="1" ht="15">
      <c r="A15" s="60" t="s">
        <v>46</v>
      </c>
      <c r="B15" s="18">
        <f>478106.964+29125.5</f>
        <v>507232.464</v>
      </c>
      <c r="C15" s="18">
        <f>353560.952+21844.125</f>
        <v>375405.077</v>
      </c>
      <c r="D15" s="18">
        <f>346967.507+21844.125</f>
        <v>368811.632</v>
      </c>
      <c r="E15" s="13">
        <f t="shared" si="0"/>
        <v>98.24364522379648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507232.464</v>
      </c>
      <c r="C21" s="47">
        <f>SUM(C15)-C16-C17-C18-C19-C20</f>
        <v>375405.077</v>
      </c>
      <c r="D21" s="47">
        <f>SUM(D15)-D16-D17-D18-D19-D20</f>
        <v>368811.632</v>
      </c>
      <c r="E21" s="54">
        <f t="shared" si="0"/>
        <v>98.24364522379648</v>
      </c>
    </row>
    <row r="22" spans="1:5" s="28" customFormat="1" ht="15">
      <c r="A22" s="60" t="s">
        <v>44</v>
      </c>
      <c r="B22" s="18">
        <v>29824.321</v>
      </c>
      <c r="C22" s="18">
        <v>24480.523</v>
      </c>
      <c r="D22" s="18">
        <v>18676.842</v>
      </c>
      <c r="E22" s="13">
        <f t="shared" si="0"/>
        <v>76.29265927039222</v>
      </c>
    </row>
    <row r="23" spans="1:5" s="27" customFormat="1" ht="28.5">
      <c r="A23" s="59" t="s">
        <v>47</v>
      </c>
      <c r="B23" s="11">
        <f>B24+B34</f>
        <v>1054486.817</v>
      </c>
      <c r="C23" s="11">
        <f>C24+C34</f>
        <v>844881.892</v>
      </c>
      <c r="D23" s="11">
        <f>D24+D34</f>
        <v>828889.664</v>
      </c>
      <c r="E23" s="12">
        <f t="shared" si="0"/>
        <v>98.1071640721115</v>
      </c>
    </row>
    <row r="24" spans="1:5" s="28" customFormat="1" ht="15">
      <c r="A24" s="60" t="s">
        <v>46</v>
      </c>
      <c r="B24" s="48">
        <v>1049048.705</v>
      </c>
      <c r="C24" s="48">
        <v>840147.884</v>
      </c>
      <c r="D24" s="48">
        <v>827036.524</v>
      </c>
      <c r="E24" s="13">
        <f t="shared" si="0"/>
        <v>98.43939855712355</v>
      </c>
    </row>
    <row r="25" spans="1:5" s="28" customFormat="1" ht="15">
      <c r="A25" s="29" t="s">
        <v>38</v>
      </c>
      <c r="B25" s="47">
        <v>22699.713</v>
      </c>
      <c r="C25" s="47">
        <v>17082.171</v>
      </c>
      <c r="D25" s="47">
        <v>16221.542</v>
      </c>
      <c r="E25" s="13">
        <f t="shared" si="0"/>
        <v>94.96182891507175</v>
      </c>
    </row>
    <row r="26" spans="1:5" s="28" customFormat="1" ht="15">
      <c r="A26" s="29" t="s">
        <v>39</v>
      </c>
      <c r="B26" s="47">
        <v>4944.224</v>
      </c>
      <c r="C26" s="47">
        <v>3760.357</v>
      </c>
      <c r="D26" s="47">
        <v>3567.713</v>
      </c>
      <c r="E26" s="13">
        <f t="shared" si="0"/>
        <v>94.87697577650208</v>
      </c>
    </row>
    <row r="27" spans="1:5" s="28" customFormat="1" ht="15">
      <c r="A27" s="29" t="s">
        <v>40</v>
      </c>
      <c r="B27" s="47">
        <v>100.175</v>
      </c>
      <c r="C27" s="47">
        <v>79.325</v>
      </c>
      <c r="D27" s="47">
        <v>73.897</v>
      </c>
      <c r="E27" s="13">
        <f t="shared" si="0"/>
        <v>93.15726441853135</v>
      </c>
    </row>
    <row r="28" spans="1:5" s="28" customFormat="1" ht="15">
      <c r="A28" s="29" t="s">
        <v>41</v>
      </c>
      <c r="B28" s="47">
        <v>326.99</v>
      </c>
      <c r="C28" s="47">
        <v>237.013</v>
      </c>
      <c r="D28" s="47">
        <v>236.892</v>
      </c>
      <c r="E28" s="13">
        <f t="shared" si="0"/>
        <v>99.94894794800285</v>
      </c>
    </row>
    <row r="29" spans="1:5" s="28" customFormat="1" ht="30">
      <c r="A29" s="29" t="s">
        <v>42</v>
      </c>
      <c r="B29" s="47">
        <v>1301.5</v>
      </c>
      <c r="C29" s="47">
        <v>879.959</v>
      </c>
      <c r="D29" s="47">
        <v>703.912</v>
      </c>
      <c r="E29" s="13">
        <f t="shared" si="0"/>
        <v>79.9937269804616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818109.059</v>
      </c>
      <c r="D30" s="47">
        <f>SUM(D24)-D25-D26-D27-D28-D29</f>
        <v>806232.568</v>
      </c>
      <c r="E30" s="13">
        <f t="shared" si="0"/>
        <v>98.548299781142</v>
      </c>
    </row>
    <row r="31" spans="1:5" s="28" customFormat="1" ht="15">
      <c r="A31" s="29" t="s">
        <v>48</v>
      </c>
      <c r="B31" s="5">
        <f>SUM(B32:B33)</f>
        <v>940981.8999999999</v>
      </c>
      <c r="C31" s="5">
        <f>SUM(C32:C33)</f>
        <v>757276.27614</v>
      </c>
      <c r="D31" s="5">
        <f>SUM(D32:D33)</f>
        <v>749436.14841</v>
      </c>
      <c r="E31" s="13">
        <f t="shared" si="0"/>
        <v>98.96469386708338</v>
      </c>
    </row>
    <row r="32" spans="1:5" s="28" customFormat="1" ht="30">
      <c r="A32" s="61" t="s">
        <v>49</v>
      </c>
      <c r="B32" s="5">
        <v>521582.3</v>
      </c>
      <c r="C32" s="5">
        <v>384012.4658</v>
      </c>
      <c r="D32" s="47">
        <v>376172.33807</v>
      </c>
      <c r="E32" s="13">
        <f t="shared" si="0"/>
        <v>97.95836634790828</v>
      </c>
    </row>
    <row r="33" spans="1:5" s="28" customFormat="1" ht="15">
      <c r="A33" s="61" t="s">
        <v>50</v>
      </c>
      <c r="B33" s="5">
        <v>419399.6</v>
      </c>
      <c r="C33" s="5">
        <v>373263.81034</v>
      </c>
      <c r="D33" s="47">
        <v>373263.81034</v>
      </c>
      <c r="E33" s="13">
        <f t="shared" si="0"/>
        <v>100</v>
      </c>
    </row>
    <row r="34" spans="1:5" s="28" customFormat="1" ht="15">
      <c r="A34" s="60" t="s">
        <v>44</v>
      </c>
      <c r="B34" s="48">
        <v>5438.112</v>
      </c>
      <c r="C34" s="48">
        <v>4734.008</v>
      </c>
      <c r="D34" s="48">
        <f>1616.446+236.694</f>
        <v>1853.1399999999999</v>
      </c>
      <c r="E34" s="13">
        <f t="shared" si="0"/>
        <v>39.14526549173554</v>
      </c>
    </row>
    <row r="35" spans="1:5" s="27" customFormat="1" ht="14.25">
      <c r="A35" s="59" t="s">
        <v>51</v>
      </c>
      <c r="B35" s="50">
        <f>B36+B41</f>
        <v>150244.271</v>
      </c>
      <c r="C35" s="50">
        <f>C36+C41</f>
        <v>108396.849</v>
      </c>
      <c r="D35" s="50">
        <f>D36+D41</f>
        <v>94692.361</v>
      </c>
      <c r="E35" s="12">
        <f t="shared" si="0"/>
        <v>87.3571158881196</v>
      </c>
    </row>
    <row r="36" spans="1:5" s="28" customFormat="1" ht="15">
      <c r="A36" s="60" t="s">
        <v>46</v>
      </c>
      <c r="B36" s="48">
        <v>126595.773</v>
      </c>
      <c r="C36" s="48">
        <v>92372.187</v>
      </c>
      <c r="D36" s="48">
        <v>85570.401</v>
      </c>
      <c r="E36" s="13">
        <f t="shared" si="0"/>
        <v>92.63654329197595</v>
      </c>
    </row>
    <row r="37" spans="1:5" s="28" customFormat="1" ht="15">
      <c r="A37" s="29" t="s">
        <v>38</v>
      </c>
      <c r="B37" s="47">
        <v>61525.389</v>
      </c>
      <c r="C37" s="47">
        <v>46425.243</v>
      </c>
      <c r="D37" s="47">
        <v>44230.611</v>
      </c>
      <c r="E37" s="13">
        <f t="shared" si="0"/>
        <v>95.27276141559452</v>
      </c>
    </row>
    <row r="38" spans="1:5" s="28" customFormat="1" ht="15">
      <c r="A38" s="29" t="s">
        <v>39</v>
      </c>
      <c r="B38" s="47">
        <v>13637.526</v>
      </c>
      <c r="C38" s="47">
        <v>10370.668</v>
      </c>
      <c r="D38" s="47">
        <v>9967.174</v>
      </c>
      <c r="E38" s="13">
        <f t="shared" si="0"/>
        <v>96.10927666375976</v>
      </c>
    </row>
    <row r="39" spans="1:5" s="28" customFormat="1" ht="30">
      <c r="A39" s="29" t="s">
        <v>42</v>
      </c>
      <c r="B39" s="47">
        <v>6322.26</v>
      </c>
      <c r="C39" s="47">
        <v>4174.76</v>
      </c>
      <c r="D39" s="47">
        <v>3494.864</v>
      </c>
      <c r="E39" s="13">
        <f t="shared" si="0"/>
        <v>83.71412967452021</v>
      </c>
    </row>
    <row r="40" spans="1:5" s="28" customFormat="1" ht="15">
      <c r="A40" s="29" t="s">
        <v>43</v>
      </c>
      <c r="B40" s="47">
        <f>SUM(B36)-B37-B38-B39</f>
        <v>45110.598</v>
      </c>
      <c r="C40" s="47">
        <f>SUM(C36)-C37-C38-C39</f>
        <v>31401.516000000003</v>
      </c>
      <c r="D40" s="47">
        <f>SUM(D36)-D37-D38-D39</f>
        <v>27877.752</v>
      </c>
      <c r="E40" s="13">
        <f t="shared" si="0"/>
        <v>88.7783634395231</v>
      </c>
    </row>
    <row r="41" spans="1:5" s="28" customFormat="1" ht="15">
      <c r="A41" s="60" t="s">
        <v>44</v>
      </c>
      <c r="B41" s="48">
        <v>23648.498</v>
      </c>
      <c r="C41" s="48">
        <v>16024.662</v>
      </c>
      <c r="D41" s="48">
        <f>9013.708+108.252</f>
        <v>9121.960000000001</v>
      </c>
      <c r="E41" s="13">
        <f t="shared" si="0"/>
        <v>56.92450798650231</v>
      </c>
    </row>
    <row r="42" spans="1:5" s="27" customFormat="1" ht="14.25">
      <c r="A42" s="59" t="s">
        <v>52</v>
      </c>
      <c r="B42" s="50">
        <f>B43+B48</f>
        <v>115006.82999999999</v>
      </c>
      <c r="C42" s="50">
        <f>C43+C48</f>
        <v>95524.056</v>
      </c>
      <c r="D42" s="50">
        <f>D43+D48</f>
        <v>70821.039</v>
      </c>
      <c r="E42" s="12">
        <f t="shared" si="0"/>
        <v>74.13948063511877</v>
      </c>
    </row>
    <row r="43" spans="1:5" s="28" customFormat="1" ht="15">
      <c r="A43" s="60" t="s">
        <v>46</v>
      </c>
      <c r="B43" s="48">
        <v>77198.317</v>
      </c>
      <c r="C43" s="48">
        <v>59709.543</v>
      </c>
      <c r="D43" s="48">
        <v>55660.116</v>
      </c>
      <c r="E43" s="13">
        <f t="shared" si="0"/>
        <v>93.21812427872712</v>
      </c>
    </row>
    <row r="44" spans="1:5" s="28" customFormat="1" ht="15">
      <c r="A44" s="29" t="s">
        <v>38</v>
      </c>
      <c r="B44" s="47">
        <v>38000.765</v>
      </c>
      <c r="C44" s="47">
        <v>27901.532</v>
      </c>
      <c r="D44" s="47">
        <v>27153.642</v>
      </c>
      <c r="E44" s="13">
        <f t="shared" si="0"/>
        <v>97.31953786623616</v>
      </c>
    </row>
    <row r="45" spans="1:5" s="28" customFormat="1" ht="15">
      <c r="A45" s="29" t="s">
        <v>39</v>
      </c>
      <c r="B45" s="47">
        <v>8368.851</v>
      </c>
      <c r="C45" s="47">
        <v>6145.053</v>
      </c>
      <c r="D45" s="47">
        <v>5946.344</v>
      </c>
      <c r="E45" s="13">
        <f t="shared" si="0"/>
        <v>96.76635823970925</v>
      </c>
    </row>
    <row r="46" spans="1:5" s="28" customFormat="1" ht="30">
      <c r="A46" s="29" t="s">
        <v>42</v>
      </c>
      <c r="B46" s="47">
        <v>5627.013</v>
      </c>
      <c r="C46" s="47">
        <v>3583.739</v>
      </c>
      <c r="D46" s="47">
        <v>3105.247</v>
      </c>
      <c r="E46" s="13">
        <f t="shared" si="0"/>
        <v>86.64824642642782</v>
      </c>
    </row>
    <row r="47" spans="1:5" s="28" customFormat="1" ht="15">
      <c r="A47" s="29" t="s">
        <v>43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19454.883</v>
      </c>
      <c r="E47" s="13">
        <f t="shared" si="0"/>
        <v>88.11399986566556</v>
      </c>
    </row>
    <row r="48" spans="1:5" s="28" customFormat="1" ht="15">
      <c r="A48" s="60" t="s">
        <v>44</v>
      </c>
      <c r="B48" s="48">
        <v>37808.513</v>
      </c>
      <c r="C48" s="48">
        <v>35814.513</v>
      </c>
      <c r="D48" s="48">
        <v>15160.923</v>
      </c>
      <c r="E48" s="13">
        <f t="shared" si="0"/>
        <v>42.3317859997147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120834.88200000001</v>
      </c>
      <c r="D49" s="11">
        <f>D50+D55</f>
        <v>101469.375</v>
      </c>
      <c r="E49" s="12">
        <f t="shared" si="0"/>
        <v>83.97357892069608</v>
      </c>
    </row>
    <row r="50" spans="1:5" s="28" customFormat="1" ht="15">
      <c r="A50" s="60" t="s">
        <v>46</v>
      </c>
      <c r="B50" s="18">
        <f>146383.581+90.5</f>
        <v>146474.081</v>
      </c>
      <c r="C50" s="18">
        <v>104083.001</v>
      </c>
      <c r="D50" s="18">
        <v>96851.923</v>
      </c>
      <c r="E50" s="13">
        <f t="shared" si="0"/>
        <v>93.05258502298564</v>
      </c>
    </row>
    <row r="51" spans="1:5" s="28" customFormat="1" ht="15">
      <c r="A51" s="29" t="s">
        <v>38</v>
      </c>
      <c r="B51" s="5">
        <f>96802.106+74.2</f>
        <v>96876.306</v>
      </c>
      <c r="C51" s="5">
        <v>68306.2</v>
      </c>
      <c r="D51" s="5">
        <v>66774.604</v>
      </c>
      <c r="E51" s="13">
        <f t="shared" si="0"/>
        <v>97.75774966254895</v>
      </c>
    </row>
    <row r="52" spans="1:5" s="28" customFormat="1" ht="15">
      <c r="A52" s="29" t="s">
        <v>39</v>
      </c>
      <c r="B52" s="5">
        <f>21264.482+16.3</f>
        <v>21280.782</v>
      </c>
      <c r="C52" s="5">
        <v>15066.802</v>
      </c>
      <c r="D52" s="5">
        <v>14552.487</v>
      </c>
      <c r="E52" s="13">
        <f t="shared" si="0"/>
        <v>96.58643552891981</v>
      </c>
    </row>
    <row r="53" spans="1:5" s="28" customFormat="1" ht="30">
      <c r="A53" s="29" t="s">
        <v>42</v>
      </c>
      <c r="B53" s="5">
        <f>5245.45-5.681</f>
        <v>5239.769</v>
      </c>
      <c r="C53" s="5">
        <v>3281.198</v>
      </c>
      <c r="D53" s="5">
        <v>2851.975</v>
      </c>
      <c r="E53" s="13">
        <f t="shared" si="0"/>
        <v>86.91871078795002</v>
      </c>
    </row>
    <row r="54" spans="1:5" s="28" customFormat="1" ht="15">
      <c r="A54" s="29" t="s">
        <v>43</v>
      </c>
      <c r="B54" s="5">
        <f>SUM(B50)-B51-B52-B53+5.681</f>
        <v>23082.90500000001</v>
      </c>
      <c r="C54" s="5">
        <f>SUM(C50)-C51-C52-C53</f>
        <v>17428.801000000007</v>
      </c>
      <c r="D54" s="5">
        <f>SUM(D50)-D51-D52-D53</f>
        <v>12672.856999999989</v>
      </c>
      <c r="E54" s="13">
        <f t="shared" si="0"/>
        <v>72.71215616036918</v>
      </c>
    </row>
    <row r="55" spans="1:5" s="28" customFormat="1" ht="15">
      <c r="A55" s="60" t="s">
        <v>44</v>
      </c>
      <c r="B55" s="18">
        <v>17374.725</v>
      </c>
      <c r="C55" s="18">
        <v>16751.881</v>
      </c>
      <c r="D55" s="18">
        <v>4617.452</v>
      </c>
      <c r="E55" s="13">
        <f t="shared" si="0"/>
        <v>27.56378224033468</v>
      </c>
    </row>
    <row r="56" spans="1:5" s="28" customFormat="1" ht="28.5">
      <c r="A56" s="14" t="s">
        <v>54</v>
      </c>
      <c r="B56" s="15">
        <f>B57+B60</f>
        <v>550605.306</v>
      </c>
      <c r="C56" s="15">
        <f>C57+C60</f>
        <v>491501.079</v>
      </c>
      <c r="D56" s="49">
        <f>D57+D60</f>
        <v>232190.97100000002</v>
      </c>
      <c r="E56" s="12">
        <f t="shared" si="0"/>
        <v>47.24119252645629</v>
      </c>
    </row>
    <row r="57" spans="1:5" s="28" customFormat="1" ht="15">
      <c r="A57" s="60" t="s">
        <v>46</v>
      </c>
      <c r="B57" s="18">
        <v>345485.049</v>
      </c>
      <c r="C57" s="18">
        <v>305403.199</v>
      </c>
      <c r="D57" s="18">
        <v>146670.053</v>
      </c>
      <c r="E57" s="13">
        <f t="shared" si="0"/>
        <v>48.025054577113316</v>
      </c>
    </row>
    <row r="58" spans="1:5" s="28" customFormat="1" ht="30">
      <c r="A58" s="29" t="s">
        <v>42</v>
      </c>
      <c r="B58" s="5">
        <v>25570.02505</v>
      </c>
      <c r="C58" s="5">
        <v>23166.162</v>
      </c>
      <c r="D58" s="5">
        <v>20131.043</v>
      </c>
      <c r="E58" s="13">
        <f t="shared" si="0"/>
        <v>86.89848150073371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282237.037</v>
      </c>
      <c r="D59" s="5">
        <f>SUM(D57)-D58</f>
        <v>126539.01000000001</v>
      </c>
      <c r="E59" s="13">
        <f t="shared" si="0"/>
        <v>44.83430358574803</v>
      </c>
    </row>
    <row r="60" spans="1:5" s="28" customFormat="1" ht="15">
      <c r="A60" s="60" t="s">
        <v>44</v>
      </c>
      <c r="B60" s="18">
        <v>205120.257</v>
      </c>
      <c r="C60" s="18">
        <v>186097.88</v>
      </c>
      <c r="D60" s="18">
        <v>85520.918</v>
      </c>
      <c r="E60" s="13">
        <f t="shared" si="0"/>
        <v>45.95480507354517</v>
      </c>
    </row>
    <row r="61" spans="1:5" s="28" customFormat="1" ht="15">
      <c r="A61" s="14" t="s">
        <v>55</v>
      </c>
      <c r="B61" s="15">
        <f>SUM(B62)</f>
        <v>183412.19999999998</v>
      </c>
      <c r="C61" s="15">
        <f>SUM(C62)</f>
        <v>147891.50699999998</v>
      </c>
      <c r="D61" s="15">
        <f>SUM(D62)</f>
        <v>48363.745</v>
      </c>
      <c r="E61" s="12">
        <f t="shared" si="0"/>
        <v>32.702178766763126</v>
      </c>
    </row>
    <row r="62" spans="1:5" s="28" customFormat="1" ht="15">
      <c r="A62" s="60" t="s">
        <v>44</v>
      </c>
      <c r="B62" s="18">
        <f>187125.917-3713.717</f>
        <v>183412.19999999998</v>
      </c>
      <c r="C62" s="18">
        <f>150605.224-2713.717</f>
        <v>147891.50699999998</v>
      </c>
      <c r="D62" s="18">
        <f>47961.468+402.277</f>
        <v>48363.745</v>
      </c>
      <c r="E62" s="13">
        <f t="shared" si="0"/>
        <v>32.702178766763126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173081.74599999998</v>
      </c>
      <c r="D63" s="15">
        <f>SUM(D64:D65)</f>
        <v>100847.29000000001</v>
      </c>
      <c r="E63" s="12">
        <f t="shared" si="0"/>
        <v>58.265699492077005</v>
      </c>
    </row>
    <row r="64" spans="1:5" s="28" customFormat="1" ht="15">
      <c r="A64" s="60" t="s">
        <v>43</v>
      </c>
      <c r="B64" s="18">
        <v>97630.315</v>
      </c>
      <c r="C64" s="18">
        <v>91480.315</v>
      </c>
      <c r="D64" s="18">
        <v>58487.663</v>
      </c>
      <c r="E64" s="13">
        <f t="shared" si="0"/>
        <v>63.93469786368794</v>
      </c>
    </row>
    <row r="65" spans="1:5" s="28" customFormat="1" ht="15">
      <c r="A65" s="60" t="s">
        <v>44</v>
      </c>
      <c r="B65" s="18">
        <v>83960.734</v>
      </c>
      <c r="C65" s="18">
        <v>81601.431</v>
      </c>
      <c r="D65" s="18">
        <v>42359.627</v>
      </c>
      <c r="E65" s="13">
        <f t="shared" si="0"/>
        <v>51.91039725761672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5116</v>
      </c>
      <c r="E66" s="12">
        <f t="shared" si="0"/>
        <v>33.95201298405676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5116</v>
      </c>
      <c r="E67" s="13">
        <f t="shared" si="0"/>
        <v>33.95201298405676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7005.06</v>
      </c>
      <c r="D68" s="11">
        <f>SUM(D69)+D72</f>
        <v>6180.198</v>
      </c>
      <c r="E68" s="12">
        <f t="shared" si="0"/>
        <v>88.22476895272845</v>
      </c>
    </row>
    <row r="69" spans="1:5" s="28" customFormat="1" ht="15">
      <c r="A69" s="60" t="s">
        <v>46</v>
      </c>
      <c r="B69" s="18">
        <v>8564</v>
      </c>
      <c r="C69" s="18">
        <v>6835.06</v>
      </c>
      <c r="D69" s="18">
        <v>6017.897</v>
      </c>
      <c r="E69" s="13">
        <f t="shared" si="0"/>
        <v>88.04453801429688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6.662</v>
      </c>
      <c r="E70" s="13">
        <f aca="true" t="shared" si="1" ref="E70:E76">SUM(D70)/C70*100</f>
        <v>35.248677248677254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6816.160000000001</v>
      </c>
      <c r="D71" s="5">
        <f>SUM(D69)-D70</f>
        <v>6011.235</v>
      </c>
      <c r="E71" s="12">
        <f t="shared" si="1"/>
        <v>88.19093155090255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1989.8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40377.6</v>
      </c>
      <c r="D74" s="11">
        <v>40377.6</v>
      </c>
      <c r="E74" s="12">
        <f t="shared" si="1"/>
        <v>100</v>
      </c>
    </row>
    <row r="75" spans="1:5" s="27" customFormat="1" ht="15">
      <c r="A75" s="59" t="s">
        <v>61</v>
      </c>
      <c r="B75" s="11">
        <f>SUM(B76)+B80</f>
        <v>135190.99200000003</v>
      </c>
      <c r="C75" s="11">
        <f>SUM(C76)+C80</f>
        <v>82622.34700000001</v>
      </c>
      <c r="D75" s="11">
        <f>SUM(D76)+D80</f>
        <v>57500.072</v>
      </c>
      <c r="E75" s="13">
        <f t="shared" si="1"/>
        <v>69.59384971235446</v>
      </c>
    </row>
    <row r="76" spans="1:5" s="27" customFormat="1" ht="15">
      <c r="A76" s="60" t="s">
        <v>46</v>
      </c>
      <c r="B76" s="18">
        <v>63496.05</v>
      </c>
      <c r="C76" s="18">
        <v>23013.633</v>
      </c>
      <c r="D76" s="18">
        <v>13591.703</v>
      </c>
      <c r="E76" s="12">
        <f t="shared" si="1"/>
        <v>59.05935407938415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23013.633</v>
      </c>
      <c r="D79" s="5">
        <f>SUM(D76)-D77-D78</f>
        <v>13591.703</v>
      </c>
      <c r="E79" s="13">
        <f aca="true" t="shared" si="2" ref="E79:E90">SUM(D79)/C79*100</f>
        <v>59.05935407938415</v>
      </c>
    </row>
    <row r="80" spans="1:5" s="28" customFormat="1" ht="15">
      <c r="A80" s="60" t="s">
        <v>44</v>
      </c>
      <c r="B80" s="18">
        <f>3035.586+48800.3+19551.056+308</f>
        <v>71694.94200000001</v>
      </c>
      <c r="C80" s="18">
        <f>14503.889+1201.525+43595.3+308</f>
        <v>59608.714</v>
      </c>
      <c r="D80" s="18">
        <f>43595.3+20.806+292.263</f>
        <v>43908.369</v>
      </c>
      <c r="E80" s="13">
        <f t="shared" si="2"/>
        <v>73.66099023709856</v>
      </c>
    </row>
    <row r="81" spans="1:5" s="28" customFormat="1" ht="40.5">
      <c r="A81" s="64" t="s">
        <v>62</v>
      </c>
      <c r="B81" s="50">
        <v>25360.833</v>
      </c>
      <c r="C81" s="50">
        <v>23579.125</v>
      </c>
      <c r="D81" s="50">
        <v>18000</v>
      </c>
      <c r="E81" s="13">
        <f t="shared" si="2"/>
        <v>76.33871061797247</v>
      </c>
    </row>
    <row r="82" spans="1:10" s="32" customFormat="1" ht="15.75">
      <c r="A82" s="65" t="s">
        <v>63</v>
      </c>
      <c r="B82" s="51">
        <f>B5+B14+B23+B35+B42+B49+B56+B61+B63+B66+B68+B73+B74+B75+B81</f>
        <v>4303211.499</v>
      </c>
      <c r="C82" s="51">
        <f>C5+C14+C23+C35+C42+C49+C56+C61+C63+C66+C68+C73+C74+C75+C81</f>
        <v>3403320.994</v>
      </c>
      <c r="D82" s="21">
        <f>D5+D14+D23+D35+D42+D49+D56+D61+D63+D66+D68+D73+D74+D75+D81</f>
        <v>2759767.378</v>
      </c>
      <c r="E82" s="52">
        <f t="shared" si="2"/>
        <v>81.09042264498193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3501045.017</v>
      </c>
      <c r="C83" s="21">
        <f>C6+C15+C24+C36+C43+C50+C57+C64+C69+C76+C74</f>
        <v>2696114.666</v>
      </c>
      <c r="D83" s="21">
        <f>D6+D15+D24+D36+D43+D50+D57+D64+D69+D76+D74</f>
        <v>2409440.257</v>
      </c>
      <c r="E83" s="52">
        <f t="shared" si="2"/>
        <v>89.36712846025519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656038.4779999999</v>
      </c>
      <c r="D84" s="15">
        <f t="shared" si="3"/>
        <v>627367.018</v>
      </c>
      <c r="E84" s="12">
        <f t="shared" si="2"/>
        <v>95.62960695729194</v>
      </c>
    </row>
    <row r="85" spans="1:5" ht="15">
      <c r="A85" s="66" t="s">
        <v>39</v>
      </c>
      <c r="B85" s="15">
        <f t="shared" si="3"/>
        <v>194022.07</v>
      </c>
      <c r="C85" s="15">
        <f t="shared" si="3"/>
        <v>145245.91</v>
      </c>
      <c r="D85" s="15">
        <f t="shared" si="3"/>
        <v>139311.451</v>
      </c>
      <c r="E85" s="12">
        <f t="shared" si="2"/>
        <v>95.91419889207206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88026.301</v>
      </c>
      <c r="D86" s="15">
        <f>D70+D11+D20+D29+D39+D46+D53+D58</f>
        <v>79980.727</v>
      </c>
      <c r="E86" s="12">
        <f t="shared" si="2"/>
        <v>90.86003398007148</v>
      </c>
    </row>
    <row r="87" spans="1:5" ht="15">
      <c r="A87" s="66" t="s">
        <v>43</v>
      </c>
      <c r="B87" s="15">
        <f>B83-B84-B85-B86</f>
        <v>2297007.9359500003</v>
      </c>
      <c r="C87" s="15">
        <f>C83-C84-C85-C86</f>
        <v>1806803.9770000004</v>
      </c>
      <c r="D87" s="15">
        <f>D83-D84-D85-D86</f>
        <v>1562781.0610000002</v>
      </c>
      <c r="E87" s="12">
        <f t="shared" si="2"/>
        <v>86.49422299782772</v>
      </c>
    </row>
    <row r="88" spans="1:5" ht="15">
      <c r="A88" s="59" t="s">
        <v>44</v>
      </c>
      <c r="B88" s="11">
        <f>B13+B22+B41+B34+B55+B60+B62+B65+B67+B72+B80+B48</f>
        <v>774215.849</v>
      </c>
      <c r="C88" s="11">
        <f>C13+C22+C41+C34+C55+C60+C62+C65+C67+C72+C80+C48</f>
        <v>681637.403</v>
      </c>
      <c r="D88" s="11">
        <f>D13+D22+D41+D34+D55+D60+D62+D65+D67+D72+D80+D48</f>
        <v>332327.121</v>
      </c>
      <c r="E88" s="12">
        <f t="shared" si="2"/>
        <v>48.754237889143525</v>
      </c>
    </row>
    <row r="89" spans="1:5" ht="15">
      <c r="A89" s="59" t="s">
        <v>65</v>
      </c>
      <c r="B89" s="11">
        <f>SUM(B81)</f>
        <v>25360.833</v>
      </c>
      <c r="C89" s="11">
        <f>SUM(C81)</f>
        <v>23579.125</v>
      </c>
      <c r="D89" s="11">
        <f>SUM(D81)</f>
        <v>18000</v>
      </c>
      <c r="E89" s="12">
        <f t="shared" si="2"/>
        <v>76.33871061797247</v>
      </c>
    </row>
    <row r="90" spans="1:5" ht="28.5">
      <c r="A90" s="59" t="s">
        <v>66</v>
      </c>
      <c r="B90" s="11">
        <f>SUM(B73)</f>
        <v>2589.8</v>
      </c>
      <c r="C90" s="11">
        <f>SUM(C73)</f>
        <v>1989.8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2017-10-03T12:19:31Z</cp:lastPrinted>
  <dcterms:created xsi:type="dcterms:W3CDTF">2015-04-07T07:35:57Z</dcterms:created>
  <dcterms:modified xsi:type="dcterms:W3CDTF">2017-12-04T09:52:54Z</dcterms:modified>
  <cp:category/>
  <cp:version/>
  <cp:contentType/>
  <cp:contentStatus/>
</cp:coreProperties>
</file>