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'укр'!$A$5:$E$104</definedName>
    <definedName name="Z_038594F5_3A1E_4466_87E0_930B4397A4A3_.wvu.FilterData" localSheetId="0" hidden="1">'укр'!$A$5:$E$104</definedName>
    <definedName name="Z_04ACB588_E2F7_4C72_90EE_C1D7F57E0343_.wvu.FilterData" localSheetId="1" hidden="1">'рус'!$A$3:$J$97</definedName>
    <definedName name="Z_04ACB588_E2F7_4C72_90EE_C1D7F57E0343_.wvu.FilterData" localSheetId="0" hidden="1">'укр'!$A$5:$E$104</definedName>
    <definedName name="Z_0AB4131A_8BED_4BFC_A370_C1BC1C9D4C7C_.wvu.FilterData" localSheetId="0" hidden="1">'укр'!$A$5:$E$104</definedName>
    <definedName name="Z_1046EEE3_1562_4020_8D2B_824F51BD9219_.wvu.FilterData" localSheetId="1" hidden="1">'рус'!$A$3:$J$97</definedName>
    <definedName name="Z_1054A86F_0A27_49A1_9D7E_76FC64889737_.wvu.FilterData" localSheetId="0" hidden="1">'укр'!$A$5:$E$97</definedName>
    <definedName name="Z_1118C1DB_0416_47C1_A822_3E69CF54CCB3_.wvu.FilterData" localSheetId="0" hidden="1">'укр'!$A$5:$E$97</definedName>
    <definedName name="Z_14E2FFCA_D671_4AE0_9720_924EC0E297E1_.wvu.FilterData" localSheetId="0" hidden="1">'укр'!$A$5:$E$104</definedName>
    <definedName name="Z_189173DB_1C08_41EC_B262_A80BE037DBBD_.wvu.FilterData" localSheetId="1" hidden="1">'рус'!$A$3:$J$97</definedName>
    <definedName name="Z_189173DB_1C08_41EC_B262_A80BE037DBBD_.wvu.FilterData" localSheetId="0" hidden="1">'укр'!$A$5:$E$104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'укр'!$A$5:$E$104</definedName>
    <definedName name="Z_231C1CD9_D5BC_43F0_874C_628A321B7F6D_.wvu.FilterData" localSheetId="1" hidden="1">'рус'!$A$3:$J$97</definedName>
    <definedName name="Z_231C1CD9_D5BC_43F0_874C_628A321B7F6D_.wvu.FilterData" localSheetId="0" hidden="1">'укр'!$A$5:$E$104</definedName>
    <definedName name="Z_24240EEA_952B_4B02_AFBB_C5493EA03E7A_.wvu.FilterData" localSheetId="0" hidden="1">'укр'!$A$5:$E$104</definedName>
    <definedName name="Z_27F388CE_0524_43E5_9E25_7EEC8B6CD1B4_.wvu.FilterData" localSheetId="0" hidden="1">'укр'!$A$5:$E$97</definedName>
    <definedName name="Z_2F5B87D5_B1C8_4334_8E8E_F8E4AFB40214_.wvu.FilterData" localSheetId="0" hidden="1">'укр'!$A$5:$E$104</definedName>
    <definedName name="Z_31E1E041_6EB2_49AB_9672_6CA3F8ECA11B_.wvu.FilterData" localSheetId="0" hidden="1">'укр'!$A$5:$E$104</definedName>
    <definedName name="Z_36731AF8_F9D5_4860_88D6_AB8163BD0902_.wvu.FilterData" localSheetId="1" hidden="1">'рус'!$A$3:$J$97</definedName>
    <definedName name="Z_36731AF8_F9D5_4860_88D6_AB8163BD0902_.wvu.FilterData" localSheetId="0" hidden="1">'укр'!$A$5:$E$104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'укр'!$A$5:$E$104</definedName>
    <definedName name="Z_3A145DEE_F66F_4ADC_8CE5_38BF43BF697E_.wvu.FilterData" localSheetId="0" hidden="1">'укр'!$A$5:$E$104</definedName>
    <definedName name="Z_3A49E416_3AA8_4986_AB45_94FBE85FFCCE_.wvu.FilterData" localSheetId="0" hidden="1">'укр'!$A$5:$E$104</definedName>
    <definedName name="Z_3A5F962A_5CEC_470D_8281_3517D868C4CA_.wvu.FilterData" localSheetId="1" hidden="1">'рус'!$A$3:$J$97</definedName>
    <definedName name="Z_3A5F962A_5CEC_470D_8281_3517D868C4CA_.wvu.FilterData" localSheetId="0" hidden="1">'укр'!$A$5:$E$104</definedName>
    <definedName name="Z_3ABA87E8_DFA0_45BE_BA5D_FCDF1374FB92_.wvu.FilterData" localSheetId="0" hidden="1">'укр'!$A$5:$E$104</definedName>
    <definedName name="Z_3B0E0D1F_0965_4C8F_9DE1_C4965E5513FF_.wvu.FilterData" localSheetId="1" hidden="1">'рус'!$A$3:$J$97</definedName>
    <definedName name="Z_3B0E0D1F_0965_4C8F_9DE1_C4965E5513FF_.wvu.FilterData" localSheetId="0" hidden="1">'укр'!$A$5:$E$104</definedName>
    <definedName name="Z_3B0E0D1F_0965_4C8F_9DE1_C4965E5513FF_.wvu.PrintArea" localSheetId="0" hidden="1">'укр'!$A$1:$E$97</definedName>
    <definedName name="Z_3DE70603_A759_4A69_B4A6_A5BF364011E4_.wvu.FilterData" localSheetId="0" hidden="1">'укр'!$A$5:$E$97</definedName>
    <definedName name="Z_4260F083_649D_4241_ADC9_F602D674C2A9_.wvu.FilterData" localSheetId="0" hidden="1">'укр'!$A$5:$E$104</definedName>
    <definedName name="Z_49628C96_C195_416C_8FF0_14DD43C23211_.wvu.FilterData" localSheetId="1" hidden="1">'рус'!$A$3:$J$97</definedName>
    <definedName name="Z_49628C96_C195_416C_8FF0_14DD43C23211_.wvu.FilterData" localSheetId="0" hidden="1">'укр'!$A$5:$E$104</definedName>
    <definedName name="Z_4CD494E0_A5E8_4389_B231_32C134BAAFE3_.wvu.FilterData" localSheetId="1" hidden="1">'рус'!$A$3:$J$97</definedName>
    <definedName name="Z_4CD494E0_A5E8_4389_B231_32C134BAAFE3_.wvu.FilterData" localSheetId="0" hidden="1">'укр'!$A$5:$E$97</definedName>
    <definedName name="Z_4F73FC08_4ACE_4F60_8CCD_8CB6CCF71C74_.wvu.FilterData" localSheetId="0" hidden="1">'укр'!$A$5:$E$97</definedName>
    <definedName name="Z_56B4A1C2_395D_4010_A1C6_9F3C8E029DBB_.wvu.FilterData" localSheetId="0" hidden="1">'укр'!$A$5:$E$104</definedName>
    <definedName name="Z_58053810_807D_4B5B_A58D_D2B31B4E7C2D_.wvu.FilterData" localSheetId="0" hidden="1">'укр'!$A$5:$E$104</definedName>
    <definedName name="Z_5B2F650E_2E7F_499C_A39D_E18F5B23E14B_.wvu.FilterData" localSheetId="1" hidden="1">'рус'!$A$3:$J$97</definedName>
    <definedName name="Z_5B2F650E_2E7F_499C_A39D_E18F5B23E14B_.wvu.FilterData" localSheetId="0" hidden="1">'укр'!$A$5:$E$104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'укр'!$A$5:$E$97</definedName>
    <definedName name="Z_617CC03B_61AA_4EAA_90A8_4FFD22DB74E3_.wvu.FilterData" localSheetId="0" hidden="1">'укр'!$A$5:$E$97</definedName>
    <definedName name="Z_6631C4E3_E3DE_4FDA_8360_88DA555E1CDC_.wvu.FilterData" localSheetId="1" hidden="1">'рус'!$A$3:$J$97</definedName>
    <definedName name="Z_6631C4E3_E3DE_4FDA_8360_88DA555E1CDC_.wvu.FilterData" localSheetId="0" hidden="1">'укр'!$A$5:$E$104</definedName>
    <definedName name="Z_672E82EF_B617_4568_88A0_B0D5C24A9181_.wvu.FilterData" localSheetId="0" hidden="1">'укр'!$A$5:$E$97</definedName>
    <definedName name="Z_6AB5C0CF_6D37_49DD_A080_F363300B9A21_.wvu.FilterData" localSheetId="0" hidden="1">'укр'!$A$5:$E$104</definedName>
    <definedName name="Z_6D745CBB_D96C_4096_B121_CE1FF649F302_.wvu.FilterData" localSheetId="0" hidden="1">'укр'!$A$5:$E$104</definedName>
    <definedName name="Z_72A9030B_9E1B_4FF0_81DC_13BA92CF6228_.wvu.FilterData" localSheetId="0" hidden="1">'укр'!$A$5:$E$104</definedName>
    <definedName name="Z_77FC4776_5A4A_492C_991A_5A42D696A663_.wvu.FilterData" localSheetId="0" hidden="1">'укр'!$A$5:$E$104</definedName>
    <definedName name="Z_79E0FD67_78FE_4620_A1A7_B5C455565654_.wvu.FilterData" localSheetId="0" hidden="1">'укр'!$A$5:$E$97</definedName>
    <definedName name="Z_7A2D2F3B_26CD_48A2_8B6D_B3D753A79F96_.wvu.FilterData" localSheetId="0" hidden="1">'укр'!$A$5:$E$104</definedName>
    <definedName name="Z_83D0CCFC_E5EE_4571_B75B_A5A7C3C26172_.wvu.FilterData" localSheetId="1" hidden="1">'рус'!$A$3:$J$97</definedName>
    <definedName name="Z_860B5D47_55B6_4427_A078_1CB8B2FAE17D_.wvu.FilterData" localSheetId="0" hidden="1">'укр'!$A$5:$E$104</definedName>
    <definedName name="Z_8857BE6F_1159_4631_824E_129574F12620_.wvu.FilterData" localSheetId="0" hidden="1">'укр'!$A$5:$E$104</definedName>
    <definedName name="Z_88C6652C_1959_4D9F_BDAD_4D2FA65820E4_.wvu.FilterData" localSheetId="0" hidden="1">'укр'!$A$5:$E$97</definedName>
    <definedName name="Z_8EE5D67B_4CA5_40A5_A922_CD0FEE1CC0D1_.wvu.FilterData" localSheetId="0" hidden="1">'укр'!$A$5:$E$97</definedName>
    <definedName name="Z_92468FDD_7676_4795_A2D9_8E5434E4AB31_.wvu.FilterData" localSheetId="0" hidden="1">'укр'!$A$5:$E$104</definedName>
    <definedName name="Z_92A40B77_47CD_4A0B_8F89_AFE0C743889E_.wvu.FilterData" localSheetId="1" hidden="1">'рус'!$A$3:$J$97</definedName>
    <definedName name="Z_92A40B77_47CD_4A0B_8F89_AFE0C743889E_.wvu.FilterData" localSheetId="0" hidden="1">'укр'!$A$5:$E$104</definedName>
    <definedName name="Z_94E5261F_BBF3_44CC_BB96_6EE4FAC48D5E_.wvu.FilterData" localSheetId="1" hidden="1">'рус'!$A$3:$J$97</definedName>
    <definedName name="Z_94E5261F_BBF3_44CC_BB96_6EE4FAC48D5E_.wvu.FilterData" localSheetId="0" hidden="1">'укр'!$A$5:$E$104</definedName>
    <definedName name="Z_953B18A3_7880_4D59_A872_08E27F97AEDC_.wvu.FilterData" localSheetId="1" hidden="1">'рус'!$A$3:$J$97</definedName>
    <definedName name="Z_953B18A3_7880_4D59_A872_08E27F97AEDC_.wvu.FilterData" localSheetId="0" hidden="1">'укр'!$A$5:$E$104</definedName>
    <definedName name="Z_9542A732_7BAE_4D86_8B0C_6CBC664DFB2D_.wvu.FilterData" localSheetId="0" hidden="1">'укр'!$A$5:$E$104</definedName>
    <definedName name="Z_9D5D15BE_E2B4_44B5_A5D0_05A08270DBA1_.wvu.FilterData" localSheetId="0" hidden="1">'укр'!$A$5:$E$104</definedName>
    <definedName name="Z_9E428FD8_4A7F_4695_B619_6CD4A85A7CD9_.wvu.FilterData" localSheetId="0" hidden="1">'укр'!$A$5:$E$97</definedName>
    <definedName name="Z_A21BB4AE_7FB6_49BB_85BC_1600F65A62D2_.wvu.FilterData" localSheetId="0" hidden="1">'укр'!$A$5:$E$104</definedName>
    <definedName name="Z_A23B07BB_1FEC_4306_A46F_8F9A4FE193BD_.wvu.FilterData" localSheetId="0" hidden="1">'укр'!$A$5:$E$104</definedName>
    <definedName name="Z_AAAA0F5F_2E9C_413A_BD72_AFD2ADFCEDB4_.wvu.FilterData" localSheetId="0" hidden="1">'укр'!$A$5:$E$104</definedName>
    <definedName name="Z_AAD35164_C16D_4344_AB49_3EDD3EB5143B_.wvu.FilterData" localSheetId="1" hidden="1">'рус'!$A$3:$J$97</definedName>
    <definedName name="Z_AAD35164_C16D_4344_AB49_3EDD3EB5143B_.wvu.FilterData" localSheetId="0" hidden="1">'укр'!$A$5:$E$104</definedName>
    <definedName name="Z_AEC69989_00B3_4B51_A235_9E8FB70E6A77_.wvu.FilterData" localSheetId="1" hidden="1">'рус'!$A$3:$J$97</definedName>
    <definedName name="Z_AEC69989_00B3_4B51_A235_9E8FB70E6A77_.wvu.FilterData" localSheetId="0" hidden="1">'укр'!$A$5:$E$104</definedName>
    <definedName name="Z_B005A4D0_4D83_4519_8DC2_94F47F9339DB_.wvu.FilterData" localSheetId="0" hidden="1">'укр'!$A$5:$E$104</definedName>
    <definedName name="Z_B08FA7B5_FA00_4EB0_B751_2EE1CEA2622C_.wvu.FilterData" localSheetId="0" hidden="1">'укр'!$A$5:$E$104</definedName>
    <definedName name="Z_B5DCA8C4_90CB_47E9_ACBC_F1CF8FAB4C6F_.wvu.FilterData" localSheetId="1" hidden="1">'рус'!$A$3:$J$97</definedName>
    <definedName name="Z_B5DCA8C4_90CB_47E9_ACBC_F1CF8FAB4C6F_.wvu.FilterData" localSheetId="0" hidden="1">'укр'!$A$5:$E$104</definedName>
    <definedName name="Z_B6AA2B40_3CC2_41A0_9585_B2CF71A6FBEA_.wvu.FilterData" localSheetId="0" hidden="1">'укр'!$A$5:$E$97</definedName>
    <definedName name="Z_BD696675_756F_4C65_9FBC_AF64F1E4ED1A_.wvu.FilterData" localSheetId="0" hidden="1">'укр'!$A$5:$E$104</definedName>
    <definedName name="Z_BF88407D_B535_4517_A33E_4B66B4BE59F2_.wvu.FilterData" localSheetId="0" hidden="1">'укр'!$A$5:$E$97</definedName>
    <definedName name="Z_C412732E_09B2_4FD4_A85C_B91F17699E15_.wvu.FilterData" localSheetId="0" hidden="1">'укр'!$A$5:$E$97</definedName>
    <definedName name="Z_CCB6C31A_E2C2_467C_B0EF_22068EE5B7E6_.wvu.FilterData" localSheetId="0" hidden="1">'укр'!$A$5:$E$104</definedName>
    <definedName name="Z_CE15792D_2AC4_4621_BB4C_2DACB89F6B4A_.wvu.FilterData" localSheetId="1" hidden="1">'рус'!$A$3:$J$97</definedName>
    <definedName name="Z_CE15792D_2AC4_4621_BB4C_2DACB89F6B4A_.wvu.FilterData" localSheetId="0" hidden="1">'укр'!$A$5:$E$104</definedName>
    <definedName name="Z_D01BA3E2_1B63_4248_8EFD_100CF5589BA7_.wvu.FilterData" localSheetId="1" hidden="1">'рус'!$A$3:$J$97</definedName>
    <definedName name="Z_D01BA3E2_1B63_4248_8EFD_100CF5589BA7_.wvu.FilterData" localSheetId="0" hidden="1">'укр'!$A$5:$E$104</definedName>
    <definedName name="Z_D266BC48_5515_4A75_9DB6_3A407AEB8B33_.wvu.FilterData" localSheetId="0" hidden="1">'укр'!$A$5:$E$97</definedName>
    <definedName name="Z_D456CF22_C4A3_47CC_9796_39031F9CB851_.wvu.FilterData" localSheetId="1" hidden="1">'рус'!$A$3:$J$97</definedName>
    <definedName name="Z_D456CF22_C4A3_47CC_9796_39031F9CB851_.wvu.FilterData" localSheetId="0" hidden="1">'укр'!$A$5:$E$104</definedName>
    <definedName name="Z_DD69DD97_1E5C_4687_BB7A_6E54A3A2851D_.wvu.FilterData" localSheetId="0" hidden="1">'укр'!$A$5:$E$97</definedName>
    <definedName name="Z_E4FF1B84_BAD0_4D46_AF38_DB987925F5A6_.wvu.FilterData" localSheetId="1" hidden="1">'рус'!$A$3:$J$97</definedName>
    <definedName name="Z_E4FF1B84_BAD0_4D46_AF38_DB987925F5A6_.wvu.FilterData" localSheetId="0" hidden="1">'укр'!$A$5:$E$104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'укр'!$A$5:$E$104</definedName>
    <definedName name="Z_EB5B9A69_6A4F_4702_9DFE_BE1D5AFCE0D9_.wvu.FilterData" localSheetId="0" hidden="1">'укр'!$A$5:$E$104</definedName>
    <definedName name="Z_EDF91F7F_6349_440C_99E3_AA497F3CC267_.wvu.FilterData" localSheetId="1" hidden="1">'рус'!$A$3:$J$97</definedName>
    <definedName name="Z_EDF91F7F_6349_440C_99E3_AA497F3CC267_.wvu.FilterData" localSheetId="0" hidden="1">'укр'!$A$5:$E$104</definedName>
    <definedName name="Z_EDF91F7F_6349_440C_99E3_AA497F3CC267_.wvu.PrintTitles" localSheetId="0" hidden="1">'укр'!$3:$4</definedName>
    <definedName name="Z_F0F0F2F2_6B0B_46F3_97EF_06EC5C7DBFC2_.wvu.FilterData" localSheetId="0" hidden="1">'укр'!$A$5:$E$104</definedName>
    <definedName name="Z_F15E7566_8CB0_4515_9629_F7A98DF0487A_.wvu.FilterData" localSheetId="0" hidden="1">'укр'!$A$5:$E$104</definedName>
    <definedName name="Z_F91456B9_4E53_4C5A_B738_AE85B41E256C_.wvu.FilterData" localSheetId="0" hidden="1">'укр'!$A$5:$E$97</definedName>
    <definedName name="Z_F9194F6B_BA54_43F5_8AA8_2451A733CA6A_.wvu.FilterData" localSheetId="1" hidden="1">'рус'!$A$3:$J$97</definedName>
    <definedName name="Z_F9194F6B_BA54_43F5_8AA8_2451A733CA6A_.wvu.FilterData" localSheetId="0" hidden="1">'укр'!$A$5:$E$104</definedName>
    <definedName name="Z_FD17B27C_8FA4_4E5D_90EA_328F49D3A840_.wvu.FilterData" localSheetId="1" hidden="1">'рус'!$A$3:$J$97</definedName>
    <definedName name="Z_FD17B27C_8FA4_4E5D_90EA_328F49D3A840_.wvu.FilterData" localSheetId="0" hidden="1">'укр'!$A$5:$E$104</definedName>
  </definedNames>
  <calcPr fullCalcOnLoad="1"/>
</workbook>
</file>

<file path=xl/sharedStrings.xml><?xml version="1.0" encoding="utf-8"?>
<sst xmlns="http://schemas.openxmlformats.org/spreadsheetml/2006/main" count="196" uniqueCount="80">
  <si>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</si>
  <si>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</si>
  <si>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</si>
  <si>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</si>
  <si>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</si>
  <si>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</si>
  <si>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</si>
  <si>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</si>
  <si>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</si>
  <si>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</si>
  <si>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</si>
  <si>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</si>
  <si>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</si>
  <si>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</si>
  <si>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</si>
  <si>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</si>
  <si>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</si>
  <si>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</si>
  <si>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</si>
  <si>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</si>
  <si>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</si>
  <si>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</si>
  <si>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</si>
  <si>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</si>
  <si>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</si>
  <si>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</si>
  <si>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</si>
  <si>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</si>
  <si>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</si>
  <si>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</si>
  <si>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</si>
  <si>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</si>
  <si>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</si>
  <si>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</si>
  <si>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</si>
  <si>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</si>
  <si>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</si>
  <si>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</si>
  <si>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</si>
  <si>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</si>
  <si>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</si>
  <si>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</si>
  <si>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</si>
  <si>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</si>
  <si>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</si>
  <si>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</si>
  <si>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</si>
  <si>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</si>
  <si>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</si>
  <si>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</si>
  <si>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</si>
  <si>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</si>
  <si>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</si>
  <si>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</si>
  <si>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</si>
  <si>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</si>
  <si>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</si>
  <si>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</si>
  <si>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</si>
  <si>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</si>
  <si>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</si>
  <si>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</si>
  <si>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</si>
  <si>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</si>
  <si>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</si>
  <si>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</si>
  <si>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</si>
  <si>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Поточні  видатки</t>
  </si>
  <si>
    <t xml:space="preserve">Заходи з енергозбереження,  інші послуги з економічної діяльності </t>
  </si>
  <si>
    <t>Мероприятия по энергосбережению, другие услуги экономической деятельности</t>
  </si>
  <si>
    <t>Текущие расходы</t>
  </si>
  <si>
    <t>Інші субвенції - субвенції обласному бюджету</t>
  </si>
  <si>
    <t>Другие субвенции- субвенции обласному бюджету</t>
  </si>
  <si>
    <t>Поточні видатки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</si>
  <si>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</si>
  <si>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</si>
  <si>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січень-грудень, з урахуванням змін тис. грн.</t>
  </si>
  <si>
    <t xml:space="preserve">План на январь-декабрь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</si>
  <si>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22 грудня,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</si>
  <si>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22 декабря,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</si>
</sst>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 wrapText="1"/>
    </xf>
    <xf numFmtId="189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8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88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8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8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8" fontId="1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188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9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8" fontId="18" fillId="0" borderId="10" xfId="0" applyNumberFormat="1" applyFont="1" applyFill="1" applyBorder="1" applyAlignment="1">
      <alignment horizontal="right" wrapText="1"/>
    </xf>
    <xf numFmtId="188" fontId="13" fillId="0" borderId="10" xfId="0" applyNumberFormat="1" applyFont="1" applyFill="1" applyBorder="1" applyAlignment="1">
      <alignment horizontal="right" wrapText="1"/>
    </xf>
    <xf numFmtId="188" fontId="19" fillId="0" borderId="10" xfId="0" applyNumberFormat="1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 horizontal="right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9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9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188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8" fontId="19" fillId="0" borderId="0" xfId="0" applyNumberFormat="1" applyFont="1" applyFill="1" applyBorder="1" applyAlignment="1">
      <alignment horizontal="right" wrapText="1"/>
    </xf>
    <xf numFmtId="188" fontId="2" fillId="0" borderId="0" xfId="0" applyNumberFormat="1" applyFont="1" applyFill="1" applyBorder="1" applyAlignment="1">
      <alignment horizontal="right" wrapText="1"/>
    </xf>
    <xf numFmtId="188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8" fontId="7" fillId="33" borderId="10" xfId="0" applyNumberFormat="1" applyFont="1" applyFill="1" applyBorder="1" applyAlignment="1">
      <alignment horizontal="right" wrapText="1"/>
    </xf>
    <xf numFmtId="188" fontId="18" fillId="33" borderId="10" xfId="0" applyNumberFormat="1" applyFont="1" applyFill="1" applyBorder="1" applyAlignment="1">
      <alignment horizontal="right" wrapText="1"/>
    </xf>
    <xf numFmtId="189" fontId="2" fillId="33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70">
      <selection activeCell="B5" sqref="B5:E97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5" customWidth="1"/>
    <col min="4" max="4" width="17.8515625" style="35" customWidth="1"/>
    <col min="5" max="5" width="14.57421875" style="35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1" t="s">
        <v>74</v>
      </c>
      <c r="B1" s="81"/>
      <c r="C1" s="81"/>
      <c r="D1" s="81"/>
      <c r="E1" s="81"/>
    </row>
    <row r="2" spans="1:5" s="1" customFormat="1" ht="12.75" customHeight="1">
      <c r="A2" s="9"/>
      <c r="B2" s="9"/>
      <c r="C2" s="9"/>
      <c r="D2" s="9"/>
      <c r="E2" s="39"/>
    </row>
    <row r="3" spans="1:5" s="1" customFormat="1" ht="54.75" customHeight="1">
      <c r="A3" s="82"/>
      <c r="B3" s="83" t="s">
        <v>33</v>
      </c>
      <c r="C3" s="83" t="s">
        <v>76</v>
      </c>
      <c r="D3" s="85" t="s">
        <v>78</v>
      </c>
      <c r="E3" s="82" t="s">
        <v>15</v>
      </c>
    </row>
    <row r="4" spans="1:5" s="1" customFormat="1" ht="51.75" customHeight="1">
      <c r="A4" s="82"/>
      <c r="B4" s="84"/>
      <c r="C4" s="84"/>
      <c r="D4" s="85"/>
      <c r="E4" s="82"/>
    </row>
    <row r="5" spans="1:5" s="2" customFormat="1" ht="16.5" customHeight="1">
      <c r="A5" s="10" t="s">
        <v>3</v>
      </c>
      <c r="B5" s="11">
        <f>B6+B13</f>
        <v>1133871.706</v>
      </c>
      <c r="C5" s="11">
        <f>C6+C13</f>
        <v>1133871.706</v>
      </c>
      <c r="D5" s="11">
        <f>D6+D13</f>
        <v>1092540.461</v>
      </c>
      <c r="E5" s="12">
        <f>SUM(D5)/C5*100</f>
        <v>96.35485701060432</v>
      </c>
    </row>
    <row r="6" spans="1:5" s="8" customFormat="1" ht="16.5" customHeight="1">
      <c r="A6" s="22" t="s">
        <v>31</v>
      </c>
      <c r="B6" s="17">
        <v>1028809.188</v>
      </c>
      <c r="C6" s="17">
        <v>1028809.188</v>
      </c>
      <c r="D6" s="46">
        <f>1000280.894+22.904</f>
        <v>1000303.798</v>
      </c>
      <c r="E6" s="13">
        <f aca="true" t="shared" si="0" ref="E6:E73">SUM(D6)/C6*100</f>
        <v>97.229283103953</v>
      </c>
    </row>
    <row r="7" spans="1:5" s="3" customFormat="1" ht="14.25" customHeight="1">
      <c r="A7" s="6" t="s">
        <v>1</v>
      </c>
      <c r="B7" s="5">
        <v>658626.331</v>
      </c>
      <c r="C7" s="5">
        <v>658626.331</v>
      </c>
      <c r="D7" s="5">
        <v>654142.626</v>
      </c>
      <c r="E7" s="13">
        <f t="shared" si="0"/>
        <v>99.31923386767846</v>
      </c>
    </row>
    <row r="8" spans="1:5" s="3" customFormat="1" ht="15">
      <c r="A8" s="6" t="s">
        <v>26</v>
      </c>
      <c r="B8" s="5">
        <v>146444.171</v>
      </c>
      <c r="C8" s="5">
        <v>146444.171</v>
      </c>
      <c r="D8" s="5">
        <v>145603.723</v>
      </c>
      <c r="E8" s="13">
        <f t="shared" si="0"/>
        <v>99.4260966522184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v>187.604</v>
      </c>
      <c r="E9" s="13">
        <f t="shared" si="0"/>
        <v>99.93341465623318</v>
      </c>
    </row>
    <row r="10" spans="1:5" s="3" customFormat="1" ht="15">
      <c r="A10" s="6" t="s">
        <v>5</v>
      </c>
      <c r="B10" s="5">
        <v>54788.506</v>
      </c>
      <c r="C10" s="5">
        <v>54788.506</v>
      </c>
      <c r="D10" s="5">
        <f>51291.061+2.332</f>
        <v>51293.393000000004</v>
      </c>
      <c r="E10" s="13">
        <f t="shared" si="0"/>
        <v>93.620718549982</v>
      </c>
    </row>
    <row r="11" spans="1:5" s="3" customFormat="1" ht="15">
      <c r="A11" s="6" t="s">
        <v>28</v>
      </c>
      <c r="B11" s="5">
        <v>88069.465</v>
      </c>
      <c r="C11" s="5">
        <v>88069.465</v>
      </c>
      <c r="D11" s="5">
        <v>71284.051</v>
      </c>
      <c r="E11" s="13">
        <f t="shared" si="0"/>
        <v>80.94071083547517</v>
      </c>
    </row>
    <row r="12" spans="1:5" s="51" customFormat="1" ht="15">
      <c r="A12" s="28" t="s">
        <v>13</v>
      </c>
      <c r="B12" s="45">
        <f>SUM(B6)-B7-B8-B9-B10-B11</f>
        <v>80692.98599999998</v>
      </c>
      <c r="C12" s="45">
        <f>SUM(C6)-C7-C8-C9-C10-C11</f>
        <v>80692.98599999998</v>
      </c>
      <c r="D12" s="45">
        <f>SUM(D6)-D7-D8-D9-D10-D11</f>
        <v>77792.4009999999</v>
      </c>
      <c r="E12" s="52">
        <f t="shared" si="0"/>
        <v>96.40540628896782</v>
      </c>
    </row>
    <row r="13" spans="1:5" s="3" customFormat="1" ht="15">
      <c r="A13" s="22" t="s">
        <v>14</v>
      </c>
      <c r="B13" s="17">
        <v>105062.518</v>
      </c>
      <c r="C13" s="17">
        <v>105062.518</v>
      </c>
      <c r="D13" s="17">
        <v>92236.663</v>
      </c>
      <c r="E13" s="13">
        <f t="shared" si="0"/>
        <v>87.79216865904547</v>
      </c>
    </row>
    <row r="14" spans="1:5" s="2" customFormat="1" ht="14.25">
      <c r="A14" s="10" t="s">
        <v>6</v>
      </c>
      <c r="B14" s="11">
        <f>B15+B22</f>
        <v>554291.341</v>
      </c>
      <c r="C14" s="11">
        <f>C15+C22</f>
        <v>554291.341</v>
      </c>
      <c r="D14" s="11">
        <f>D15+D22</f>
        <v>547996.021</v>
      </c>
      <c r="E14" s="12">
        <f t="shared" si="0"/>
        <v>98.86425792099826</v>
      </c>
    </row>
    <row r="15" spans="1:5" s="8" customFormat="1" ht="15">
      <c r="A15" s="22" t="s">
        <v>30</v>
      </c>
      <c r="B15" s="17">
        <f>490979.7+29819.268</f>
        <v>520798.968</v>
      </c>
      <c r="C15" s="17">
        <f>490979.7+29819.268</f>
        <v>520798.968</v>
      </c>
      <c r="D15" s="17">
        <f>485115.525+29819.268</f>
        <v>514934.793</v>
      </c>
      <c r="E15" s="13">
        <f t="shared" si="0"/>
        <v>98.87400410516942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1" customFormat="1" ht="15">
      <c r="A21" s="28" t="s">
        <v>13</v>
      </c>
      <c r="B21" s="45">
        <f>SUM(B15)-B16-B17-B18-B19-B20</f>
        <v>520798.968</v>
      </c>
      <c r="C21" s="45">
        <f>SUM(C15)-C16-C17-C18-C19-C20</f>
        <v>520798.968</v>
      </c>
      <c r="D21" s="45">
        <f>SUM(D15)-D16-D17-D18-D19-D20</f>
        <v>514934.793</v>
      </c>
      <c r="E21" s="52">
        <f t="shared" si="0"/>
        <v>98.87400410516942</v>
      </c>
    </row>
    <row r="22" spans="1:5" s="3" customFormat="1" ht="15">
      <c r="A22" s="22" t="s">
        <v>14</v>
      </c>
      <c r="B22" s="17">
        <v>33492.373</v>
      </c>
      <c r="C22" s="17">
        <v>33492.373</v>
      </c>
      <c r="D22" s="17">
        <f>33050.718+10.51</f>
        <v>33061.228</v>
      </c>
      <c r="E22" s="13">
        <f t="shared" si="0"/>
        <v>98.71270691987098</v>
      </c>
    </row>
    <row r="23" spans="1:5" s="2" customFormat="1" ht="41.25" customHeight="1">
      <c r="A23" s="10" t="s">
        <v>25</v>
      </c>
      <c r="B23" s="11">
        <f>B24+B34</f>
        <v>1124621.493</v>
      </c>
      <c r="C23" s="11">
        <f>C24+C34</f>
        <v>1124621.493</v>
      </c>
      <c r="D23" s="11">
        <f>D24+D34</f>
        <v>1103878.082</v>
      </c>
      <c r="E23" s="12">
        <f t="shared" si="0"/>
        <v>98.15552066814358</v>
      </c>
    </row>
    <row r="24" spans="1:6" s="8" customFormat="1" ht="15">
      <c r="A24" s="22" t="s">
        <v>30</v>
      </c>
      <c r="B24" s="46">
        <v>1112817.625</v>
      </c>
      <c r="C24" s="46">
        <v>1112817.625</v>
      </c>
      <c r="D24" s="46">
        <v>1098087.433</v>
      </c>
      <c r="E24" s="13">
        <f t="shared" si="0"/>
        <v>98.67631571705202</v>
      </c>
      <c r="F24" s="75"/>
    </row>
    <row r="25" spans="1:6" s="3" customFormat="1" ht="15">
      <c r="A25" s="6" t="s">
        <v>1</v>
      </c>
      <c r="B25" s="45">
        <v>21916.622</v>
      </c>
      <c r="C25" s="45">
        <v>21916.622</v>
      </c>
      <c r="D25" s="45">
        <v>21493.472</v>
      </c>
      <c r="E25" s="13">
        <f t="shared" si="0"/>
        <v>98.06927363167554</v>
      </c>
      <c r="F25" s="55"/>
    </row>
    <row r="26" spans="1:6" s="3" customFormat="1" ht="15">
      <c r="A26" s="6" t="s">
        <v>26</v>
      </c>
      <c r="B26" s="45">
        <v>4823.532</v>
      </c>
      <c r="C26" s="45">
        <v>4823.532</v>
      </c>
      <c r="D26" s="45">
        <v>4727.069</v>
      </c>
      <c r="E26" s="13">
        <f t="shared" si="0"/>
        <v>98.00015839015892</v>
      </c>
      <c r="F26" s="55"/>
    </row>
    <row r="27" spans="1:6" s="3" customFormat="1" ht="15">
      <c r="A27" s="6" t="s">
        <v>4</v>
      </c>
      <c r="B27" s="45">
        <v>100.175</v>
      </c>
      <c r="C27" s="45">
        <v>100.175</v>
      </c>
      <c r="D27" s="45">
        <v>100.175</v>
      </c>
      <c r="E27" s="13">
        <f t="shared" si="0"/>
        <v>100</v>
      </c>
      <c r="F27" s="55"/>
    </row>
    <row r="28" spans="1:6" s="3" customFormat="1" ht="15">
      <c r="A28" s="6" t="s">
        <v>5</v>
      </c>
      <c r="B28" s="45">
        <v>326.99</v>
      </c>
      <c r="C28" s="45">
        <v>326.99</v>
      </c>
      <c r="D28" s="45">
        <v>326.99</v>
      </c>
      <c r="E28" s="13">
        <f t="shared" si="0"/>
        <v>100</v>
      </c>
      <c r="F28" s="55"/>
    </row>
    <row r="29" spans="1:6" s="3" customFormat="1" ht="15">
      <c r="A29" s="6" t="s">
        <v>28</v>
      </c>
      <c r="B29" s="45">
        <v>1301.5</v>
      </c>
      <c r="C29" s="45">
        <v>1301.5</v>
      </c>
      <c r="D29" s="45">
        <v>1031.83</v>
      </c>
      <c r="E29" s="13">
        <f t="shared" si="0"/>
        <v>79.28006146753745</v>
      </c>
      <c r="F29" s="55"/>
    </row>
    <row r="30" spans="1:6" s="3" customFormat="1" ht="15">
      <c r="A30" s="6" t="s">
        <v>13</v>
      </c>
      <c r="B30" s="45">
        <f>SUM(B24)-B25-B26-B27-B28-B29</f>
        <v>1084348.806</v>
      </c>
      <c r="C30" s="45">
        <f>SUM(C24)-C25-C26-C27-C28-C29</f>
        <v>1084348.806</v>
      </c>
      <c r="D30" s="45">
        <f>SUM(D24)-D25-D26-D27-D28-D29</f>
        <v>1070407.8969999999</v>
      </c>
      <c r="E30" s="13">
        <f t="shared" si="0"/>
        <v>98.71435197577925</v>
      </c>
      <c r="F30" s="55"/>
    </row>
    <row r="31" spans="1:6" s="3" customFormat="1" ht="15">
      <c r="A31" s="6" t="s">
        <v>18</v>
      </c>
      <c r="B31" s="5">
        <f>SUM(B32:B33)</f>
        <v>1004111.458</v>
      </c>
      <c r="C31" s="5">
        <f>SUM(C32:C33)</f>
        <v>1004111.458</v>
      </c>
      <c r="D31" s="5">
        <f>SUM(D32:D33)</f>
        <v>992467.962</v>
      </c>
      <c r="E31" s="13">
        <f t="shared" si="0"/>
        <v>98.84041797280238</v>
      </c>
      <c r="F31" s="55"/>
    </row>
    <row r="32" spans="1:6" s="3" customFormat="1" ht="15">
      <c r="A32" s="7" t="s">
        <v>21</v>
      </c>
      <c r="B32" s="76">
        <v>514587.2</v>
      </c>
      <c r="C32" s="76">
        <v>514587.2</v>
      </c>
      <c r="D32" s="77">
        <v>503344.631</v>
      </c>
      <c r="E32" s="78">
        <f t="shared" si="0"/>
        <v>97.81522567992363</v>
      </c>
      <c r="F32" s="55"/>
    </row>
    <row r="33" spans="1:6" s="3" customFormat="1" ht="15">
      <c r="A33" s="7" t="s">
        <v>19</v>
      </c>
      <c r="B33" s="5">
        <v>489524.258</v>
      </c>
      <c r="C33" s="5">
        <v>489524.258</v>
      </c>
      <c r="D33" s="45">
        <v>489123.331</v>
      </c>
      <c r="E33" s="13">
        <f t="shared" si="0"/>
        <v>99.91809864507267</v>
      </c>
      <c r="F33" s="55"/>
    </row>
    <row r="34" spans="1:6" s="3" customFormat="1" ht="15">
      <c r="A34" s="22" t="s">
        <v>14</v>
      </c>
      <c r="B34" s="46">
        <v>11803.868</v>
      </c>
      <c r="C34" s="46">
        <v>11803.868</v>
      </c>
      <c r="D34" s="46">
        <v>5790.649</v>
      </c>
      <c r="E34" s="13">
        <f t="shared" si="0"/>
        <v>49.05721582111898</v>
      </c>
      <c r="F34" s="55"/>
    </row>
    <row r="35" spans="1:5" s="2" customFormat="1" ht="14.25">
      <c r="A35" s="10" t="s">
        <v>7</v>
      </c>
      <c r="B35" s="48">
        <f>B36+B41</f>
        <v>150172.352</v>
      </c>
      <c r="C35" s="48">
        <f>C36+C41</f>
        <v>150172.352</v>
      </c>
      <c r="D35" s="48">
        <f>D36+D41</f>
        <v>145602.116</v>
      </c>
      <c r="E35" s="12">
        <f t="shared" si="0"/>
        <v>96.95667282350348</v>
      </c>
    </row>
    <row r="36" spans="1:5" s="8" customFormat="1" ht="15">
      <c r="A36" s="22" t="s">
        <v>30</v>
      </c>
      <c r="B36" s="46">
        <v>127276.058</v>
      </c>
      <c r="C36" s="46">
        <v>127276.058</v>
      </c>
      <c r="D36" s="46">
        <v>124323.416</v>
      </c>
      <c r="E36" s="13">
        <f t="shared" si="0"/>
        <v>97.68012771105779</v>
      </c>
    </row>
    <row r="37" spans="1:5" s="3" customFormat="1" ht="15">
      <c r="A37" s="6" t="s">
        <v>1</v>
      </c>
      <c r="B37" s="45">
        <v>61525.389</v>
      </c>
      <c r="C37" s="45">
        <v>61525.389</v>
      </c>
      <c r="D37" s="45">
        <v>61516.37</v>
      </c>
      <c r="E37" s="13">
        <f t="shared" si="0"/>
        <v>99.98534101100928</v>
      </c>
    </row>
    <row r="38" spans="1:5" s="3" customFormat="1" ht="15">
      <c r="A38" s="6" t="s">
        <v>26</v>
      </c>
      <c r="B38" s="45">
        <v>13761.305</v>
      </c>
      <c r="C38" s="45">
        <v>13761.305</v>
      </c>
      <c r="D38" s="45">
        <v>13759.59</v>
      </c>
      <c r="E38" s="13">
        <f t="shared" si="0"/>
        <v>99.98753751915244</v>
      </c>
    </row>
    <row r="39" spans="1:5" s="3" customFormat="1" ht="15">
      <c r="A39" s="6" t="s">
        <v>28</v>
      </c>
      <c r="B39" s="45">
        <v>6346.26</v>
      </c>
      <c r="C39" s="45">
        <v>6346.26</v>
      </c>
      <c r="D39" s="45">
        <v>4700.962</v>
      </c>
      <c r="E39" s="13">
        <f t="shared" si="0"/>
        <v>74.07452578368992</v>
      </c>
    </row>
    <row r="40" spans="1:5" s="3" customFormat="1" ht="15">
      <c r="A40" s="6" t="s">
        <v>13</v>
      </c>
      <c r="B40" s="45">
        <f>SUM(B36)-B37-B38-B39</f>
        <v>45643.10399999999</v>
      </c>
      <c r="C40" s="45">
        <f>SUM(C36)-C37-C38-C39</f>
        <v>45643.10399999999</v>
      </c>
      <c r="D40" s="45">
        <f>SUM(D36)-D37-D38-D39</f>
        <v>44346.49399999999</v>
      </c>
      <c r="E40" s="13">
        <f t="shared" si="0"/>
        <v>97.15924228115598</v>
      </c>
    </row>
    <row r="41" spans="1:5" s="3" customFormat="1" ht="15">
      <c r="A41" s="22" t="s">
        <v>14</v>
      </c>
      <c r="B41" s="46">
        <v>22896.294</v>
      </c>
      <c r="C41" s="46">
        <v>22896.294</v>
      </c>
      <c r="D41" s="46">
        <v>21278.7</v>
      </c>
      <c r="E41" s="13">
        <f t="shared" si="0"/>
        <v>92.93512740533467</v>
      </c>
    </row>
    <row r="42" spans="1:5" s="2" customFormat="1" ht="14.25">
      <c r="A42" s="10" t="s">
        <v>8</v>
      </c>
      <c r="B42" s="48">
        <f>B43+B48</f>
        <v>116333.11</v>
      </c>
      <c r="C42" s="48">
        <f>C43+C48</f>
        <v>116333.11</v>
      </c>
      <c r="D42" s="48">
        <f>D43+D48</f>
        <v>110925.844</v>
      </c>
      <c r="E42" s="12">
        <f t="shared" si="0"/>
        <v>95.35191142057494</v>
      </c>
    </row>
    <row r="43" spans="1:5" s="8" customFormat="1" ht="15">
      <c r="A43" s="22" t="s">
        <v>30</v>
      </c>
      <c r="B43" s="46">
        <v>81737.117</v>
      </c>
      <c r="C43" s="46">
        <v>81737.117</v>
      </c>
      <c r="D43" s="46">
        <v>79159.324</v>
      </c>
      <c r="E43" s="13">
        <f t="shared" si="0"/>
        <v>96.8462393896276</v>
      </c>
    </row>
    <row r="44" spans="1:5" s="3" customFormat="1" ht="15">
      <c r="A44" s="6" t="s">
        <v>1</v>
      </c>
      <c r="B44" s="45">
        <v>38000.765</v>
      </c>
      <c r="C44" s="45">
        <v>38000.765</v>
      </c>
      <c r="D44" s="45">
        <v>38000.765</v>
      </c>
      <c r="E44" s="13">
        <f t="shared" si="0"/>
        <v>100</v>
      </c>
    </row>
    <row r="45" spans="1:5" s="3" customFormat="1" ht="15">
      <c r="A45" s="6" t="s">
        <v>26</v>
      </c>
      <c r="B45" s="45">
        <v>8319.91</v>
      </c>
      <c r="C45" s="45">
        <v>8319.91</v>
      </c>
      <c r="D45" s="45">
        <v>8319.797</v>
      </c>
      <c r="E45" s="13">
        <f t="shared" si="0"/>
        <v>99.99864181223114</v>
      </c>
    </row>
    <row r="46" spans="1:5" s="3" customFormat="1" ht="15">
      <c r="A46" s="6" t="s">
        <v>28</v>
      </c>
      <c r="B46" s="45">
        <v>5627.013</v>
      </c>
      <c r="C46" s="45">
        <v>5627.013</v>
      </c>
      <c r="D46" s="45">
        <v>4657.558</v>
      </c>
      <c r="E46" s="13">
        <f t="shared" si="0"/>
        <v>82.77140998252537</v>
      </c>
    </row>
    <row r="47" spans="1:5" s="3" customFormat="1" ht="15">
      <c r="A47" s="6" t="s">
        <v>13</v>
      </c>
      <c r="B47" s="45">
        <f>SUM(B43)-B44-B45-B46</f>
        <v>29789.428999999996</v>
      </c>
      <c r="C47" s="45">
        <f>SUM(C43)-C44-C45-C46</f>
        <v>29789.428999999996</v>
      </c>
      <c r="D47" s="45">
        <f>SUM(D43)-D44-D45-D46</f>
        <v>28181.203999999994</v>
      </c>
      <c r="E47" s="13">
        <f t="shared" si="0"/>
        <v>94.6013567430245</v>
      </c>
    </row>
    <row r="48" spans="1:5" s="3" customFormat="1" ht="15">
      <c r="A48" s="22" t="s">
        <v>14</v>
      </c>
      <c r="B48" s="46">
        <v>34595.993</v>
      </c>
      <c r="C48" s="46">
        <v>34595.993</v>
      </c>
      <c r="D48" s="46">
        <v>31766.52</v>
      </c>
      <c r="E48" s="13">
        <f t="shared" si="0"/>
        <v>91.82138521070922</v>
      </c>
    </row>
    <row r="49" spans="1:5" s="3" customFormat="1" ht="14.25">
      <c r="A49" s="10" t="s">
        <v>0</v>
      </c>
      <c r="B49" s="11">
        <f>B50+B55</f>
        <v>164607.806</v>
      </c>
      <c r="C49" s="11">
        <f>C50+C55</f>
        <v>164607.806</v>
      </c>
      <c r="D49" s="11">
        <f>D50+D55</f>
        <v>152802.019</v>
      </c>
      <c r="E49" s="12">
        <f t="shared" si="0"/>
        <v>92.82793004360923</v>
      </c>
    </row>
    <row r="50" spans="1:5" s="3" customFormat="1" ht="15">
      <c r="A50" s="22" t="s">
        <v>30</v>
      </c>
      <c r="B50" s="17">
        <v>147429.581</v>
      </c>
      <c r="C50" s="17">
        <v>147429.581</v>
      </c>
      <c r="D50" s="17">
        <v>142156.17</v>
      </c>
      <c r="E50" s="13">
        <f t="shared" si="0"/>
        <v>96.42309842825912</v>
      </c>
    </row>
    <row r="51" spans="1:5" s="3" customFormat="1" ht="15">
      <c r="A51" s="6" t="s">
        <v>1</v>
      </c>
      <c r="B51" s="5">
        <v>96876.306</v>
      </c>
      <c r="C51" s="5">
        <v>96876.306</v>
      </c>
      <c r="D51" s="5">
        <v>95798.282</v>
      </c>
      <c r="E51" s="13">
        <f t="shared" si="0"/>
        <v>98.88721603402179</v>
      </c>
    </row>
    <row r="52" spans="1:5" s="3" customFormat="1" ht="15">
      <c r="A52" s="6" t="s">
        <v>26</v>
      </c>
      <c r="B52" s="5">
        <v>21219.19</v>
      </c>
      <c r="C52" s="5">
        <v>21219.19</v>
      </c>
      <c r="D52" s="5">
        <v>20924.547</v>
      </c>
      <c r="E52" s="13">
        <f t="shared" si="0"/>
        <v>98.61143144483837</v>
      </c>
    </row>
    <row r="53" spans="1:5" s="3" customFormat="1" ht="15">
      <c r="A53" s="6" t="s">
        <v>28</v>
      </c>
      <c r="B53" s="5">
        <v>5222.464</v>
      </c>
      <c r="C53" s="5">
        <v>5222.464</v>
      </c>
      <c r="D53" s="5">
        <v>3868.907</v>
      </c>
      <c r="E53" s="13">
        <f t="shared" si="0"/>
        <v>74.08202335142951</v>
      </c>
    </row>
    <row r="54" spans="1:5" s="3" customFormat="1" ht="15">
      <c r="A54" s="6" t="s">
        <v>13</v>
      </c>
      <c r="B54" s="5">
        <f>SUM(B50)-B51-B52-B53+5.681</f>
        <v>24117.30200000001</v>
      </c>
      <c r="C54" s="5">
        <f>SUM(C50)-C51-C52-C53+5.681</f>
        <v>24117.30200000001</v>
      </c>
      <c r="D54" s="5">
        <f>SUM(D50)-D51-D52-D53</f>
        <v>21564.43400000001</v>
      </c>
      <c r="E54" s="13">
        <f t="shared" si="0"/>
        <v>89.41478611496426</v>
      </c>
    </row>
    <row r="55" spans="1:7" s="3" customFormat="1" ht="15">
      <c r="A55" s="22" t="s">
        <v>14</v>
      </c>
      <c r="B55" s="17">
        <v>17178.225</v>
      </c>
      <c r="C55" s="17">
        <v>17178.225</v>
      </c>
      <c r="D55" s="17">
        <v>10645.849</v>
      </c>
      <c r="E55" s="13">
        <f t="shared" si="0"/>
        <v>61.97292793638458</v>
      </c>
      <c r="G55" s="72"/>
    </row>
    <row r="56" spans="1:7" s="55" customFormat="1" ht="14.25" customHeight="1">
      <c r="A56" s="14" t="s">
        <v>9</v>
      </c>
      <c r="B56" s="15">
        <f>B57+B60</f>
        <v>580802.119</v>
      </c>
      <c r="C56" s="15">
        <f>C57+C60</f>
        <v>580802.119</v>
      </c>
      <c r="D56" s="47">
        <f>D57+D60</f>
        <v>436624.957</v>
      </c>
      <c r="E56" s="12">
        <f t="shared" si="0"/>
        <v>75.17619903862645</v>
      </c>
      <c r="G56" s="69"/>
    </row>
    <row r="57" spans="1:7" s="55" customFormat="1" ht="14.25" customHeight="1">
      <c r="A57" s="22" t="s">
        <v>30</v>
      </c>
      <c r="B57" s="17">
        <v>355888.06</v>
      </c>
      <c r="C57" s="17">
        <v>355888.06</v>
      </c>
      <c r="D57" s="17">
        <f>249677.179+57.512</f>
        <v>249734.691</v>
      </c>
      <c r="E57" s="13">
        <f t="shared" si="0"/>
        <v>70.17225894007233</v>
      </c>
      <c r="G57" s="70"/>
    </row>
    <row r="58" spans="1:7" s="55" customFormat="1" ht="15">
      <c r="A58" s="6" t="s">
        <v>28</v>
      </c>
      <c r="B58" s="5">
        <v>27945.225</v>
      </c>
      <c r="C58" s="5">
        <v>27945.225</v>
      </c>
      <c r="D58" s="5">
        <v>27003.074</v>
      </c>
      <c r="E58" s="13">
        <f t="shared" si="0"/>
        <v>96.62857965895785</v>
      </c>
      <c r="G58" s="71"/>
    </row>
    <row r="59" spans="1:7" s="55" customFormat="1" ht="15">
      <c r="A59" s="6" t="s">
        <v>13</v>
      </c>
      <c r="B59" s="5">
        <f>SUM(B57)-B58</f>
        <v>327942.835</v>
      </c>
      <c r="C59" s="5">
        <f>SUM(C57)-C58</f>
        <v>327942.835</v>
      </c>
      <c r="D59" s="5">
        <f>SUM(D57)-D58</f>
        <v>222731.617</v>
      </c>
      <c r="E59" s="13">
        <f t="shared" si="0"/>
        <v>67.91781775015758</v>
      </c>
      <c r="G59" s="71"/>
    </row>
    <row r="60" spans="1:7" s="55" customFormat="1" ht="15">
      <c r="A60" s="22" t="s">
        <v>14</v>
      </c>
      <c r="B60" s="17">
        <v>224914.059</v>
      </c>
      <c r="C60" s="17">
        <v>224914.059</v>
      </c>
      <c r="D60" s="17">
        <f>186887.188+3.078</f>
        <v>186890.266</v>
      </c>
      <c r="E60" s="13">
        <f t="shared" si="0"/>
        <v>83.09407905888177</v>
      </c>
      <c r="G60" s="70"/>
    </row>
    <row r="61" spans="1:7" s="55" customFormat="1" ht="17.25" customHeight="1">
      <c r="A61" s="14" t="s">
        <v>35</v>
      </c>
      <c r="B61" s="15">
        <f>SUM(B62:B63)</f>
        <v>155477.119</v>
      </c>
      <c r="C61" s="15">
        <f>SUM(C62:C63)</f>
        <v>155477.119</v>
      </c>
      <c r="D61" s="15">
        <f>SUM(D62:D63)</f>
        <v>97825.38500000001</v>
      </c>
      <c r="E61" s="12">
        <f t="shared" si="0"/>
        <v>62.91947370082154</v>
      </c>
      <c r="G61" s="72"/>
    </row>
    <row r="62" spans="1:7" s="55" customFormat="1" ht="17.25" customHeight="1">
      <c r="A62" s="80" t="s">
        <v>73</v>
      </c>
      <c r="B62" s="17">
        <v>200</v>
      </c>
      <c r="C62" s="17">
        <v>200</v>
      </c>
      <c r="D62" s="17">
        <v>199.066</v>
      </c>
      <c r="E62" s="13">
        <f t="shared" si="0"/>
        <v>99.533</v>
      </c>
      <c r="G62" s="72"/>
    </row>
    <row r="63" spans="1:7" s="55" customFormat="1" ht="15">
      <c r="A63" s="22" t="s">
        <v>14</v>
      </c>
      <c r="B63" s="17">
        <v>155277.119</v>
      </c>
      <c r="C63" s="17">
        <v>155277.119</v>
      </c>
      <c r="D63" s="17">
        <v>97626.319</v>
      </c>
      <c r="E63" s="13">
        <f t="shared" si="0"/>
        <v>62.872314754886716</v>
      </c>
      <c r="G63" s="72"/>
    </row>
    <row r="64" spans="1:7" s="55" customFormat="1" ht="15" customHeight="1">
      <c r="A64" s="16" t="s">
        <v>16</v>
      </c>
      <c r="B64" s="15">
        <f>SUM(B65:B66)</f>
        <v>175649.729</v>
      </c>
      <c r="C64" s="15">
        <f>SUM(C65:C66)</f>
        <v>175649.729</v>
      </c>
      <c r="D64" s="15">
        <f>SUM(D65:D66)</f>
        <v>152104.40399999998</v>
      </c>
      <c r="E64" s="12">
        <f t="shared" si="0"/>
        <v>86.59529671121781</v>
      </c>
      <c r="G64" s="73"/>
    </row>
    <row r="65" spans="1:7" s="55" customFormat="1" ht="15">
      <c r="A65" s="22" t="s">
        <v>73</v>
      </c>
      <c r="B65" s="17">
        <v>101542.033</v>
      </c>
      <c r="C65" s="17">
        <v>101542.033</v>
      </c>
      <c r="D65" s="17">
        <v>86181.086</v>
      </c>
      <c r="E65" s="13">
        <f t="shared" si="0"/>
        <v>84.87232671419923</v>
      </c>
      <c r="G65" s="67"/>
    </row>
    <row r="66" spans="1:7" s="55" customFormat="1" ht="15">
      <c r="A66" s="22" t="s">
        <v>14</v>
      </c>
      <c r="B66" s="17">
        <v>74107.696</v>
      </c>
      <c r="C66" s="17">
        <v>74107.696</v>
      </c>
      <c r="D66" s="17">
        <v>65923.318</v>
      </c>
      <c r="E66" s="13">
        <f t="shared" si="0"/>
        <v>88.95610248090833</v>
      </c>
      <c r="G66" s="67"/>
    </row>
    <row r="67" spans="1:7" s="55" customFormat="1" ht="45.75" customHeight="1">
      <c r="A67" s="10" t="s">
        <v>20</v>
      </c>
      <c r="B67" s="15">
        <f>SUM(B68:B68)</f>
        <v>20568.326</v>
      </c>
      <c r="C67" s="15">
        <f>SUM(C68:C68)</f>
        <v>20568.326</v>
      </c>
      <c r="D67" s="15">
        <f>SUM(D68:D68)</f>
        <v>20568.326</v>
      </c>
      <c r="E67" s="12">
        <f t="shared" si="0"/>
        <v>100</v>
      </c>
      <c r="G67" s="73"/>
    </row>
    <row r="68" spans="1:7" s="55" customFormat="1" ht="15">
      <c r="A68" s="22" t="s">
        <v>14</v>
      </c>
      <c r="B68" s="17">
        <v>20568.326</v>
      </c>
      <c r="C68" s="17">
        <v>20568.326</v>
      </c>
      <c r="D68" s="17">
        <v>20568.326</v>
      </c>
      <c r="E68" s="13">
        <f t="shared" si="0"/>
        <v>100</v>
      </c>
      <c r="G68" s="70"/>
    </row>
    <row r="69" spans="1:7" s="55" customFormat="1" ht="29.25">
      <c r="A69" s="79" t="s">
        <v>68</v>
      </c>
      <c r="B69" s="11">
        <f>SUM(B70:B71)</f>
        <v>24016.699999999997</v>
      </c>
      <c r="C69" s="11">
        <f>SUM(C70:C71)</f>
        <v>24016.699999999997</v>
      </c>
      <c r="D69" s="11">
        <f>SUM(D70:D71)</f>
        <v>14181.507000000001</v>
      </c>
      <c r="E69" s="13">
        <f t="shared" si="0"/>
        <v>59.04852456832123</v>
      </c>
      <c r="G69" s="70"/>
    </row>
    <row r="70" spans="1:7" s="55" customFormat="1" ht="15">
      <c r="A70" s="22" t="s">
        <v>67</v>
      </c>
      <c r="B70" s="17">
        <v>4610.598</v>
      </c>
      <c r="C70" s="17">
        <v>4610.598</v>
      </c>
      <c r="D70" s="17">
        <v>3596.155</v>
      </c>
      <c r="E70" s="13">
        <f t="shared" si="0"/>
        <v>77.99758295995444</v>
      </c>
      <c r="G70" s="70"/>
    </row>
    <row r="71" spans="1:7" s="55" customFormat="1" ht="15">
      <c r="A71" s="22" t="s">
        <v>14</v>
      </c>
      <c r="B71" s="17">
        <v>19406.102</v>
      </c>
      <c r="C71" s="17">
        <v>19406.102</v>
      </c>
      <c r="D71" s="17">
        <v>10585.352</v>
      </c>
      <c r="E71" s="13">
        <f t="shared" si="0"/>
        <v>54.54651325650046</v>
      </c>
      <c r="G71" s="70"/>
    </row>
    <row r="72" spans="1:7" s="55" customFormat="1" ht="28.5">
      <c r="A72" s="16" t="s">
        <v>10</v>
      </c>
      <c r="B72" s="11">
        <f>SUM(B73)+B76</f>
        <v>8726.301</v>
      </c>
      <c r="C72" s="11">
        <f>SUM(C73)+C76</f>
        <v>8726.301</v>
      </c>
      <c r="D72" s="11">
        <f>SUM(D73)+D76</f>
        <v>8706.600999999999</v>
      </c>
      <c r="E72" s="12">
        <f t="shared" si="0"/>
        <v>99.77424569700266</v>
      </c>
      <c r="G72" s="72"/>
    </row>
    <row r="73" spans="1:7" s="55" customFormat="1" ht="15">
      <c r="A73" s="22" t="s">
        <v>30</v>
      </c>
      <c r="B73" s="17">
        <v>8564</v>
      </c>
      <c r="C73" s="17">
        <v>8564</v>
      </c>
      <c r="D73" s="17">
        <v>8544.3</v>
      </c>
      <c r="E73" s="13">
        <f t="shared" si="0"/>
        <v>99.76996730499765</v>
      </c>
      <c r="G73" s="72"/>
    </row>
    <row r="74" spans="1:7" s="55" customFormat="1" ht="15">
      <c r="A74" s="6" t="s">
        <v>28</v>
      </c>
      <c r="B74" s="5">
        <v>19</v>
      </c>
      <c r="C74" s="5">
        <v>19</v>
      </c>
      <c r="D74" s="5">
        <v>6.946</v>
      </c>
      <c r="E74" s="13">
        <f aca="true" t="shared" si="1" ref="E74:E83">SUM(D74)/C74*100</f>
        <v>36.55789473684211</v>
      </c>
      <c r="G74" s="72"/>
    </row>
    <row r="75" spans="1:7" s="55" customFormat="1" ht="15">
      <c r="A75" s="6" t="s">
        <v>13</v>
      </c>
      <c r="B75" s="5">
        <f>SUM(B73)-B74</f>
        <v>8545</v>
      </c>
      <c r="C75" s="5">
        <f>SUM(C73)-C74</f>
        <v>8545</v>
      </c>
      <c r="D75" s="5">
        <f>SUM(D73)-D74</f>
        <v>8537.354</v>
      </c>
      <c r="E75" s="12">
        <f t="shared" si="1"/>
        <v>99.9105207723815</v>
      </c>
      <c r="G75" s="72"/>
    </row>
    <row r="76" spans="1:7" s="55" customFormat="1" ht="15">
      <c r="A76" s="22" t="s">
        <v>14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  <c r="G76" s="72"/>
    </row>
    <row r="77" spans="1:7" s="2" customFormat="1" ht="15">
      <c r="A77" s="16" t="s">
        <v>11</v>
      </c>
      <c r="B77" s="11">
        <v>2589.8</v>
      </c>
      <c r="C77" s="11">
        <v>2589.8</v>
      </c>
      <c r="D77" s="11"/>
      <c r="E77" s="13">
        <f t="shared" si="1"/>
        <v>0</v>
      </c>
      <c r="G77" s="74"/>
    </row>
    <row r="78" spans="1:7" s="2" customFormat="1" ht="14.25">
      <c r="A78" s="16" t="s">
        <v>12</v>
      </c>
      <c r="B78" s="11">
        <v>53836.8</v>
      </c>
      <c r="C78" s="11">
        <v>53836.8</v>
      </c>
      <c r="D78" s="11">
        <v>53836.8</v>
      </c>
      <c r="E78" s="12">
        <f t="shared" si="1"/>
        <v>100</v>
      </c>
      <c r="G78" s="74"/>
    </row>
    <row r="79" spans="1:7" s="2" customFormat="1" ht="28.5">
      <c r="A79" s="79" t="s">
        <v>71</v>
      </c>
      <c r="B79" s="11">
        <f>SUM(B80:B81)</f>
        <v>90030</v>
      </c>
      <c r="C79" s="11">
        <f>SUM(C80:C81)</f>
        <v>90030</v>
      </c>
      <c r="D79" s="11">
        <f>SUM(D80:D81)</f>
        <v>89375</v>
      </c>
      <c r="E79" s="12">
        <f t="shared" si="1"/>
        <v>99.27246473397756</v>
      </c>
      <c r="G79" s="74"/>
    </row>
    <row r="80" spans="1:7" s="2" customFormat="1" ht="15">
      <c r="A80" s="22" t="s">
        <v>67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  <c r="G80" s="74"/>
    </row>
    <row r="81" spans="1:7" s="2" customFormat="1" ht="15">
      <c r="A81" s="22" t="s">
        <v>14</v>
      </c>
      <c r="B81" s="17">
        <v>45375</v>
      </c>
      <c r="C81" s="17">
        <v>45375</v>
      </c>
      <c r="D81" s="17">
        <v>45375</v>
      </c>
      <c r="E81" s="13">
        <f t="shared" si="1"/>
        <v>100</v>
      </c>
      <c r="G81" s="74"/>
    </row>
    <row r="82" spans="1:5" s="2" customFormat="1" ht="14.25">
      <c r="A82" s="10" t="s">
        <v>17</v>
      </c>
      <c r="B82" s="11">
        <f>SUM(B83)+B87</f>
        <v>21641.96</v>
      </c>
      <c r="C82" s="11">
        <f>SUM(C83)+C87</f>
        <v>21641.96</v>
      </c>
      <c r="D82" s="11">
        <f>SUM(D83)+D87</f>
        <v>12617.004</v>
      </c>
      <c r="E82" s="12">
        <f t="shared" si="1"/>
        <v>58.298804729331366</v>
      </c>
    </row>
    <row r="83" spans="1:5" s="2" customFormat="1" ht="15">
      <c r="A83" s="22" t="s">
        <v>30</v>
      </c>
      <c r="B83" s="17">
        <v>13259.61</v>
      </c>
      <c r="C83" s="17">
        <v>13259.61</v>
      </c>
      <c r="D83" s="17">
        <f>7401.518+116.508</f>
        <v>7518.026</v>
      </c>
      <c r="E83" s="13">
        <f t="shared" si="1"/>
        <v>56.69869626633061</v>
      </c>
    </row>
    <row r="84" spans="1:5" s="3" customFormat="1" ht="15">
      <c r="A84" s="6" t="s">
        <v>1</v>
      </c>
      <c r="B84" s="5"/>
      <c r="C84" s="5"/>
      <c r="D84" s="5"/>
      <c r="E84" s="12"/>
    </row>
    <row r="85" spans="1:5" s="3" customFormat="1" ht="15">
      <c r="A85" s="6" t="s">
        <v>26</v>
      </c>
      <c r="B85" s="5"/>
      <c r="C85" s="5"/>
      <c r="D85" s="5"/>
      <c r="E85" s="12"/>
    </row>
    <row r="86" spans="1:5" s="3" customFormat="1" ht="15">
      <c r="A86" s="6" t="s">
        <v>13</v>
      </c>
      <c r="B86" s="5">
        <f>SUM(B83)-B84-B85</f>
        <v>13259.61</v>
      </c>
      <c r="C86" s="5">
        <f>SUM(C83)-C84-C85</f>
        <v>13259.61</v>
      </c>
      <c r="D86" s="5">
        <f>SUM(D83)-D84-D85</f>
        <v>7518.026</v>
      </c>
      <c r="E86" s="13">
        <f aca="true" t="shared" si="2" ref="E86:E97">SUM(D86)/C86*100</f>
        <v>56.69869626633061</v>
      </c>
    </row>
    <row r="87" spans="1:5" s="3" customFormat="1" ht="15">
      <c r="A87" s="22" t="s">
        <v>14</v>
      </c>
      <c r="B87" s="17">
        <v>8382.35</v>
      </c>
      <c r="C87" s="17">
        <v>8382.35</v>
      </c>
      <c r="D87" s="17">
        <v>5098.978</v>
      </c>
      <c r="E87" s="13">
        <f t="shared" si="2"/>
        <v>60.829934326292744</v>
      </c>
    </row>
    <row r="88" spans="1:5" s="3" customFormat="1" ht="27">
      <c r="A88" s="18" t="s">
        <v>22</v>
      </c>
      <c r="B88" s="48">
        <v>25360.833</v>
      </c>
      <c r="C88" s="48">
        <v>25360.833</v>
      </c>
      <c r="D88" s="48">
        <v>25360.833</v>
      </c>
      <c r="E88" s="12">
        <f t="shared" si="2"/>
        <v>100</v>
      </c>
    </row>
    <row r="89" spans="1:5" s="53" customFormat="1" ht="15.75">
      <c r="A89" s="19" t="s">
        <v>24</v>
      </c>
      <c r="B89" s="49">
        <f>B5+B14+B23+B35+B42+B49+B56+B61+B64+B67+B72+B77+B78+B82+B88+B69+B79</f>
        <v>4402597.494999999</v>
      </c>
      <c r="C89" s="49">
        <f>C5+C14+C23+C35+C42+C49+C56+C61+C64+C67+C72+C77+C78+C82+C88+C69+C79</f>
        <v>4402597.494999999</v>
      </c>
      <c r="D89" s="49">
        <f>D5+D14+D23+D35+D42+D49+D56+D61+D64+D67+D72+D77+D78+D82+D88+D69+D79</f>
        <v>4064945.36</v>
      </c>
      <c r="E89" s="50">
        <f t="shared" si="2"/>
        <v>92.33061538368045</v>
      </c>
    </row>
    <row r="90" spans="1:17" s="53" customFormat="1" ht="15.75">
      <c r="A90" s="10" t="s">
        <v>30</v>
      </c>
      <c r="B90" s="20">
        <f>B6+B15+B24+B36+B43+B50+B57+B65+B73+B83+B78+B70+B80+B62</f>
        <v>3601424.6380000003</v>
      </c>
      <c r="C90" s="20">
        <f>C6+C15+C24+C36+C43+C50+C57+C65+C73+C83+C78+C70+C80+C62</f>
        <v>3601424.6380000003</v>
      </c>
      <c r="D90" s="20">
        <f>D6+D15+D24+D36+D43+D50+D57+D65+D73+D83+D78+D70+D80+D62</f>
        <v>3412575.058</v>
      </c>
      <c r="E90" s="50">
        <f t="shared" si="2"/>
        <v>94.75625345571926</v>
      </c>
      <c r="F90" s="67"/>
      <c r="G90" s="67"/>
      <c r="H90" s="67"/>
      <c r="I90" s="63"/>
      <c r="J90" s="63"/>
      <c r="K90" s="63"/>
      <c r="L90" s="64"/>
      <c r="M90" s="64"/>
      <c r="N90" s="64"/>
      <c r="O90" s="64"/>
      <c r="P90" s="64"/>
      <c r="Q90" s="64"/>
    </row>
    <row r="91" spans="1:17" s="54" customFormat="1" ht="15">
      <c r="A91" s="21" t="s">
        <v>1</v>
      </c>
      <c r="B91" s="15">
        <f aca="true" t="shared" si="3" ref="B91:D92">B7+B16+B25+B37+B44+B51+B84</f>
        <v>876945.413</v>
      </c>
      <c r="C91" s="15">
        <f>C7+C16+C25+C37+C44+C51+C84</f>
        <v>876945.413</v>
      </c>
      <c r="D91" s="15">
        <f t="shared" si="3"/>
        <v>870951.515</v>
      </c>
      <c r="E91" s="12">
        <f t="shared" si="2"/>
        <v>99.3165027251246</v>
      </c>
      <c r="F91" s="68"/>
      <c r="G91" s="68"/>
      <c r="H91" s="65"/>
      <c r="I91" s="63"/>
      <c r="J91" s="63"/>
      <c r="K91" s="63"/>
      <c r="L91" s="65"/>
      <c r="M91" s="65"/>
      <c r="N91" s="65"/>
      <c r="O91" s="65"/>
      <c r="P91" s="65"/>
      <c r="Q91" s="65"/>
    </row>
    <row r="92" spans="1:17" s="35" customFormat="1" ht="15">
      <c r="A92" s="21" t="s">
        <v>27</v>
      </c>
      <c r="B92" s="15">
        <f t="shared" si="3"/>
        <v>194568.108</v>
      </c>
      <c r="C92" s="15">
        <f>C8+C17+C26+C38+C45+C52+C85</f>
        <v>194568.108</v>
      </c>
      <c r="D92" s="15">
        <f t="shared" si="3"/>
        <v>193334.72599999997</v>
      </c>
      <c r="E92" s="12">
        <f t="shared" si="2"/>
        <v>99.36609241222614</v>
      </c>
      <c r="F92" s="68"/>
      <c r="G92" s="68"/>
      <c r="H92" s="44"/>
      <c r="I92" s="63"/>
      <c r="J92" s="63"/>
      <c r="K92" s="63"/>
      <c r="L92" s="44"/>
      <c r="M92" s="44"/>
      <c r="N92" s="44"/>
      <c r="O92" s="44"/>
      <c r="P92" s="44"/>
      <c r="Q92" s="44"/>
    </row>
    <row r="93" spans="1:17" s="35" customFormat="1" ht="15">
      <c r="A93" s="21" t="s">
        <v>2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112553.32800000001</v>
      </c>
      <c r="E93" s="12">
        <f t="shared" si="2"/>
        <v>83.66353411063615</v>
      </c>
      <c r="F93" s="67"/>
      <c r="G93" s="67"/>
      <c r="H93" s="67"/>
      <c r="I93" s="63"/>
      <c r="J93" s="63"/>
      <c r="K93" s="63"/>
      <c r="L93" s="44"/>
      <c r="M93" s="44"/>
      <c r="N93" s="44"/>
      <c r="O93" s="44"/>
      <c r="P93" s="44"/>
      <c r="Q93" s="44"/>
    </row>
    <row r="94" spans="1:17" s="35" customFormat="1" ht="15">
      <c r="A94" s="21" t="s">
        <v>13</v>
      </c>
      <c r="B94" s="15">
        <f>B90-B91-B92-B93</f>
        <v>2395380.1900000004</v>
      </c>
      <c r="C94" s="15">
        <f>C90-C91-C92-C93</f>
        <v>2395380.1900000004</v>
      </c>
      <c r="D94" s="15">
        <f>D90-D91-D92-D93</f>
        <v>2235735.489</v>
      </c>
      <c r="E94" s="12">
        <f t="shared" si="2"/>
        <v>93.3353084547301</v>
      </c>
      <c r="F94" s="44"/>
      <c r="G94" s="44"/>
      <c r="H94" s="44"/>
      <c r="I94" s="63"/>
      <c r="J94" s="63"/>
      <c r="K94" s="63"/>
      <c r="L94" s="44"/>
      <c r="M94" s="44"/>
      <c r="N94" s="44"/>
      <c r="O94" s="44"/>
      <c r="P94" s="44"/>
      <c r="Q94" s="44"/>
    </row>
    <row r="95" spans="1:17" s="35" customFormat="1" ht="20.25" customHeight="1">
      <c r="A95" s="10" t="s">
        <v>14</v>
      </c>
      <c r="B95" s="11">
        <f>B13+B22+B41+B34+B55+B60+B63+B66+B68+B76+B87+B48+B71+B81</f>
        <v>773222.2239999999</v>
      </c>
      <c r="C95" s="11">
        <f>C13+C22+C41+C34+C55+C60+C63+C66+C68+C76+C87+C48+C71+C81</f>
        <v>773222.2239999999</v>
      </c>
      <c r="D95" s="11">
        <f>D13+D22+D41+D34+D55+D60+D63+D66+D68+D76+D87+D48+D71+D81</f>
        <v>627009.4689999999</v>
      </c>
      <c r="E95" s="12">
        <f t="shared" si="2"/>
        <v>81.09046138849727</v>
      </c>
      <c r="F95" s="67"/>
      <c r="G95" s="67"/>
      <c r="H95" s="67"/>
      <c r="I95" s="63"/>
      <c r="J95" s="63"/>
      <c r="K95" s="63"/>
      <c r="L95" s="44"/>
      <c r="M95" s="44"/>
      <c r="N95" s="44"/>
      <c r="O95" s="44"/>
      <c r="P95" s="44"/>
      <c r="Q95" s="44"/>
    </row>
    <row r="96" spans="1:17" s="35" customFormat="1" ht="15">
      <c r="A96" s="10" t="s">
        <v>23</v>
      </c>
      <c r="B96" s="11">
        <f>SUM(B88)</f>
        <v>25360.833</v>
      </c>
      <c r="C96" s="11">
        <f>SUM(C88)</f>
        <v>25360.833</v>
      </c>
      <c r="D96" s="11">
        <f>SUM(D88)</f>
        <v>25360.833</v>
      </c>
      <c r="E96" s="12">
        <f t="shared" si="2"/>
        <v>100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s="35" customFormat="1" ht="15">
      <c r="A97" s="10" t="s">
        <v>29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  <c r="F97" s="44"/>
      <c r="G97" s="44"/>
      <c r="H97" s="66"/>
      <c r="I97" s="44"/>
      <c r="J97" s="44"/>
      <c r="K97" s="44"/>
      <c r="L97" s="44"/>
      <c r="M97" s="44"/>
      <c r="N97" s="44"/>
      <c r="O97" s="44"/>
      <c r="P97" s="44"/>
      <c r="Q97" s="44"/>
    </row>
    <row r="98" spans="2:17" ht="15">
      <c r="B98" s="35"/>
      <c r="E98" s="43"/>
      <c r="F98" s="44"/>
      <c r="G98" s="44"/>
      <c r="H98" s="66"/>
      <c r="I98" s="44"/>
      <c r="J98" s="44"/>
      <c r="K98" s="44"/>
      <c r="L98" s="44"/>
      <c r="M98" s="44"/>
      <c r="N98" s="44"/>
      <c r="O98" s="44"/>
      <c r="P98" s="44"/>
      <c r="Q98" s="44"/>
    </row>
    <row r="99" spans="2:17" ht="15">
      <c r="B99" s="35"/>
      <c r="C99" s="40"/>
      <c r="D99" s="41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ht="15">
      <c r="B100" s="37"/>
      <c r="C100" s="42"/>
      <c r="D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4" ht="15">
      <c r="B101" s="37"/>
      <c r="C101" s="36"/>
      <c r="D101" s="38"/>
    </row>
    <row r="102" spans="2:4" ht="15">
      <c r="B102" s="37"/>
      <c r="C102" s="37"/>
      <c r="D102" s="37"/>
    </row>
    <row r="103" ht="15">
      <c r="D103" s="36"/>
    </row>
    <row r="105" ht="15">
      <c r="D105" s="3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B5" sqref="B5:E97"/>
    </sheetView>
  </sheetViews>
  <sheetFormatPr defaultColWidth="9.140625" defaultRowHeight="15"/>
  <cols>
    <col min="1" max="1" width="36.140625" style="33" customWidth="1"/>
    <col min="2" max="2" width="17.28125" style="33" customWidth="1"/>
    <col min="3" max="3" width="18.57421875" style="33" customWidth="1"/>
    <col min="4" max="4" width="17.57421875" style="33" customWidth="1"/>
    <col min="5" max="5" width="15.140625" style="33" customWidth="1"/>
    <col min="6" max="16384" width="9.140625" style="33" customWidth="1"/>
  </cols>
  <sheetData>
    <row r="1" spans="1:5" s="23" customFormat="1" ht="40.5" customHeight="1">
      <c r="A1" s="88" t="s">
        <v>75</v>
      </c>
      <c r="B1" s="88"/>
      <c r="C1" s="88"/>
      <c r="D1" s="88"/>
      <c r="E1" s="88"/>
    </row>
    <row r="2" spans="1:4" s="23" customFormat="1" ht="12.75" customHeight="1">
      <c r="A2" s="24"/>
      <c r="B2" s="24"/>
      <c r="C2" s="24"/>
      <c r="D2" s="25"/>
    </row>
    <row r="3" spans="1:5" s="23" customFormat="1" ht="44.25" customHeight="1">
      <c r="A3" s="89"/>
      <c r="B3" s="86" t="s">
        <v>34</v>
      </c>
      <c r="C3" s="86" t="s">
        <v>77</v>
      </c>
      <c r="D3" s="86" t="s">
        <v>79</v>
      </c>
      <c r="E3" s="86" t="s">
        <v>32</v>
      </c>
    </row>
    <row r="4" spans="1:5" s="23" customFormat="1" ht="114" customHeight="1">
      <c r="A4" s="90"/>
      <c r="B4" s="87"/>
      <c r="C4" s="87"/>
      <c r="D4" s="87"/>
      <c r="E4" s="87"/>
    </row>
    <row r="5" spans="1:5" s="26" customFormat="1" ht="14.25">
      <c r="A5" s="56" t="s">
        <v>36</v>
      </c>
      <c r="B5" s="11">
        <f>B6+B13</f>
        <v>1133871.706</v>
      </c>
      <c r="C5" s="11">
        <f>C6+C13</f>
        <v>1133871.706</v>
      </c>
      <c r="D5" s="11">
        <f>D6+D13</f>
        <v>1092540.461</v>
      </c>
      <c r="E5" s="12">
        <f>SUM(D5)/C5*100</f>
        <v>96.35485701060432</v>
      </c>
    </row>
    <row r="6" spans="1:5" s="27" customFormat="1" ht="15">
      <c r="A6" s="57" t="s">
        <v>37</v>
      </c>
      <c r="B6" s="17">
        <v>1028809.188</v>
      </c>
      <c r="C6" s="17">
        <v>1028809.188</v>
      </c>
      <c r="D6" s="46">
        <f>1000280.894+22.904</f>
        <v>1000303.798</v>
      </c>
      <c r="E6" s="13">
        <f aca="true" t="shared" si="0" ref="E6:E73">SUM(D6)/C6*100</f>
        <v>97.229283103953</v>
      </c>
    </row>
    <row r="7" spans="1:5" s="27" customFormat="1" ht="15">
      <c r="A7" s="28" t="s">
        <v>38</v>
      </c>
      <c r="B7" s="5">
        <v>658626.331</v>
      </c>
      <c r="C7" s="5">
        <v>658626.331</v>
      </c>
      <c r="D7" s="5">
        <v>654142.626</v>
      </c>
      <c r="E7" s="13">
        <f t="shared" si="0"/>
        <v>99.31923386767846</v>
      </c>
    </row>
    <row r="8" spans="1:5" s="27" customFormat="1" ht="15">
      <c r="A8" s="28" t="s">
        <v>39</v>
      </c>
      <c r="B8" s="5">
        <v>146444.171</v>
      </c>
      <c r="C8" s="5">
        <v>146444.171</v>
      </c>
      <c r="D8" s="5">
        <v>145603.723</v>
      </c>
      <c r="E8" s="13">
        <f t="shared" si="0"/>
        <v>99.4260966522184</v>
      </c>
    </row>
    <row r="9" spans="1:5" s="27" customFormat="1" ht="15">
      <c r="A9" s="28" t="s">
        <v>40</v>
      </c>
      <c r="B9" s="5">
        <v>187.729</v>
      </c>
      <c r="C9" s="5">
        <v>187.729</v>
      </c>
      <c r="D9" s="5">
        <v>187.604</v>
      </c>
      <c r="E9" s="13">
        <f t="shared" si="0"/>
        <v>99.93341465623318</v>
      </c>
    </row>
    <row r="10" spans="1:5" s="27" customFormat="1" ht="15">
      <c r="A10" s="28" t="s">
        <v>41</v>
      </c>
      <c r="B10" s="5">
        <v>54788.506</v>
      </c>
      <c r="C10" s="5">
        <v>54788.506</v>
      </c>
      <c r="D10" s="5">
        <f>51291.061+2.332</f>
        <v>51293.393000000004</v>
      </c>
      <c r="E10" s="13">
        <f t="shared" si="0"/>
        <v>93.620718549982</v>
      </c>
    </row>
    <row r="11" spans="1:5" s="27" customFormat="1" ht="30">
      <c r="A11" s="28" t="s">
        <v>42</v>
      </c>
      <c r="B11" s="5">
        <v>88069.465</v>
      </c>
      <c r="C11" s="5">
        <v>88069.465</v>
      </c>
      <c r="D11" s="5">
        <v>71284.051</v>
      </c>
      <c r="E11" s="13">
        <f t="shared" si="0"/>
        <v>80.94071083547517</v>
      </c>
    </row>
    <row r="12" spans="1:5" s="27" customFormat="1" ht="15">
      <c r="A12" s="28" t="s">
        <v>43</v>
      </c>
      <c r="B12" s="45">
        <f>SUM(B6)-B7-B8-B9-B10-B11</f>
        <v>80692.98599999998</v>
      </c>
      <c r="C12" s="45">
        <f>SUM(C6)-C7-C8-C9-C10-C11</f>
        <v>80692.98599999998</v>
      </c>
      <c r="D12" s="45">
        <f>SUM(D6)-D7-D8-D9-D10-D11</f>
        <v>77792.4009999999</v>
      </c>
      <c r="E12" s="52">
        <f t="shared" si="0"/>
        <v>96.40540628896782</v>
      </c>
    </row>
    <row r="13" spans="1:5" s="27" customFormat="1" ht="15">
      <c r="A13" s="57" t="s">
        <v>44</v>
      </c>
      <c r="B13" s="17">
        <v>105062.518</v>
      </c>
      <c r="C13" s="17">
        <v>105062.518</v>
      </c>
      <c r="D13" s="17">
        <v>92236.663</v>
      </c>
      <c r="E13" s="13">
        <f t="shared" si="0"/>
        <v>87.79216865904547</v>
      </c>
    </row>
    <row r="14" spans="1:5" s="26" customFormat="1" ht="14.25">
      <c r="A14" s="56" t="s">
        <v>45</v>
      </c>
      <c r="B14" s="11">
        <f>B15+B22</f>
        <v>554291.341</v>
      </c>
      <c r="C14" s="11">
        <f>C15+C22</f>
        <v>554291.341</v>
      </c>
      <c r="D14" s="11">
        <f>D15+D22</f>
        <v>547996.021</v>
      </c>
      <c r="E14" s="12">
        <f t="shared" si="0"/>
        <v>98.86425792099826</v>
      </c>
    </row>
    <row r="15" spans="1:5" s="27" customFormat="1" ht="15">
      <c r="A15" s="57" t="s">
        <v>46</v>
      </c>
      <c r="B15" s="17">
        <f>490979.7+29819.268</f>
        <v>520798.968</v>
      </c>
      <c r="C15" s="17">
        <f>490979.7+29819.268</f>
        <v>520798.968</v>
      </c>
      <c r="D15" s="17">
        <f>485115.525+29819.268</f>
        <v>514934.793</v>
      </c>
      <c r="E15" s="13">
        <f t="shared" si="0"/>
        <v>98.87400410516942</v>
      </c>
    </row>
    <row r="16" spans="1:5" s="27" customFormat="1" ht="15">
      <c r="A16" s="28" t="s">
        <v>38</v>
      </c>
      <c r="B16" s="5"/>
      <c r="C16" s="5"/>
      <c r="D16" s="5"/>
      <c r="E16" s="13"/>
    </row>
    <row r="17" spans="1:5" s="27" customFormat="1" ht="15">
      <c r="A17" s="28" t="s">
        <v>39</v>
      </c>
      <c r="B17" s="5"/>
      <c r="C17" s="5"/>
      <c r="D17" s="5"/>
      <c r="E17" s="13"/>
    </row>
    <row r="18" spans="1:5" s="27" customFormat="1" ht="15">
      <c r="A18" s="28" t="s">
        <v>40</v>
      </c>
      <c r="B18" s="5"/>
      <c r="C18" s="5"/>
      <c r="D18" s="5"/>
      <c r="E18" s="13"/>
    </row>
    <row r="19" spans="1:5" s="27" customFormat="1" ht="15">
      <c r="A19" s="28" t="s">
        <v>41</v>
      </c>
      <c r="B19" s="5"/>
      <c r="C19" s="5"/>
      <c r="D19" s="5"/>
      <c r="E19" s="13"/>
    </row>
    <row r="20" spans="1:5" s="27" customFormat="1" ht="30">
      <c r="A20" s="28" t="s">
        <v>42</v>
      </c>
      <c r="B20" s="5"/>
      <c r="C20" s="5"/>
      <c r="D20" s="5"/>
      <c r="E20" s="13"/>
    </row>
    <row r="21" spans="1:5" s="27" customFormat="1" ht="15">
      <c r="A21" s="28" t="s">
        <v>43</v>
      </c>
      <c r="B21" s="45">
        <f>SUM(B15)-B16-B17-B18-B19-B20</f>
        <v>520798.968</v>
      </c>
      <c r="C21" s="45">
        <f>SUM(C15)-C16-C17-C18-C19-C20</f>
        <v>520798.968</v>
      </c>
      <c r="D21" s="45">
        <f>SUM(D15)-D16-D17-D18-D19-D20</f>
        <v>514934.793</v>
      </c>
      <c r="E21" s="52">
        <f t="shared" si="0"/>
        <v>98.87400410516942</v>
      </c>
    </row>
    <row r="22" spans="1:5" s="27" customFormat="1" ht="15">
      <c r="A22" s="57" t="s">
        <v>44</v>
      </c>
      <c r="B22" s="17">
        <v>33492.373</v>
      </c>
      <c r="C22" s="17">
        <v>33492.373</v>
      </c>
      <c r="D22" s="17">
        <f>33050.718+10.51</f>
        <v>33061.228</v>
      </c>
      <c r="E22" s="13">
        <f t="shared" si="0"/>
        <v>98.71270691987098</v>
      </c>
    </row>
    <row r="23" spans="1:5" s="26" customFormat="1" ht="28.5">
      <c r="A23" s="56" t="s">
        <v>47</v>
      </c>
      <c r="B23" s="11">
        <f>B24+B34</f>
        <v>1124621.493</v>
      </c>
      <c r="C23" s="11">
        <f>C24+C34</f>
        <v>1124621.493</v>
      </c>
      <c r="D23" s="11">
        <f>D24+D34</f>
        <v>1103878.082</v>
      </c>
      <c r="E23" s="12">
        <f t="shared" si="0"/>
        <v>98.15552066814358</v>
      </c>
    </row>
    <row r="24" spans="1:5" s="27" customFormat="1" ht="15">
      <c r="A24" s="57" t="s">
        <v>46</v>
      </c>
      <c r="B24" s="46">
        <v>1112817.625</v>
      </c>
      <c r="C24" s="46">
        <v>1112817.625</v>
      </c>
      <c r="D24" s="46">
        <v>1098087.433</v>
      </c>
      <c r="E24" s="13">
        <f t="shared" si="0"/>
        <v>98.67631571705202</v>
      </c>
    </row>
    <row r="25" spans="1:5" s="27" customFormat="1" ht="15">
      <c r="A25" s="28" t="s">
        <v>38</v>
      </c>
      <c r="B25" s="45">
        <v>21916.622</v>
      </c>
      <c r="C25" s="45">
        <v>21916.622</v>
      </c>
      <c r="D25" s="45">
        <v>21493.472</v>
      </c>
      <c r="E25" s="13">
        <f t="shared" si="0"/>
        <v>98.06927363167554</v>
      </c>
    </row>
    <row r="26" spans="1:5" s="27" customFormat="1" ht="15">
      <c r="A26" s="28" t="s">
        <v>39</v>
      </c>
      <c r="B26" s="45">
        <v>4823.532</v>
      </c>
      <c r="C26" s="45">
        <v>4823.532</v>
      </c>
      <c r="D26" s="45">
        <v>4727.069</v>
      </c>
      <c r="E26" s="13">
        <f t="shared" si="0"/>
        <v>98.00015839015892</v>
      </c>
    </row>
    <row r="27" spans="1:5" s="27" customFormat="1" ht="15">
      <c r="A27" s="28" t="s">
        <v>40</v>
      </c>
      <c r="B27" s="45">
        <v>100.175</v>
      </c>
      <c r="C27" s="45">
        <v>100.175</v>
      </c>
      <c r="D27" s="45">
        <v>100.175</v>
      </c>
      <c r="E27" s="13">
        <f t="shared" si="0"/>
        <v>100</v>
      </c>
    </row>
    <row r="28" spans="1:5" s="27" customFormat="1" ht="15">
      <c r="A28" s="28" t="s">
        <v>41</v>
      </c>
      <c r="B28" s="45">
        <v>326.99</v>
      </c>
      <c r="C28" s="45">
        <v>326.99</v>
      </c>
      <c r="D28" s="45">
        <v>326.99</v>
      </c>
      <c r="E28" s="13">
        <f t="shared" si="0"/>
        <v>100</v>
      </c>
    </row>
    <row r="29" spans="1:5" s="27" customFormat="1" ht="30">
      <c r="A29" s="28" t="s">
        <v>42</v>
      </c>
      <c r="B29" s="45">
        <v>1301.5</v>
      </c>
      <c r="C29" s="45">
        <v>1301.5</v>
      </c>
      <c r="D29" s="45">
        <v>1031.83</v>
      </c>
      <c r="E29" s="13">
        <f t="shared" si="0"/>
        <v>79.28006146753745</v>
      </c>
    </row>
    <row r="30" spans="1:5" s="27" customFormat="1" ht="15">
      <c r="A30" s="28" t="s">
        <v>43</v>
      </c>
      <c r="B30" s="45">
        <f>SUM(B24)-B25-B26-B27-B28-B29</f>
        <v>1084348.806</v>
      </c>
      <c r="C30" s="45">
        <f>SUM(C24)-C25-C26-C27-C28-C29</f>
        <v>1084348.806</v>
      </c>
      <c r="D30" s="45">
        <f>SUM(D24)-D25-D26-D27-D28-D29</f>
        <v>1070407.8969999999</v>
      </c>
      <c r="E30" s="13">
        <f t="shared" si="0"/>
        <v>98.71435197577925</v>
      </c>
    </row>
    <row r="31" spans="1:5" s="27" customFormat="1" ht="15">
      <c r="A31" s="28" t="s">
        <v>48</v>
      </c>
      <c r="B31" s="5">
        <f>SUM(B32:B33)</f>
        <v>1004111.458</v>
      </c>
      <c r="C31" s="5">
        <f>SUM(C32:C33)</f>
        <v>1004111.458</v>
      </c>
      <c r="D31" s="5">
        <f>SUM(D32:D33)</f>
        <v>992467.962</v>
      </c>
      <c r="E31" s="13">
        <f t="shared" si="0"/>
        <v>98.84041797280238</v>
      </c>
    </row>
    <row r="32" spans="1:5" s="27" customFormat="1" ht="30">
      <c r="A32" s="58" t="s">
        <v>49</v>
      </c>
      <c r="B32" s="76">
        <v>514587.2</v>
      </c>
      <c r="C32" s="76">
        <v>514587.2</v>
      </c>
      <c r="D32" s="77">
        <v>503344.631</v>
      </c>
      <c r="E32" s="78">
        <f t="shared" si="0"/>
        <v>97.81522567992363</v>
      </c>
    </row>
    <row r="33" spans="1:5" s="27" customFormat="1" ht="15">
      <c r="A33" s="58" t="s">
        <v>50</v>
      </c>
      <c r="B33" s="5">
        <v>489524.258</v>
      </c>
      <c r="C33" s="5">
        <v>489524.258</v>
      </c>
      <c r="D33" s="45">
        <v>489123.331</v>
      </c>
      <c r="E33" s="13">
        <f t="shared" si="0"/>
        <v>99.91809864507267</v>
      </c>
    </row>
    <row r="34" spans="1:5" s="27" customFormat="1" ht="15">
      <c r="A34" s="57" t="s">
        <v>44</v>
      </c>
      <c r="B34" s="46">
        <v>11803.868</v>
      </c>
      <c r="C34" s="46">
        <v>11803.868</v>
      </c>
      <c r="D34" s="46">
        <v>5790.649</v>
      </c>
      <c r="E34" s="13">
        <f t="shared" si="0"/>
        <v>49.05721582111898</v>
      </c>
    </row>
    <row r="35" spans="1:5" s="26" customFormat="1" ht="14.25">
      <c r="A35" s="56" t="s">
        <v>51</v>
      </c>
      <c r="B35" s="48">
        <f>B36+B41</f>
        <v>150172.352</v>
      </c>
      <c r="C35" s="48">
        <f>C36+C41</f>
        <v>150172.352</v>
      </c>
      <c r="D35" s="48">
        <f>D36+D41</f>
        <v>145602.116</v>
      </c>
      <c r="E35" s="12">
        <f t="shared" si="0"/>
        <v>96.95667282350348</v>
      </c>
    </row>
    <row r="36" spans="1:5" s="27" customFormat="1" ht="15">
      <c r="A36" s="57" t="s">
        <v>46</v>
      </c>
      <c r="B36" s="46">
        <v>127276.058</v>
      </c>
      <c r="C36" s="46">
        <v>127276.058</v>
      </c>
      <c r="D36" s="46">
        <v>124323.416</v>
      </c>
      <c r="E36" s="13">
        <f t="shared" si="0"/>
        <v>97.68012771105779</v>
      </c>
    </row>
    <row r="37" spans="1:5" s="27" customFormat="1" ht="15">
      <c r="A37" s="28" t="s">
        <v>38</v>
      </c>
      <c r="B37" s="45">
        <v>61525.389</v>
      </c>
      <c r="C37" s="45">
        <v>61525.389</v>
      </c>
      <c r="D37" s="45">
        <v>61516.37</v>
      </c>
      <c r="E37" s="13">
        <f t="shared" si="0"/>
        <v>99.98534101100928</v>
      </c>
    </row>
    <row r="38" spans="1:5" s="27" customFormat="1" ht="15">
      <c r="A38" s="28" t="s">
        <v>39</v>
      </c>
      <c r="B38" s="45">
        <v>13761.305</v>
      </c>
      <c r="C38" s="45">
        <v>13761.305</v>
      </c>
      <c r="D38" s="45">
        <v>13759.59</v>
      </c>
      <c r="E38" s="13">
        <f t="shared" si="0"/>
        <v>99.98753751915244</v>
      </c>
    </row>
    <row r="39" spans="1:5" s="27" customFormat="1" ht="30">
      <c r="A39" s="28" t="s">
        <v>42</v>
      </c>
      <c r="B39" s="45">
        <v>6346.26</v>
      </c>
      <c r="C39" s="45">
        <v>6346.26</v>
      </c>
      <c r="D39" s="45">
        <v>4700.962</v>
      </c>
      <c r="E39" s="13">
        <f t="shared" si="0"/>
        <v>74.07452578368992</v>
      </c>
    </row>
    <row r="40" spans="1:5" s="27" customFormat="1" ht="15">
      <c r="A40" s="28" t="s">
        <v>43</v>
      </c>
      <c r="B40" s="45">
        <f>SUM(B36)-B37-B38-B39</f>
        <v>45643.10399999999</v>
      </c>
      <c r="C40" s="45">
        <f>SUM(C36)-C37-C38-C39</f>
        <v>45643.10399999999</v>
      </c>
      <c r="D40" s="45">
        <f>SUM(D36)-D37-D38-D39</f>
        <v>44346.49399999999</v>
      </c>
      <c r="E40" s="13">
        <f t="shared" si="0"/>
        <v>97.15924228115598</v>
      </c>
    </row>
    <row r="41" spans="1:5" s="27" customFormat="1" ht="15">
      <c r="A41" s="57" t="s">
        <v>44</v>
      </c>
      <c r="B41" s="46">
        <v>22896.294</v>
      </c>
      <c r="C41" s="46">
        <v>22896.294</v>
      </c>
      <c r="D41" s="46">
        <v>21278.7</v>
      </c>
      <c r="E41" s="13">
        <f t="shared" si="0"/>
        <v>92.93512740533467</v>
      </c>
    </row>
    <row r="42" spans="1:5" s="26" customFormat="1" ht="14.25">
      <c r="A42" s="56" t="s">
        <v>52</v>
      </c>
      <c r="B42" s="48">
        <f>B43+B48</f>
        <v>116333.11</v>
      </c>
      <c r="C42" s="48">
        <f>C43+C48</f>
        <v>116333.11</v>
      </c>
      <c r="D42" s="48">
        <f>D43+D48</f>
        <v>110925.844</v>
      </c>
      <c r="E42" s="12">
        <f t="shared" si="0"/>
        <v>95.35191142057494</v>
      </c>
    </row>
    <row r="43" spans="1:5" s="27" customFormat="1" ht="15">
      <c r="A43" s="57" t="s">
        <v>46</v>
      </c>
      <c r="B43" s="46">
        <v>81737.117</v>
      </c>
      <c r="C43" s="46">
        <v>81737.117</v>
      </c>
      <c r="D43" s="46">
        <v>79159.324</v>
      </c>
      <c r="E43" s="13">
        <f t="shared" si="0"/>
        <v>96.8462393896276</v>
      </c>
    </row>
    <row r="44" spans="1:5" s="27" customFormat="1" ht="15">
      <c r="A44" s="28" t="s">
        <v>38</v>
      </c>
      <c r="B44" s="45">
        <v>38000.765</v>
      </c>
      <c r="C44" s="45">
        <v>38000.765</v>
      </c>
      <c r="D44" s="45">
        <v>38000.765</v>
      </c>
      <c r="E44" s="13">
        <f t="shared" si="0"/>
        <v>100</v>
      </c>
    </row>
    <row r="45" spans="1:5" s="27" customFormat="1" ht="15">
      <c r="A45" s="28" t="s">
        <v>39</v>
      </c>
      <c r="B45" s="45">
        <v>8319.91</v>
      </c>
      <c r="C45" s="45">
        <v>8319.91</v>
      </c>
      <c r="D45" s="45">
        <v>8319.797</v>
      </c>
      <c r="E45" s="13">
        <f t="shared" si="0"/>
        <v>99.99864181223114</v>
      </c>
    </row>
    <row r="46" spans="1:5" s="27" customFormat="1" ht="30">
      <c r="A46" s="28" t="s">
        <v>42</v>
      </c>
      <c r="B46" s="45">
        <v>5627.013</v>
      </c>
      <c r="C46" s="45">
        <v>5627.013</v>
      </c>
      <c r="D46" s="45">
        <v>4657.558</v>
      </c>
      <c r="E46" s="13">
        <f t="shared" si="0"/>
        <v>82.77140998252537</v>
      </c>
    </row>
    <row r="47" spans="1:5" s="27" customFormat="1" ht="15">
      <c r="A47" s="28" t="s">
        <v>43</v>
      </c>
      <c r="B47" s="45">
        <f>SUM(B43)-B44-B45-B46</f>
        <v>29789.428999999996</v>
      </c>
      <c r="C47" s="45">
        <f>SUM(C43)-C44-C45-C46</f>
        <v>29789.428999999996</v>
      </c>
      <c r="D47" s="45">
        <f>SUM(D43)-D44-D45-D46</f>
        <v>28181.203999999994</v>
      </c>
      <c r="E47" s="13">
        <f t="shared" si="0"/>
        <v>94.6013567430245</v>
      </c>
    </row>
    <row r="48" spans="1:5" s="27" customFormat="1" ht="15">
      <c r="A48" s="57" t="s">
        <v>44</v>
      </c>
      <c r="B48" s="46">
        <v>34595.993</v>
      </c>
      <c r="C48" s="46">
        <v>34595.993</v>
      </c>
      <c r="D48" s="46">
        <v>31766.52</v>
      </c>
      <c r="E48" s="13">
        <f t="shared" si="0"/>
        <v>91.82138521070922</v>
      </c>
    </row>
    <row r="49" spans="1:5" s="27" customFormat="1" ht="14.25">
      <c r="A49" s="56" t="s">
        <v>53</v>
      </c>
      <c r="B49" s="11">
        <f>B50+B55</f>
        <v>164607.806</v>
      </c>
      <c r="C49" s="11">
        <f>C50+C55</f>
        <v>164607.806</v>
      </c>
      <c r="D49" s="11">
        <f>D50+D55</f>
        <v>152802.019</v>
      </c>
      <c r="E49" s="12">
        <f t="shared" si="0"/>
        <v>92.82793004360923</v>
      </c>
    </row>
    <row r="50" spans="1:5" s="27" customFormat="1" ht="15">
      <c r="A50" s="57" t="s">
        <v>46</v>
      </c>
      <c r="B50" s="17">
        <v>147429.581</v>
      </c>
      <c r="C50" s="17">
        <v>147429.581</v>
      </c>
      <c r="D50" s="17">
        <v>142156.17</v>
      </c>
      <c r="E50" s="13">
        <f t="shared" si="0"/>
        <v>96.42309842825912</v>
      </c>
    </row>
    <row r="51" spans="1:5" s="27" customFormat="1" ht="15">
      <c r="A51" s="28" t="s">
        <v>38</v>
      </c>
      <c r="B51" s="5">
        <v>96876.306</v>
      </c>
      <c r="C51" s="5">
        <v>96876.306</v>
      </c>
      <c r="D51" s="5">
        <v>95798.282</v>
      </c>
      <c r="E51" s="13">
        <f t="shared" si="0"/>
        <v>98.88721603402179</v>
      </c>
    </row>
    <row r="52" spans="1:5" s="27" customFormat="1" ht="15">
      <c r="A52" s="28" t="s">
        <v>39</v>
      </c>
      <c r="B52" s="5">
        <v>21219.19</v>
      </c>
      <c r="C52" s="5">
        <v>21219.19</v>
      </c>
      <c r="D52" s="5">
        <v>20924.547</v>
      </c>
      <c r="E52" s="13">
        <f t="shared" si="0"/>
        <v>98.61143144483837</v>
      </c>
    </row>
    <row r="53" spans="1:5" s="27" customFormat="1" ht="30">
      <c r="A53" s="28" t="s">
        <v>42</v>
      </c>
      <c r="B53" s="5">
        <v>5222.464</v>
      </c>
      <c r="C53" s="5">
        <v>5222.464</v>
      </c>
      <c r="D53" s="5">
        <v>3868.907</v>
      </c>
      <c r="E53" s="13">
        <f t="shared" si="0"/>
        <v>74.08202335142951</v>
      </c>
    </row>
    <row r="54" spans="1:5" s="27" customFormat="1" ht="15">
      <c r="A54" s="28" t="s">
        <v>43</v>
      </c>
      <c r="B54" s="5">
        <f>SUM(B50)-B51-B52-B53+5.681</f>
        <v>24117.30200000001</v>
      </c>
      <c r="C54" s="5">
        <f>SUM(C50)-C51-C52-C53+5.681</f>
        <v>24117.30200000001</v>
      </c>
      <c r="D54" s="5">
        <f>SUM(D50)-D51-D52-D53</f>
        <v>21564.43400000001</v>
      </c>
      <c r="E54" s="13">
        <f t="shared" si="0"/>
        <v>89.41478611496426</v>
      </c>
    </row>
    <row r="55" spans="1:5" s="27" customFormat="1" ht="15">
      <c r="A55" s="57" t="s">
        <v>44</v>
      </c>
      <c r="B55" s="17">
        <v>17178.225</v>
      </c>
      <c r="C55" s="17">
        <v>17178.225</v>
      </c>
      <c r="D55" s="17">
        <v>10645.849</v>
      </c>
      <c r="E55" s="13">
        <f t="shared" si="0"/>
        <v>61.97292793638458</v>
      </c>
    </row>
    <row r="56" spans="1:5" s="27" customFormat="1" ht="28.5">
      <c r="A56" s="14" t="s">
        <v>54</v>
      </c>
      <c r="B56" s="15">
        <f>B57+B60</f>
        <v>580802.119</v>
      </c>
      <c r="C56" s="15">
        <f>C57+C60</f>
        <v>580802.119</v>
      </c>
      <c r="D56" s="47">
        <f>D57+D60</f>
        <v>436624.957</v>
      </c>
      <c r="E56" s="12">
        <f t="shared" si="0"/>
        <v>75.17619903862645</v>
      </c>
    </row>
    <row r="57" spans="1:5" s="27" customFormat="1" ht="15">
      <c r="A57" s="57" t="s">
        <v>46</v>
      </c>
      <c r="B57" s="17">
        <v>355888.06</v>
      </c>
      <c r="C57" s="17">
        <v>355888.06</v>
      </c>
      <c r="D57" s="17">
        <f>249677.179+57.512</f>
        <v>249734.691</v>
      </c>
      <c r="E57" s="13">
        <f t="shared" si="0"/>
        <v>70.17225894007233</v>
      </c>
    </row>
    <row r="58" spans="1:5" s="27" customFormat="1" ht="30">
      <c r="A58" s="28" t="s">
        <v>42</v>
      </c>
      <c r="B58" s="5">
        <v>27945.225</v>
      </c>
      <c r="C58" s="5">
        <v>27945.225</v>
      </c>
      <c r="D58" s="5">
        <v>27003.074</v>
      </c>
      <c r="E58" s="13">
        <f t="shared" si="0"/>
        <v>96.62857965895785</v>
      </c>
    </row>
    <row r="59" spans="1:5" s="27" customFormat="1" ht="15">
      <c r="A59" s="28" t="s">
        <v>43</v>
      </c>
      <c r="B59" s="5">
        <f>SUM(B57)-B58</f>
        <v>327942.835</v>
      </c>
      <c r="C59" s="5">
        <f>SUM(C57)-C58</f>
        <v>327942.835</v>
      </c>
      <c r="D59" s="5">
        <f>SUM(D57)-D58</f>
        <v>222731.617</v>
      </c>
      <c r="E59" s="13">
        <f t="shared" si="0"/>
        <v>67.91781775015758</v>
      </c>
    </row>
    <row r="60" spans="1:5" s="27" customFormat="1" ht="15">
      <c r="A60" s="57" t="s">
        <v>44</v>
      </c>
      <c r="B60" s="17">
        <v>224914.059</v>
      </c>
      <c r="C60" s="17">
        <v>224914.059</v>
      </c>
      <c r="D60" s="17">
        <f>186887.188+3.078</f>
        <v>186890.266</v>
      </c>
      <c r="E60" s="13">
        <f t="shared" si="0"/>
        <v>83.09407905888177</v>
      </c>
    </row>
    <row r="61" spans="1:5" s="27" customFormat="1" ht="15">
      <c r="A61" s="14" t="s">
        <v>55</v>
      </c>
      <c r="B61" s="15">
        <f>SUM(B62:B63)</f>
        <v>155477.119</v>
      </c>
      <c r="C61" s="15">
        <f>SUM(C62:C63)</f>
        <v>155477.119</v>
      </c>
      <c r="D61" s="15">
        <f>SUM(D62:D63)</f>
        <v>97825.38500000001</v>
      </c>
      <c r="E61" s="12">
        <f t="shared" si="0"/>
        <v>62.91947370082154</v>
      </c>
    </row>
    <row r="62" spans="1:5" s="27" customFormat="1" ht="15">
      <c r="A62" s="80" t="s">
        <v>70</v>
      </c>
      <c r="B62" s="17">
        <v>200</v>
      </c>
      <c r="C62" s="17">
        <v>200</v>
      </c>
      <c r="D62" s="17">
        <v>199.066</v>
      </c>
      <c r="E62" s="13">
        <f t="shared" si="0"/>
        <v>99.533</v>
      </c>
    </row>
    <row r="63" spans="1:5" s="27" customFormat="1" ht="15">
      <c r="A63" s="57" t="s">
        <v>44</v>
      </c>
      <c r="B63" s="17">
        <v>155277.119</v>
      </c>
      <c r="C63" s="17">
        <v>155277.119</v>
      </c>
      <c r="D63" s="17">
        <v>97626.319</v>
      </c>
      <c r="E63" s="13">
        <f t="shared" si="0"/>
        <v>62.872314754886716</v>
      </c>
    </row>
    <row r="64" spans="1:5" s="27" customFormat="1" ht="15">
      <c r="A64" s="59" t="s">
        <v>56</v>
      </c>
      <c r="B64" s="15">
        <f>SUM(B65:B66)</f>
        <v>175649.729</v>
      </c>
      <c r="C64" s="15">
        <f>SUM(C65:C66)</f>
        <v>175649.729</v>
      </c>
      <c r="D64" s="15">
        <f>SUM(D65:D66)</f>
        <v>152104.40399999998</v>
      </c>
      <c r="E64" s="12">
        <f t="shared" si="0"/>
        <v>86.59529671121781</v>
      </c>
    </row>
    <row r="65" spans="1:5" s="27" customFormat="1" ht="15">
      <c r="A65" s="57" t="s">
        <v>70</v>
      </c>
      <c r="B65" s="17">
        <v>101542.033</v>
      </c>
      <c r="C65" s="17">
        <v>101542.033</v>
      </c>
      <c r="D65" s="17">
        <v>86181.086</v>
      </c>
      <c r="E65" s="13">
        <f t="shared" si="0"/>
        <v>84.87232671419923</v>
      </c>
    </row>
    <row r="66" spans="1:5" s="27" customFormat="1" ht="15">
      <c r="A66" s="57" t="s">
        <v>44</v>
      </c>
      <c r="B66" s="17">
        <v>74107.696</v>
      </c>
      <c r="C66" s="17">
        <v>74107.696</v>
      </c>
      <c r="D66" s="17">
        <v>65923.318</v>
      </c>
      <c r="E66" s="13">
        <f t="shared" si="0"/>
        <v>88.95610248090833</v>
      </c>
    </row>
    <row r="67" spans="1:5" s="27" customFormat="1" ht="57">
      <c r="A67" s="56" t="s">
        <v>57</v>
      </c>
      <c r="B67" s="15">
        <f>SUM(B68:B68)</f>
        <v>20568.326</v>
      </c>
      <c r="C67" s="15">
        <f>SUM(C68:C68)</f>
        <v>20568.326</v>
      </c>
      <c r="D67" s="15">
        <f>SUM(D68:D68)</f>
        <v>20568.326</v>
      </c>
      <c r="E67" s="12">
        <f t="shared" si="0"/>
        <v>100</v>
      </c>
    </row>
    <row r="68" spans="1:5" s="27" customFormat="1" ht="15">
      <c r="A68" s="57" t="s">
        <v>44</v>
      </c>
      <c r="B68" s="17">
        <v>20568.326</v>
      </c>
      <c r="C68" s="17">
        <v>20568.326</v>
      </c>
      <c r="D68" s="17">
        <v>20568.326</v>
      </c>
      <c r="E68" s="13">
        <f t="shared" si="0"/>
        <v>100</v>
      </c>
    </row>
    <row r="69" spans="1:5" s="27" customFormat="1" ht="42.75">
      <c r="A69" s="56" t="s">
        <v>69</v>
      </c>
      <c r="B69" s="11">
        <f>SUM(B70:B71)</f>
        <v>24016.699999999997</v>
      </c>
      <c r="C69" s="11">
        <f>SUM(C70:C71)</f>
        <v>24016.699999999997</v>
      </c>
      <c r="D69" s="11">
        <f>SUM(D70:D71)</f>
        <v>14181.507000000001</v>
      </c>
      <c r="E69" s="13">
        <f t="shared" si="0"/>
        <v>59.04852456832123</v>
      </c>
    </row>
    <row r="70" spans="1:5" s="27" customFormat="1" ht="15">
      <c r="A70" s="57" t="s">
        <v>70</v>
      </c>
      <c r="B70" s="17">
        <v>4610.598</v>
      </c>
      <c r="C70" s="17">
        <v>4610.598</v>
      </c>
      <c r="D70" s="17">
        <v>3596.155</v>
      </c>
      <c r="E70" s="13">
        <f t="shared" si="0"/>
        <v>77.99758295995444</v>
      </c>
    </row>
    <row r="71" spans="1:5" s="27" customFormat="1" ht="15">
      <c r="A71" s="57" t="s">
        <v>44</v>
      </c>
      <c r="B71" s="17">
        <v>19406.102</v>
      </c>
      <c r="C71" s="17">
        <v>19406.102</v>
      </c>
      <c r="D71" s="17">
        <v>10585.352</v>
      </c>
      <c r="E71" s="13">
        <f t="shared" si="0"/>
        <v>54.54651325650046</v>
      </c>
    </row>
    <row r="72" spans="1:5" s="27" customFormat="1" ht="39.75" customHeight="1">
      <c r="A72" s="59" t="s">
        <v>58</v>
      </c>
      <c r="B72" s="11">
        <f>SUM(B73)+B76</f>
        <v>8726.301</v>
      </c>
      <c r="C72" s="11">
        <f>SUM(C73)+C76</f>
        <v>8726.301</v>
      </c>
      <c r="D72" s="11">
        <f>SUM(D73)+D76</f>
        <v>8706.600999999999</v>
      </c>
      <c r="E72" s="12">
        <f t="shared" si="0"/>
        <v>99.77424569700266</v>
      </c>
    </row>
    <row r="73" spans="1:5" s="27" customFormat="1" ht="15">
      <c r="A73" s="57" t="s">
        <v>46</v>
      </c>
      <c r="B73" s="17">
        <v>8564</v>
      </c>
      <c r="C73" s="17">
        <v>8564</v>
      </c>
      <c r="D73" s="17">
        <v>8544.3</v>
      </c>
      <c r="E73" s="13">
        <f t="shared" si="0"/>
        <v>99.76996730499765</v>
      </c>
    </row>
    <row r="74" spans="1:5" s="27" customFormat="1" ht="30">
      <c r="A74" s="28" t="s">
        <v>42</v>
      </c>
      <c r="B74" s="5">
        <v>19</v>
      </c>
      <c r="C74" s="5">
        <v>19</v>
      </c>
      <c r="D74" s="5">
        <v>6.946</v>
      </c>
      <c r="E74" s="13">
        <f aca="true" t="shared" si="1" ref="E74:E83">SUM(D74)/C74*100</f>
        <v>36.55789473684211</v>
      </c>
    </row>
    <row r="75" spans="1:5" s="27" customFormat="1" ht="15">
      <c r="A75" s="28" t="s">
        <v>43</v>
      </c>
      <c r="B75" s="5">
        <f>SUM(B73)-B74</f>
        <v>8545</v>
      </c>
      <c r="C75" s="5">
        <f>SUM(C73)-C74</f>
        <v>8545</v>
      </c>
      <c r="D75" s="5">
        <f>SUM(D73)-D74</f>
        <v>8537.354</v>
      </c>
      <c r="E75" s="12">
        <f t="shared" si="1"/>
        <v>99.9105207723815</v>
      </c>
    </row>
    <row r="76" spans="1:5" s="27" customFormat="1" ht="15">
      <c r="A76" s="57" t="s">
        <v>44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</row>
    <row r="77" spans="1:5" s="27" customFormat="1" ht="15">
      <c r="A77" s="59" t="s">
        <v>59</v>
      </c>
      <c r="B77" s="11">
        <v>2589.8</v>
      </c>
      <c r="C77" s="11">
        <v>2589.8</v>
      </c>
      <c r="D77" s="11"/>
      <c r="E77" s="13">
        <f t="shared" si="1"/>
        <v>0</v>
      </c>
    </row>
    <row r="78" spans="1:5" s="27" customFormat="1" ht="14.25">
      <c r="A78" s="59" t="s">
        <v>60</v>
      </c>
      <c r="B78" s="11">
        <v>53836.8</v>
      </c>
      <c r="C78" s="11">
        <v>53836.8</v>
      </c>
      <c r="D78" s="11">
        <v>53836.8</v>
      </c>
      <c r="E78" s="12">
        <f t="shared" si="1"/>
        <v>100</v>
      </c>
    </row>
    <row r="79" spans="1:5" s="27" customFormat="1" ht="28.5">
      <c r="A79" s="59" t="s">
        <v>72</v>
      </c>
      <c r="B79" s="11">
        <f>SUM(B80:B81)</f>
        <v>90030</v>
      </c>
      <c r="C79" s="11">
        <f>SUM(C80:C81)</f>
        <v>90030</v>
      </c>
      <c r="D79" s="11">
        <f>SUM(D80:D81)</f>
        <v>89375</v>
      </c>
      <c r="E79" s="12">
        <f t="shared" si="1"/>
        <v>99.27246473397756</v>
      </c>
    </row>
    <row r="80" spans="1:5" s="27" customFormat="1" ht="15">
      <c r="A80" s="57" t="s">
        <v>70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</row>
    <row r="81" spans="1:5" s="27" customFormat="1" ht="15">
      <c r="A81" s="57" t="s">
        <v>44</v>
      </c>
      <c r="B81" s="17">
        <v>45375</v>
      </c>
      <c r="C81" s="17">
        <v>45375</v>
      </c>
      <c r="D81" s="17">
        <v>45375</v>
      </c>
      <c r="E81" s="13">
        <f t="shared" si="1"/>
        <v>100</v>
      </c>
    </row>
    <row r="82" spans="1:5" s="26" customFormat="1" ht="14.25">
      <c r="A82" s="56" t="s">
        <v>61</v>
      </c>
      <c r="B82" s="11">
        <f>SUM(B83)+B87</f>
        <v>21641.96</v>
      </c>
      <c r="C82" s="11">
        <f>SUM(C83)+C87</f>
        <v>21641.96</v>
      </c>
      <c r="D82" s="11">
        <f>SUM(D83)+D87</f>
        <v>12617.004</v>
      </c>
      <c r="E82" s="12">
        <f t="shared" si="1"/>
        <v>58.298804729331366</v>
      </c>
    </row>
    <row r="83" spans="1:5" s="26" customFormat="1" ht="15">
      <c r="A83" s="57" t="s">
        <v>46</v>
      </c>
      <c r="B83" s="17">
        <v>13259.61</v>
      </c>
      <c r="C83" s="17">
        <v>13259.61</v>
      </c>
      <c r="D83" s="17">
        <f>7401.518+116.508</f>
        <v>7518.026</v>
      </c>
      <c r="E83" s="13">
        <f t="shared" si="1"/>
        <v>56.69869626633061</v>
      </c>
    </row>
    <row r="84" spans="1:5" s="27" customFormat="1" ht="15">
      <c r="A84" s="28" t="s">
        <v>38</v>
      </c>
      <c r="B84" s="5"/>
      <c r="C84" s="5"/>
      <c r="D84" s="5"/>
      <c r="E84" s="12"/>
    </row>
    <row r="85" spans="1:5" s="27" customFormat="1" ht="15">
      <c r="A85" s="28" t="s">
        <v>39</v>
      </c>
      <c r="B85" s="5"/>
      <c r="C85" s="5"/>
      <c r="D85" s="5"/>
      <c r="E85" s="12"/>
    </row>
    <row r="86" spans="1:5" s="27" customFormat="1" ht="15">
      <c r="A86" s="28" t="s">
        <v>43</v>
      </c>
      <c r="B86" s="5">
        <f>SUM(B83)-B84-B85</f>
        <v>13259.61</v>
      </c>
      <c r="C86" s="5">
        <f>SUM(C83)-C84-C85</f>
        <v>13259.61</v>
      </c>
      <c r="D86" s="5">
        <f>SUM(D83)-D84-D85</f>
        <v>7518.026</v>
      </c>
      <c r="E86" s="13">
        <f aca="true" t="shared" si="2" ref="E86:E97">SUM(D86)/C86*100</f>
        <v>56.69869626633061</v>
      </c>
    </row>
    <row r="87" spans="1:5" s="27" customFormat="1" ht="15">
      <c r="A87" s="57" t="s">
        <v>44</v>
      </c>
      <c r="B87" s="17">
        <v>8382.35</v>
      </c>
      <c r="C87" s="17">
        <v>8382.35</v>
      </c>
      <c r="D87" s="17">
        <v>5098.978</v>
      </c>
      <c r="E87" s="13">
        <f t="shared" si="2"/>
        <v>60.829934326292744</v>
      </c>
    </row>
    <row r="88" spans="1:5" s="27" customFormat="1" ht="40.5">
      <c r="A88" s="60" t="s">
        <v>62</v>
      </c>
      <c r="B88" s="48">
        <v>25360.833</v>
      </c>
      <c r="C88" s="48">
        <v>25360.833</v>
      </c>
      <c r="D88" s="48">
        <v>25360.833</v>
      </c>
      <c r="E88" s="12">
        <f t="shared" si="2"/>
        <v>100</v>
      </c>
    </row>
    <row r="89" spans="1:10" s="31" customFormat="1" ht="15.75">
      <c r="A89" s="61" t="s">
        <v>63</v>
      </c>
      <c r="B89" s="49">
        <f>B5+B14+B23+B35+B42+B49+B56+B61+B64+B67+B72+B77+B78+B82+B88+B69+B79</f>
        <v>4402597.494999999</v>
      </c>
      <c r="C89" s="49">
        <f>C5+C14+C23+C35+C42+C49+C56+C61+C64+C67+C72+C77+C78+C82+C88+C69+C79</f>
        <v>4402597.494999999</v>
      </c>
      <c r="D89" s="49">
        <f>D5+D14+D23+D35+D42+D49+D56+D61+D64+D67+D72+D77+D78+D82+D88+D69+D79</f>
        <v>4064945.36</v>
      </c>
      <c r="E89" s="50">
        <f t="shared" si="2"/>
        <v>92.33061538368045</v>
      </c>
      <c r="F89" s="29"/>
      <c r="G89" s="29"/>
      <c r="H89" s="30"/>
      <c r="I89" s="30"/>
      <c r="J89" s="30"/>
    </row>
    <row r="90" spans="1:10" s="31" customFormat="1" ht="15.75">
      <c r="A90" s="56" t="s">
        <v>46</v>
      </c>
      <c r="B90" s="20">
        <f>B6+B15+B24+B36+B43+B50+B57+B65+B73+B83+B78+B70+B80+B62</f>
        <v>3601424.6380000003</v>
      </c>
      <c r="C90" s="20">
        <f>C6+C15+C24+C36+C43+C50+C57+C65+C73+C83+C78+C70+C80+C62</f>
        <v>3601424.6380000003</v>
      </c>
      <c r="D90" s="20">
        <f>D6+D15+D24+D36+D43+D50+D57+D65+D73+D83+D78+D70+D80+D62</f>
        <v>3412575.058</v>
      </c>
      <c r="E90" s="50">
        <f t="shared" si="2"/>
        <v>94.75625345571926</v>
      </c>
      <c r="F90" s="29"/>
      <c r="G90" s="29"/>
      <c r="H90" s="30"/>
      <c r="I90" s="30"/>
      <c r="J90" s="30"/>
    </row>
    <row r="91" spans="1:5" s="32" customFormat="1" ht="15">
      <c r="A91" s="62" t="s">
        <v>38</v>
      </c>
      <c r="B91" s="15">
        <f aca="true" t="shared" si="3" ref="B91:D92">B7+B16+B25+B37+B44+B51+B84</f>
        <v>876945.413</v>
      </c>
      <c r="C91" s="15">
        <f t="shared" si="3"/>
        <v>876945.413</v>
      </c>
      <c r="D91" s="15">
        <f t="shared" si="3"/>
        <v>870951.515</v>
      </c>
      <c r="E91" s="12">
        <f t="shared" si="2"/>
        <v>99.3165027251246</v>
      </c>
    </row>
    <row r="92" spans="1:5" ht="15">
      <c r="A92" s="62" t="s">
        <v>39</v>
      </c>
      <c r="B92" s="15">
        <f t="shared" si="3"/>
        <v>194568.108</v>
      </c>
      <c r="C92" s="15">
        <f t="shared" si="3"/>
        <v>194568.108</v>
      </c>
      <c r="D92" s="15">
        <f t="shared" si="3"/>
        <v>193334.72599999997</v>
      </c>
      <c r="E92" s="12">
        <f t="shared" si="2"/>
        <v>99.36609241222614</v>
      </c>
    </row>
    <row r="93" spans="1:5" ht="15">
      <c r="A93" s="62" t="s">
        <v>64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112553.32800000001</v>
      </c>
      <c r="E93" s="12">
        <f t="shared" si="2"/>
        <v>83.66353411063615</v>
      </c>
    </row>
    <row r="94" spans="1:5" ht="15">
      <c r="A94" s="62" t="s">
        <v>43</v>
      </c>
      <c r="B94" s="15">
        <f>B90-B91-B92-B93</f>
        <v>2395380.1900000004</v>
      </c>
      <c r="C94" s="15">
        <f>C90-C91-C92-C93</f>
        <v>2395380.1900000004</v>
      </c>
      <c r="D94" s="15">
        <f>D90-D91-D92-D93</f>
        <v>2235735.489</v>
      </c>
      <c r="E94" s="12">
        <f t="shared" si="2"/>
        <v>93.3353084547301</v>
      </c>
    </row>
    <row r="95" spans="1:5" ht="15">
      <c r="A95" s="56" t="s">
        <v>44</v>
      </c>
      <c r="B95" s="11">
        <f>B13+B22+B41+B34+B55+B60+B63+B66+B68+B76+B87+B48+B71+B81</f>
        <v>773222.2239999999</v>
      </c>
      <c r="C95" s="11">
        <f>C13+C22+C41+C34+C55+C60+C63+C66+C68+C76+C87+C48+C71+C81</f>
        <v>773222.2239999999</v>
      </c>
      <c r="D95" s="11">
        <f>D13+D22+D41+D34+D55+D60+D63+D66+D68+D76+D87+D48+D71+D81</f>
        <v>627009.4689999999</v>
      </c>
      <c r="E95" s="12">
        <f t="shared" si="2"/>
        <v>81.09046138849727</v>
      </c>
    </row>
    <row r="96" spans="1:5" ht="15">
      <c r="A96" s="56" t="s">
        <v>65</v>
      </c>
      <c r="B96" s="11">
        <f>SUM(B88)</f>
        <v>25360.833</v>
      </c>
      <c r="C96" s="11">
        <f>SUM(C88)</f>
        <v>25360.833</v>
      </c>
      <c r="D96" s="11">
        <f>SUM(D88)</f>
        <v>25360.833</v>
      </c>
      <c r="E96" s="12">
        <f t="shared" si="2"/>
        <v>100</v>
      </c>
    </row>
    <row r="97" spans="1:5" ht="28.5">
      <c r="A97" s="56" t="s">
        <v>66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2017-12-27T08:48:56Z</cp:lastPrinted>
  <dcterms:created xsi:type="dcterms:W3CDTF">2015-04-07T07:35:57Z</dcterms:created>
  <dcterms:modified xsi:type="dcterms:W3CDTF">2017-12-27T09:16:37Z</dcterms:modified>
  <cp:category/>
  <cp:version/>
  <cp:contentType/>
  <cp:contentStatus/>
</cp:coreProperties>
</file>