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Будівництво Капітальн ремонти" sheetId="1" r:id="rId1"/>
  </sheets>
  <definedNames>
    <definedName name="_xlnm._FilterDatabase" localSheetId="0" hidden="1">'Будівництво Капітальн ремонти'!$A$3:$BL$923</definedName>
    <definedName name="Z_01DFF1B6_CEF8_410A_9F3C_632D5E9982AA_.wvu.FilterData" localSheetId="0" hidden="1">'Будівництво Капітальн ремонти'!$A$3:$BL$828</definedName>
    <definedName name="Z_0712C8CF_1B2E_454C_A917_7D6E33313D22_.wvu.FilterData" localSheetId="0" hidden="1">'Будівництво Капітальн ремонти'!$A$2:$G$3</definedName>
    <definedName name="Z_0807BC37_3C63_4F33_8764_08C0EDADAA6D_.wvu.FilterData" localSheetId="0" hidden="1">'Будівництво Капітальн ремонти'!$A$2:$G$3</definedName>
    <definedName name="Z_0807BC37_3C63_4F33_8764_08C0EDADAA6D_.wvu.PrintTitles" localSheetId="0" hidden="1">'Будівництво Капітальн ремонти'!$2:$3</definedName>
    <definedName name="Z_2146256A_1085_4DE4_B1BC_94DB5D0FC0F1_.wvu.FilterData" localSheetId="0" hidden="1">'Будівництво Капітальн ремонти'!$A$2:$G$3</definedName>
    <definedName name="Z_237E48EE_855D_4E22_A215_D7BA155C0632_.wvu.FilterData" localSheetId="0" hidden="1">'Будівництво Капітальн ремонти'!$A$2:$G$3</definedName>
    <definedName name="Z_237E48EE_855D_4E22_A215_D7BA155C0632_.wvu.PrintTitles" localSheetId="0" hidden="1">'Будівництво Капітальн ремонти'!$2:$3</definedName>
    <definedName name="Z_28415913_7AB1_4A02_AA60_C073714C3F09_.wvu.FilterData" localSheetId="0" hidden="1">'Будівництво Капітальн ремонти'!$A$3:$BL$828</definedName>
    <definedName name="Z_302451A2_30FE_4602_BE3B_541073D7AEBA_.wvu.FilterData" localSheetId="0" hidden="1">'Будівництво Капітальн ремонти'!$A$3:$BL$828</definedName>
    <definedName name="Z_373C6CF9_23BB_4CF5_B1A6_873AA5A22ED1_.wvu.FilterData" localSheetId="0" hidden="1">'Будівництво Капітальн ремонти'!$A$3:$BL$828</definedName>
    <definedName name="Z_3BE01B30_3FF8_40C2_9792_578D6EC2F22D_.wvu.FilterData" localSheetId="0" hidden="1">'Будівництво Капітальн ремонти'!$A$3:$BL$828</definedName>
    <definedName name="Z_436A1965_C17E_45AD_8476_CFF58DA45F66_.wvu.FilterData" localSheetId="0" hidden="1">'Будівництво Капітальн ремонти'!$A$3:$BL$828</definedName>
    <definedName name="Z_436A1965_C17E_45AD_8476_CFF58DA45F66_.wvu.PrintTitles" localSheetId="0" hidden="1">'Будівництво Капітальн ремонти'!$2:$3</definedName>
    <definedName name="Z_43A03245_53A5_4659_9E38_5CAD9D54BED8_.wvu.FilterData" localSheetId="0" hidden="1">'Будівництво Капітальн ремонти'!$A$2:$G$3</definedName>
    <definedName name="Z_4D494E37_21A4_41F8_BD77_D1C44D691FA4_.wvu.FilterData" localSheetId="0" hidden="1">'Будівництво Капітальн ремонти'!$A$3:$BL$828</definedName>
    <definedName name="Z_4D494E37_21A4_41F8_BD77_D1C44D691FA4_.wvu.PrintTitles" localSheetId="0" hidden="1">'Будівництво Капітальн ремонти'!$2:$3</definedName>
    <definedName name="Z_5353A7D7_40DB_4C7C_B73E_9BD41A6C5998_.wvu.FilterData" localSheetId="0" hidden="1">'Будівництво Капітальн ремонти'!$A$2:$G$3</definedName>
    <definedName name="Z_6235BC21_3D25_4E8C_898E_855DDDDD2566_.wvu.FilterData" localSheetId="0" hidden="1">'Будівництво Капітальн ремонти'!$A$3:$BL$828</definedName>
    <definedName name="Z_6235BC21_3D25_4E8C_898E_855DDDDD2566_.wvu.PrintTitles" localSheetId="0" hidden="1">'Будівництво Капітальн ремонти'!$2:$3</definedName>
    <definedName name="Z_63624039_79B7_4B53_8C9B_62AEAD1FE854_.wvu.FilterData" localSheetId="0" hidden="1">'Будівництво Капітальн ремонти'!$A$2:$G$3</definedName>
    <definedName name="Z_63624039_79B7_4B53_8C9B_62AEAD1FE854_.wvu.PrintTitles" localSheetId="0" hidden="1">'Будівництво Капітальн ремонти'!$2:$3</definedName>
    <definedName name="Z_67F93DAC_A070_420F_B775_261F35C9721F_.wvu.FilterData" localSheetId="0" hidden="1">'Будівництво Капітальн ремонти'!$A$2:$G$3</definedName>
    <definedName name="Z_6C44D0DE_ADF0_4756_855B_4978F9F90A71_.wvu.FilterData" localSheetId="0" hidden="1">'Будівництво Капітальн ремонти'!$A$2:$G$3</definedName>
    <definedName name="Z_6C4C0A1E_9F55_46A5_9256_CBEA636F78CA_.wvu.FilterData" localSheetId="0" hidden="1">'Будівництво Капітальн ремонти'!$A$2:$G$3</definedName>
    <definedName name="Z_6C4C0A1E_9F55_46A5_9256_CBEA636F78CA_.wvu.PrintTitles" localSheetId="0" hidden="1">'Будівництво Капітальн ремонти'!$2:$3</definedName>
    <definedName name="Z_6C9AB91F_5ABC_4200_8365_900A36680771_.wvu.FilterData" localSheetId="0" hidden="1">'Будівництво Капітальн ремонти'!$A$2:$G$3</definedName>
    <definedName name="Z_94A2A2F5_7164_46C6_BF9F_AB5DAA84D213_.wvu.FilterData" localSheetId="0" hidden="1">'Будівництво Капітальн ремонти'!$A$3:$BL$828</definedName>
    <definedName name="Z_94A2A2F5_7164_46C6_BF9F_AB5DAA84D213_.wvu.PrintTitles" localSheetId="0" hidden="1">'Будівництво Капітальн ремонти'!$2:$3</definedName>
    <definedName name="Z_9B348F59_60C9_4B35_8EF0_0CAA0A744718_.wvu.FilterData" localSheetId="0" hidden="1">'Будівництво Капітальн ремонти'!$A$2:$G$3</definedName>
    <definedName name="Z_A1252B65_4D72_4967_8FFE_C9D57468D998_.wvu.FilterData" localSheetId="0" hidden="1">'Будівництво Капітальн ремонти'!$A$3:$BL$828</definedName>
    <definedName name="Z_A840FFB8_8EA2_40E3_BE16_2621F9164B9C_.wvu.FilterData" localSheetId="0" hidden="1">'Будівництво Капітальн ремонти'!$A$2:$G$3</definedName>
    <definedName name="Z_A9491F8C_897A_4DF8_87F6_6CD8431C9F12_.wvu.FilterData" localSheetId="0" hidden="1">'Будівництво Капітальн ремонти'!$A$3:$BL$828</definedName>
    <definedName name="Z_AFFF0CD7_F04C_4431_A681_E6B893AFBFAC_.wvu.FilterData" localSheetId="0" hidden="1">'Будівництво Капітальн ремонти'!$A$3:$BL$828</definedName>
    <definedName name="Z_B2B7808A_1DE3_4E8C_BA26_3C1F89D42E45_.wvu.FilterData" localSheetId="0" hidden="1">'Будівництво Капітальн ремонти'!$A$3:$BL$828</definedName>
    <definedName name="Z_B2B7808A_1DE3_4E8C_BA26_3C1F89D42E45_.wvu.PrintTitles" localSheetId="0" hidden="1">'Будівництво Капітальн ремонти'!$2:$3</definedName>
    <definedName name="Z_C08C5C12_FFBC_4F4C_9138_5D34ADCEB223_.wvu.FilterData" localSheetId="0" hidden="1">'Будівництво Капітальн ремонти'!$A$2:$G$3</definedName>
    <definedName name="Z_C08C5C12_FFBC_4F4C_9138_5D34ADCEB223_.wvu.PrintTitles" localSheetId="0" hidden="1">'Будівництво Капітальн ремонти'!$2:$3</definedName>
    <definedName name="Z_C431141F_117F_49C7_B3E7_D4961D1E781E_.wvu.FilterData" localSheetId="0" hidden="1">'Будівництво Капітальн ремонти'!$A$3:$BL$923</definedName>
    <definedName name="Z_C431141F_117F_49C7_B3E7_D4961D1E781E_.wvu.PrintTitles" localSheetId="0" hidden="1">'Будівництво Капітальн ремонти'!$2:$3</definedName>
    <definedName name="Z_C4E1FC53_13AF_4353_A377_998BCF090C4C_.wvu.FilterData" localSheetId="0" hidden="1">'Будівництво Капітальн ремонти'!$A$2:$G$3</definedName>
    <definedName name="Z_C4E1FC53_13AF_4353_A377_998BCF090C4C_.wvu.PrintTitles" localSheetId="0" hidden="1">'Будівництво Капітальн ремонти'!$2:$3</definedName>
    <definedName name="Z_C6E63E91_D3BD_4244_BAC2_2378C38DF10F_.wvu.FilterData" localSheetId="0" hidden="1">'Будівництво Капітальн ремонти'!$A$2:$G$3</definedName>
    <definedName name="Z_CA43201F_577B_461A_8DF7_C9B35404B678_.wvu.FilterData" localSheetId="0" hidden="1">'Будівництво Капітальн ремонти'!$A$2:$G$3</definedName>
    <definedName name="Z_D4CC40E6_520E_4D39_B031_6A4B1DAB07E5_.wvu.FilterData" localSheetId="0" hidden="1">'Будівництво Капітальн ремонти'!$A$3:$BL$828</definedName>
    <definedName name="Z_DB58D692_7C71_425A_AE9F_1114FE51D73B_.wvu.FilterData" localSheetId="0" hidden="1">'Будівництво Капітальн ремонти'!$A$2:$G$3</definedName>
    <definedName name="Z_DB8E018D_E53C_4A0C_95B5_EC31789EF013_.wvu.FilterData" localSheetId="0" hidden="1">'Будівництво Капітальн ремонти'!$A$2:$G$3</definedName>
    <definedName name="Z_DBC485AA_79A3_4B47_8CE4_0508E185DAD7_.wvu.FilterData" localSheetId="0" hidden="1">'Будівництво Капітальн ремонти'!$A$3:$BL$828</definedName>
    <definedName name="Z_E00A1D70_FCEF_4F5E_A095_D6081C47D600_.wvu.FilterData" localSheetId="0" hidden="1">'Будівництво Капітальн ремонти'!$A$2:$G$3</definedName>
    <definedName name="Z_EB2530C4_7934_440A_A023_0F790A18E88E_.wvu.FilterData" localSheetId="0" hidden="1">'Будівництво Капітальн ремонти'!$A$2:$G$3</definedName>
    <definedName name="Z_EED4C4C4_2768_4906_8D20_11DE2EB8B1AD_.wvu.FilterData" localSheetId="0" hidden="1">'Будівництво Капітальн ремонти'!$A$2:$G$3</definedName>
    <definedName name="Z_EED4C4C4_2768_4906_8D20_11DE2EB8B1AD_.wvu.PrintTitles" localSheetId="0" hidden="1">'Будівництво Капітальн ремонти'!$2:$3</definedName>
    <definedName name="Z_F98F274B_D1A0_4A29_AA81_6825FE940DE9_.wvu.FilterData" localSheetId="0" hidden="1">'Будівництво Капітальн ремонти'!$A$3:$BL$828</definedName>
    <definedName name="Z_F9EBA6F6_E4E3_47F2_879B_9CEB6937273B_.wvu.FilterData" localSheetId="0" hidden="1">'Будівництво Капітальн ремонти'!$A$2:$G$3</definedName>
    <definedName name="_xlnm.Print_Titles" localSheetId="0">'Будівництво Капітальн ремонти'!$2:$3</definedName>
  </definedNames>
  <calcPr calcId="124519"/>
</workbook>
</file>

<file path=xl/calcChain.xml><?xml version="1.0" encoding="utf-8"?>
<calcChain xmlns="http://schemas.openxmlformats.org/spreadsheetml/2006/main">
  <c r="D6" i="1"/>
  <c r="E6"/>
  <c r="F6"/>
  <c r="D8"/>
  <c r="F8"/>
  <c r="F61" s="1"/>
  <c r="F9"/>
  <c r="F11"/>
  <c r="F13"/>
  <c r="F14"/>
  <c r="F15"/>
  <c r="F16"/>
  <c r="F17"/>
  <c r="F18"/>
  <c r="F19"/>
  <c r="F20"/>
  <c r="F21"/>
  <c r="F22"/>
  <c r="F24"/>
  <c r="D26"/>
  <c r="F26"/>
  <c r="F27"/>
  <c r="F28"/>
  <c r="F29"/>
  <c r="F30"/>
  <c r="F31"/>
  <c r="F33"/>
  <c r="F34"/>
  <c r="F35"/>
  <c r="F38"/>
  <c r="F39"/>
  <c r="F40"/>
  <c r="F41"/>
  <c r="F43"/>
  <c r="F44"/>
  <c r="F49"/>
  <c r="F51"/>
  <c r="F52"/>
  <c r="F53"/>
  <c r="F54"/>
  <c r="D61"/>
  <c r="E61"/>
  <c r="D69"/>
  <c r="E69"/>
  <c r="F69"/>
  <c r="C71"/>
  <c r="D74"/>
  <c r="E74"/>
  <c r="F74"/>
  <c r="D81"/>
  <c r="E81"/>
  <c r="F81"/>
  <c r="D84"/>
  <c r="E84"/>
  <c r="F84"/>
  <c r="F92"/>
  <c r="F224" s="1"/>
  <c r="F311" s="1"/>
  <c r="F96"/>
  <c r="F105"/>
  <c r="E106"/>
  <c r="F108"/>
  <c r="F118"/>
  <c r="F119"/>
  <c r="D131"/>
  <c r="E133"/>
  <c r="E141"/>
  <c r="D150"/>
  <c r="D174"/>
  <c r="E174"/>
  <c r="D175"/>
  <c r="D184"/>
  <c r="E188"/>
  <c r="D198"/>
  <c r="D199"/>
  <c r="D200"/>
  <c r="D203"/>
  <c r="D205"/>
  <c r="E210"/>
  <c r="E220"/>
  <c r="D223"/>
  <c r="E223"/>
  <c r="D224"/>
  <c r="E224"/>
  <c r="E228"/>
  <c r="D238"/>
  <c r="E238"/>
  <c r="F238"/>
  <c r="D240"/>
  <c r="E243"/>
  <c r="E248" s="1"/>
  <c r="D246"/>
  <c r="D248" s="1"/>
  <c r="F248"/>
  <c r="D255"/>
  <c r="D264"/>
  <c r="E266"/>
  <c r="D270"/>
  <c r="E270"/>
  <c r="F270"/>
  <c r="D277"/>
  <c r="D282"/>
  <c r="E282"/>
  <c r="F282"/>
  <c r="D310"/>
  <c r="E310"/>
  <c r="F310"/>
  <c r="D374"/>
  <c r="E374"/>
  <c r="F374"/>
  <c r="D377"/>
  <c r="E377"/>
  <c r="F377"/>
  <c r="D380"/>
  <c r="E380"/>
  <c r="F380"/>
  <c r="D383"/>
  <c r="E383"/>
  <c r="F383"/>
  <c r="D386"/>
  <c r="E386"/>
  <c r="F386"/>
  <c r="D389"/>
  <c r="E389"/>
  <c r="F389"/>
  <c r="D392"/>
  <c r="E392"/>
  <c r="F392"/>
  <c r="D395"/>
  <c r="E395"/>
  <c r="F395"/>
  <c r="D398"/>
  <c r="E398"/>
  <c r="F398"/>
  <c r="E401"/>
  <c r="E407" s="1"/>
  <c r="D407"/>
  <c r="F407"/>
  <c r="D411"/>
  <c r="E411"/>
  <c r="F411"/>
  <c r="E412"/>
  <c r="E415"/>
  <c r="E424" s="1"/>
  <c r="D418"/>
  <c r="E418"/>
  <c r="D421"/>
  <c r="E421"/>
  <c r="D424"/>
  <c r="F424"/>
  <c r="E425"/>
  <c r="D428"/>
  <c r="D439" s="1"/>
  <c r="E428"/>
  <c r="D431"/>
  <c r="E431"/>
  <c r="D432"/>
  <c r="E432"/>
  <c r="D436"/>
  <c r="E436"/>
  <c r="E437"/>
  <c r="E438"/>
  <c r="E439"/>
  <c r="F439"/>
  <c r="E440"/>
  <c r="E444"/>
  <c r="E448"/>
  <c r="E452"/>
  <c r="E457"/>
  <c r="D468"/>
  <c r="E468"/>
  <c r="F468"/>
  <c r="D475"/>
  <c r="E475"/>
  <c r="F475"/>
  <c r="D484"/>
  <c r="E484"/>
  <c r="F484"/>
  <c r="D486"/>
  <c r="E486"/>
  <c r="F486"/>
  <c r="D490"/>
  <c r="E490"/>
  <c r="F490"/>
  <c r="F491"/>
  <c r="D520"/>
  <c r="E520"/>
  <c r="F520"/>
  <c r="E522"/>
  <c r="F522"/>
  <c r="E523"/>
  <c r="F525"/>
  <c r="E527"/>
  <c r="F527"/>
  <c r="E529"/>
  <c r="F531"/>
  <c r="F543"/>
  <c r="F548" s="1"/>
  <c r="F544"/>
  <c r="F545"/>
  <c r="D548"/>
  <c r="E548"/>
  <c r="E561"/>
  <c r="D576"/>
  <c r="D586"/>
  <c r="D606" s="1"/>
  <c r="E606"/>
  <c r="F606"/>
  <c r="E608"/>
  <c r="F608" s="1"/>
  <c r="F611" s="1"/>
  <c r="F667" s="1"/>
  <c r="E609"/>
  <c r="F609" s="1"/>
  <c r="D611"/>
  <c r="G611"/>
  <c r="E612"/>
  <c r="E649" s="1"/>
  <c r="E617"/>
  <c r="E627"/>
  <c r="E632"/>
  <c r="D642"/>
  <c r="D649" s="1"/>
  <c r="F647"/>
  <c r="F649"/>
  <c r="D657"/>
  <c r="E657"/>
  <c r="F657"/>
  <c r="D659"/>
  <c r="E659"/>
  <c r="F659"/>
  <c r="D666"/>
  <c r="E666"/>
  <c r="F666"/>
  <c r="D669"/>
  <c r="E669"/>
  <c r="F669"/>
  <c r="D698"/>
  <c r="D697" s="1"/>
  <c r="D923" s="1"/>
  <c r="E725"/>
  <c r="F725"/>
  <c r="F698" s="1"/>
  <c r="E726"/>
  <c r="E698" s="1"/>
  <c r="E697" s="1"/>
  <c r="E923" s="1"/>
  <c r="F726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1"/>
  <c r="F791"/>
  <c r="E792"/>
  <c r="F792"/>
  <c r="E793"/>
  <c r="F793"/>
  <c r="E821"/>
  <c r="E822"/>
  <c r="D906"/>
  <c r="E906"/>
  <c r="F907"/>
  <c r="F906" s="1"/>
  <c r="D911"/>
  <c r="E911"/>
  <c r="F911"/>
  <c r="D913"/>
  <c r="E913"/>
  <c r="F913"/>
  <c r="D915"/>
  <c r="E915"/>
  <c r="F915"/>
  <c r="D918"/>
  <c r="E918"/>
  <c r="F918"/>
  <c r="F919"/>
  <c r="D921"/>
  <c r="F921"/>
  <c r="D667" l="1"/>
  <c r="D491"/>
  <c r="E311"/>
  <c r="E491"/>
  <c r="F697"/>
  <c r="F923" s="1"/>
  <c r="D311"/>
  <c r="E611"/>
  <c r="E667" s="1"/>
</calcChain>
</file>

<file path=xl/sharedStrings.xml><?xml version="1.0" encoding="utf-8"?>
<sst xmlns="http://schemas.openxmlformats.org/spreadsheetml/2006/main" count="2888" uniqueCount="1702">
  <si>
    <t>Разом по спеціальному фонду:</t>
  </si>
  <si>
    <t>Е.з.філ.ДП"Укрдержбудексп.у м.Мик." 15-0002-18 від 30.03.2018р.; ТОВ "АГРОФОН-ПРОЕКТ"; ФОП Мовенко С.М.</t>
  </si>
  <si>
    <t>Капітальний ремонт фасадів з утепленням</t>
  </si>
  <si>
    <t>КЗ ММР ЦПМСД №4 м. Миколаєва Миколаївської області за адресою: вул. Адміральська, 6 м. Миколаїв, Миколаївської області</t>
  </si>
  <si>
    <t xml:space="preserve">м. Миколаїв, вул. Адміральська, 6 </t>
  </si>
  <si>
    <t>ФОП Канівченко В.Г.</t>
  </si>
  <si>
    <t>Капітальний ремонт з термомодернізацією</t>
  </si>
  <si>
    <t>загальноосвітня школа І-ІІІ ст. №1 О.Ольжича, вул. Айвазовського, 8, м. Миколаїв</t>
  </si>
  <si>
    <t xml:space="preserve"> м. Миколаїв, вул. Айвазовського , 8</t>
  </si>
  <si>
    <t xml:space="preserve">ФОП Павлов П.А. Е.з.філ.ДП"Укрдержбудексп.у м.Мик." 15-0468-18(15-0751-17)в.21.11.2018;                               ФОП Мовенко С.Н             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</si>
  <si>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</si>
  <si>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</si>
  <si>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</si>
  <si>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>Капітальний ремонт з вуличного освітлення</t>
  </si>
  <si>
    <t>"Громадський бюджет" Освітлення центральної вулиці Райдужна</t>
  </si>
  <si>
    <t>м. Миколаїв, вул.Райдужна</t>
  </si>
  <si>
    <t>Освітлення вулиці Космонавтів</t>
  </si>
  <si>
    <t>м. Миколаїв, вул. Космонавтів</t>
  </si>
  <si>
    <t>Експертний звіт від 05.06.2019 №05-06/19/А ФОП Ігнатьєва Ю.О.ФОП Канівченко В.Г</t>
  </si>
  <si>
    <t>Капітальний ремонт в частині заміни вікон</t>
  </si>
  <si>
    <t>загальноосвітня школа І-ІІІ ст. № 17, вул. Крилова, 12/6, м. Миколаїв</t>
  </si>
  <si>
    <t xml:space="preserve"> м. Миколаїв, вул. Крилова, 12/6</t>
  </si>
  <si>
    <t xml:space="preserve">Капітальний ремонт в частині заміни вікон </t>
  </si>
  <si>
    <t>ТОВ "В.С. ПРОЕКТ"</t>
  </si>
  <si>
    <t xml:space="preserve">Капітальний ремонт з енергомодернізації житлового будинку                                                         </t>
  </si>
  <si>
    <t xml:space="preserve"> по пр.Миру,4, в т.ч. ПКД та експертиза</t>
  </si>
  <si>
    <t>м. Миколаїв, пр.Миру,4</t>
  </si>
  <si>
    <t xml:space="preserve">Капітальні ремонти з енергомодернізації житлового будинку                                                         </t>
  </si>
  <si>
    <t>ЗОШ №39  (депутатські кошти)</t>
  </si>
  <si>
    <t>Капітальний ремонт в частині заміни вікон та вхідних дверей в під’їздах будинків</t>
  </si>
  <si>
    <t>вул. 6 Слобідська №3 1-під’їзд, вул. 6 Слобідська №9 2-під’їзд  (депутатські кошти)</t>
  </si>
  <si>
    <t>м.Миколаїв вул. 6 Слобідська №3 1-під’їзд, вул. 6 Слобідська №9 2-під’їзд"</t>
  </si>
  <si>
    <t xml:space="preserve"> вул.Лазурна,16  (депутатські кошти)</t>
  </si>
  <si>
    <t>м.Миколаїв вул.Лазурна,16</t>
  </si>
  <si>
    <t>ТОВ "А-ПРОЕКТСЕРВІС" "БК "Прайм Девелопмент"</t>
  </si>
  <si>
    <t>вул. Театральна,33-А (депутатські кошти)</t>
  </si>
  <si>
    <t>м.Миколаїв вул. Театральна,33-А</t>
  </si>
  <si>
    <t>Депутатські кошти</t>
  </si>
  <si>
    <t>вул. Генерала Карпенка, 59 А</t>
  </si>
  <si>
    <t>м. Миколаїв, вул. Генерала Карпенка, 59 А</t>
  </si>
  <si>
    <t>вул. Корабелів, 22</t>
  </si>
  <si>
    <t>м. Миколаїв, вул. Корабелів, 22</t>
  </si>
  <si>
    <t>ТОВ "А-ПРОЕКТСЕРВІС"</t>
  </si>
  <si>
    <t xml:space="preserve"> вул. Озерна, 15</t>
  </si>
  <si>
    <t>м. Миколаїв, вул. Озерна, 15</t>
  </si>
  <si>
    <t>ТОВ "А-ПРОЕКТСЕРВІС"  ТОВ "БК "Прайм Девелопмент"</t>
  </si>
  <si>
    <t>пр. Миру, 27 В</t>
  </si>
  <si>
    <t>м. Миколаїв, пр. Миру, 27 В</t>
  </si>
  <si>
    <t>ТОВ "МПК "СТАНДАРТ"</t>
  </si>
  <si>
    <t>пр. Миру, 64</t>
  </si>
  <si>
    <t>м. Миколаїв, пр. Миру, 64</t>
  </si>
  <si>
    <t>ТОВ"ІНПРОЕКТБУД"</t>
  </si>
  <si>
    <t>вул. Дмитра Яворницького, 24</t>
  </si>
  <si>
    <t>м. Миколаїв, вул. Дмитра Яворницького, 24</t>
  </si>
  <si>
    <t>проспект Героїв України, 75 Г</t>
  </si>
  <si>
    <t>м. Миколаїв, проспект Героїв України, 75 Г</t>
  </si>
  <si>
    <t>пр. Центральний, 71 А</t>
  </si>
  <si>
    <t>м. Миколаїв, пр. Центральний, 71 А</t>
  </si>
  <si>
    <t>вул. Нікольська, 80</t>
  </si>
  <si>
    <t>м. Миколаїв, вул. Нікольська, 80</t>
  </si>
  <si>
    <t>вул. Чкалова, 215 В</t>
  </si>
  <si>
    <t>м. Миколаїв, вул. Чкалова, 215 В</t>
  </si>
  <si>
    <t xml:space="preserve"> вул. Крилова, 31</t>
  </si>
  <si>
    <t>м. Миколаїв, вул. Крилова, 31</t>
  </si>
  <si>
    <t>вул. Погранична, 3</t>
  </si>
  <si>
    <t>м. Миколаїв, вул. Погранична, 3</t>
  </si>
  <si>
    <t>вул. Крилова, 38 В</t>
  </si>
  <si>
    <t>м. Миколаїв, вул. Крилова, 38 В</t>
  </si>
  <si>
    <t xml:space="preserve"> вул. Лазурна, 16</t>
  </si>
  <si>
    <t>м. Миколаїв, вул. Лазурна, 16</t>
  </si>
  <si>
    <t>вул. Лазурна, 32</t>
  </si>
  <si>
    <t>м. Миколаїв, вул. Лазурна, 32</t>
  </si>
  <si>
    <t>вул. Генерала Карпенка, 59</t>
  </si>
  <si>
    <t>м. Миколаїв, вул. Генерала Карпенка, 59</t>
  </si>
  <si>
    <t>вул. Генерала Карпенка, 67</t>
  </si>
  <si>
    <t>м. Миколаїв, вул. Генерала Карпенка, 67</t>
  </si>
  <si>
    <t>вул. Лазурна, 28 Б</t>
  </si>
  <si>
    <t>м. Миколаїв, вул. Лазурна, 28 Б</t>
  </si>
  <si>
    <t>вул. Лазурна, 28 А</t>
  </si>
  <si>
    <t>м. Миколаїв, вул. Лазурна, 28 А</t>
  </si>
  <si>
    <t>вул. Крилова, 12/3</t>
  </si>
  <si>
    <t>м. Миколаїв, вул. Крилова, 12/3</t>
  </si>
  <si>
    <t>вул. Крилова, 50</t>
  </si>
  <si>
    <t>м. Миколаїв, вул. Крилова, 50</t>
  </si>
  <si>
    <t>вул. 8 Березня, 2</t>
  </si>
  <si>
    <t>м. Миколаїв, вул. 8 Березня, 2</t>
  </si>
  <si>
    <t>вул. Лазурна, 26 А</t>
  </si>
  <si>
    <t>м. Миколаїв, вул. Лазурна, 26 А</t>
  </si>
  <si>
    <t>вул. Образцова, 4 А</t>
  </si>
  <si>
    <t>м. Миколаїв, вул. Образцова, 4 А</t>
  </si>
  <si>
    <t>вул. 6 Слобідська, 46</t>
  </si>
  <si>
    <t>м. Миколаїв, вул. 6 Слобідська, 46</t>
  </si>
  <si>
    <t xml:space="preserve"> вул. Озерна, 11 Б</t>
  </si>
  <si>
    <t>м. Миколаїв, вул. Озерна, 11 Б</t>
  </si>
  <si>
    <t>вул. Крилова, 44 А</t>
  </si>
  <si>
    <t>м. Миколаїв, вул. Крилова, 44 А</t>
  </si>
  <si>
    <t>вул. Крилова, 44</t>
  </si>
  <si>
    <t>м. Миколаїв, вул. Крилова, 44</t>
  </si>
  <si>
    <t>вул. Озерна, 6</t>
  </si>
  <si>
    <t>м. Миколаїв, вул. Озерна, 6</t>
  </si>
  <si>
    <t>вул. Озерна, 4</t>
  </si>
  <si>
    <t>м. Миколаїв, вул. Озерна, 4</t>
  </si>
  <si>
    <t>вул. Крилова, 19 Б</t>
  </si>
  <si>
    <t>м. Миколаїв, вул. Крилова, 19 Б</t>
  </si>
  <si>
    <t>ТОВ "А-ПРОЕКТСЕРВІС" ТОВ "БК "Прайм Девелопмент"</t>
  </si>
  <si>
    <t>вул. Херсонське шосе, 94</t>
  </si>
  <si>
    <t>м. Миколаїв, вул. Херсонське шосе, 94</t>
  </si>
  <si>
    <t>вул. Морехідна, 9</t>
  </si>
  <si>
    <t>м. Миколаїв, вул. Морехідна, 9</t>
  </si>
  <si>
    <t>вул. 6 Слобідська, 46 А</t>
  </si>
  <si>
    <t>м. Миколаїв, вул. 6 Слобідська, 46 А</t>
  </si>
  <si>
    <t>вул. Лазурна, 10 Б</t>
  </si>
  <si>
    <t>м. Миколаїв, вул. Лазурна, 10 Б</t>
  </si>
  <si>
    <t>вул. Генерала Карпенка, 38</t>
  </si>
  <si>
    <t>м. Миколаїв, вул. Генерала Карпенка, 38</t>
  </si>
  <si>
    <t>вул. Генерала Карпенка, 53 А</t>
  </si>
  <si>
    <t>м. Миколаїв, вул. Генерала Карпенка, 53 А</t>
  </si>
  <si>
    <t>вул. Крилова, 19 А</t>
  </si>
  <si>
    <t>м. Миколаїв, вул. Крилова, 19 А</t>
  </si>
  <si>
    <t>вул. Новобузька, 99</t>
  </si>
  <si>
    <t>м. Миколаїв, вул. Новобузька, 99</t>
  </si>
  <si>
    <t>пр. Миру, 17 В</t>
  </si>
  <si>
    <t>м. Миколаїв, пр. Миру, 17 В</t>
  </si>
  <si>
    <t>вул. Космонавтів, 124 А</t>
  </si>
  <si>
    <t>м. Миколаїв, вул. Космонавтів, 124 А</t>
  </si>
  <si>
    <t>ТОВ "БК "Прайм Девелопмент"</t>
  </si>
  <si>
    <t>вул. Театральна, 33 А</t>
  </si>
  <si>
    <t>м. Миколаїв, вул. Театральна, 33 А</t>
  </si>
  <si>
    <t>пр. Богоявленський, 8</t>
  </si>
  <si>
    <t>м. Миколаїв, пр. Богоявленський, 8</t>
  </si>
  <si>
    <t>пр. Богоявленський, 10</t>
  </si>
  <si>
    <t>м. Миколаїв, пр. Богоявленський, 10</t>
  </si>
  <si>
    <t>пр. Богоявленський, 12</t>
  </si>
  <si>
    <t>м. Миколаїв, пр. Богоявленський, 12</t>
  </si>
  <si>
    <t>ТОВ "ІНПРОЕКТБУД"</t>
  </si>
  <si>
    <t>пр. Миру, 21 Б</t>
  </si>
  <si>
    <t>м. Миколаїв, пр. Миру, 21 Б</t>
  </si>
  <si>
    <t>вул. Космонавтів, 104 А</t>
  </si>
  <si>
    <t>м. Миколаїв, вул. Космонавтів, 104 А</t>
  </si>
  <si>
    <t>вул. Генерала Свиридова, 37</t>
  </si>
  <si>
    <t>м. Миколаїв, вул. Генерала Свиридова, 37</t>
  </si>
  <si>
    <t>вул. Миколаївська, 5</t>
  </si>
  <si>
    <t>м. Миколаїв, вул. Миколаївська, 5</t>
  </si>
  <si>
    <t>ТОВ "МПК "СТАНДАРТ" ТОВ "БК "Прайм Девелопмент"</t>
  </si>
  <si>
    <t>пр. Миру, 26</t>
  </si>
  <si>
    <t>м. Миколаїв, пр. Миру, 26</t>
  </si>
  <si>
    <t>вул. Космонавтів, 140 Г</t>
  </si>
  <si>
    <t>м. Миколаїв, вул. Космонавтів, 140 Г</t>
  </si>
  <si>
    <t>вул. Космонавтів, 102</t>
  </si>
  <si>
    <t>м. Миколаїв, вул. Космонавтів, 102</t>
  </si>
  <si>
    <t xml:space="preserve"> вул. Нагірна, 87</t>
  </si>
  <si>
    <t>м. Миколаїв, вул. Нагірна, 87</t>
  </si>
  <si>
    <t>вул. Космонавтів, 49</t>
  </si>
  <si>
    <t>м. Миколаїв, вул. Космонавтів, 49</t>
  </si>
  <si>
    <t>вул. Космонавтів, 138 Г</t>
  </si>
  <si>
    <t>м. Миколаїв, вул. Космонавтів, 138 Г</t>
  </si>
  <si>
    <t>вул. Південна, 48</t>
  </si>
  <si>
    <t>м. Миколаїв, вул. Південна, 48</t>
  </si>
  <si>
    <t>пр. Богоявленський, 31</t>
  </si>
  <si>
    <t>м. Миколаїв, пр. Богоявленський, 31</t>
  </si>
  <si>
    <t>вул. Космонавтів, 138 В</t>
  </si>
  <si>
    <t>м. Миколаїв, вул. Космонавтів, 138 В</t>
  </si>
  <si>
    <t>вул. Космонавтів, 118 А</t>
  </si>
  <si>
    <t>м. Миколаїв, вул. Космонавтів, 118 А</t>
  </si>
  <si>
    <t>вул. Космонавтів, 126/1</t>
  </si>
  <si>
    <t>м. Миколаїв, вул. Космонавтів, 126/1</t>
  </si>
  <si>
    <t>вул. Молодогвардійська, 32</t>
  </si>
  <si>
    <t>м. Миколаїв, вул. Молодогвардійська, 32</t>
  </si>
  <si>
    <t>пр. Миру, 27 А</t>
  </si>
  <si>
    <t>м. Миколаїв, пр. Миру, 27 А</t>
  </si>
  <si>
    <t>вул. Космонавтів, 126/2</t>
  </si>
  <si>
    <t>за адресою: м. Миколаїв, вул. Космонавтів, 126/2</t>
  </si>
  <si>
    <t>вул. Олеся Бердника, 26</t>
  </si>
  <si>
    <t>м. Миколаїв, вул. Олеся Бердника, 26</t>
  </si>
  <si>
    <t>вул. Шкільна, 2</t>
  </si>
  <si>
    <t>м. Миколаїв, вул. Шкільна, 2</t>
  </si>
  <si>
    <t>ТОВ "А-ПРОЕКТСЕРВІС", ТОВ "БК Прайм Девелопмент"</t>
  </si>
  <si>
    <t>вул. Космонавтів, 51 А</t>
  </si>
  <si>
    <t>м. Миколаїв, вул. Космонавтів, 51 А</t>
  </si>
  <si>
    <t>пр. Миру, 42</t>
  </si>
  <si>
    <t>м. Миколаїв, пр. Миру, 42</t>
  </si>
  <si>
    <t>вул. Китобоїв, 4</t>
  </si>
  <si>
    <t>м. Миколаїв, вул. Китобоїв, 4</t>
  </si>
  <si>
    <t xml:space="preserve"> вул. Скульптора Ізмалкова, 132</t>
  </si>
  <si>
    <t>м. Миколаїв, вул. Скульптора Ізмалкова, 132</t>
  </si>
  <si>
    <t>вул. Космонавтів, 142</t>
  </si>
  <si>
    <t>м. Миколаїв, вул. Космонавтів, 142</t>
  </si>
  <si>
    <t>вул. Миколаївська, 30</t>
  </si>
  <si>
    <t>м. Миколаїв,вул. Миколаївська, 30</t>
  </si>
  <si>
    <t>вул. Космонавтів, 154</t>
  </si>
  <si>
    <t>м. Миколаїв, вул. Космонавтів, 154</t>
  </si>
  <si>
    <t>пр. Миру, 25 А</t>
  </si>
  <si>
    <t>м. Миколаїв, пр. Миру, 25 А</t>
  </si>
  <si>
    <t>пр. Богоявленський, 16 А</t>
  </si>
  <si>
    <t>м. Миколаїв, пр. Богоявленський, 16 А</t>
  </si>
  <si>
    <t>пр. Богоявленський, 16</t>
  </si>
  <si>
    <t>м. Миколаїв, пр. Богоявленський, 16</t>
  </si>
  <si>
    <t>пр. Богоявленський, 14А</t>
  </si>
  <si>
    <t>м. Миколаїв, пр. Богоявленський, 14А</t>
  </si>
  <si>
    <t>вул. Космонавтів, 59</t>
  </si>
  <si>
    <t>м. Миколаїв, вул. Космонавтів, 59</t>
  </si>
  <si>
    <t>вул. Троїцька, 222</t>
  </si>
  <si>
    <t>м. Миколаїв, вул. Троїцька, 222</t>
  </si>
  <si>
    <t>вул. Троїцька, 220</t>
  </si>
  <si>
    <t>м. Миколаїв, вул. Троїцька, 220</t>
  </si>
  <si>
    <t>вул. Космонавтів, 148 Б</t>
  </si>
  <si>
    <t>м. Миколаїв, вул. Космонавтів, 148 Б</t>
  </si>
  <si>
    <t>вул. Новозаводська, 6</t>
  </si>
  <si>
    <t>м. Миколаїв, вул. Новозаводська, 6</t>
  </si>
  <si>
    <t>вул. Вінграновського, 39</t>
  </si>
  <si>
    <t>м. Миколаїв, вул. Вінграновського, 39</t>
  </si>
  <si>
    <t>вул. Китобоїв, 6</t>
  </si>
  <si>
    <t>м. Миколаїв, вул. Китобоїв, 6</t>
  </si>
  <si>
    <t>вул. Космонавтів, 57 А</t>
  </si>
  <si>
    <t>м. Миколаїв, вул. Космонавтів, 57 А</t>
  </si>
  <si>
    <t>вул. 12 Поздовжня, 5</t>
  </si>
  <si>
    <t>м. Миколаїв, вул. 12 Поздовжня, 5</t>
  </si>
  <si>
    <t>вул. В.Чорновола, 9</t>
  </si>
  <si>
    <t>м. Миколаїв, вул. В.Чорновола, 9</t>
  </si>
  <si>
    <t>вул. Театральна, 49</t>
  </si>
  <si>
    <t>м. Миколаїв, вул. Театральна, 49</t>
  </si>
  <si>
    <t>вул. Космонавтів, 92</t>
  </si>
  <si>
    <t>м. Миколаїв, вул. Космонавтів, 92</t>
  </si>
  <si>
    <t>пр. Богоявленський, 29</t>
  </si>
  <si>
    <t>м. Миколаїв,пр. Богоявленський, 29</t>
  </si>
  <si>
    <t>вул. Чайковського, 6 А</t>
  </si>
  <si>
    <t>м. Миколаїв, вул. Чайковського, 6 А</t>
  </si>
  <si>
    <t>вул. Миколаївська, 34 А</t>
  </si>
  <si>
    <t>м. Миколаїв, вул. Миколаївська, 34 А</t>
  </si>
  <si>
    <t>вул. Китобоїв, 14 А</t>
  </si>
  <si>
    <t>м. Миколаїв, вул. Китобоїв, 14 А</t>
  </si>
  <si>
    <t>вул. Знаменська, 45</t>
  </si>
  <si>
    <t>м. Миколаїв, вул. Знаменська, 45</t>
  </si>
  <si>
    <t>вул. Райдужна,32</t>
  </si>
  <si>
    <t>м. Миколаїв, вул. Райдужна,32</t>
  </si>
  <si>
    <t>вул. Райдужна, 34</t>
  </si>
  <si>
    <t>м. Миколаїв, вул. Райдужна, 34</t>
  </si>
  <si>
    <t>вул. Райдужна, 53</t>
  </si>
  <si>
    <t>м. Миколаїв, вул. Райдужна, 53</t>
  </si>
  <si>
    <t>вул. Знаменська, 49</t>
  </si>
  <si>
    <t>м. Миколаїв, вул. Знаменська, 49</t>
  </si>
  <si>
    <t>вул. Знаменська, 47</t>
  </si>
  <si>
    <t>м. Миколаїв, вул. Знаменська, 47</t>
  </si>
  <si>
    <t>пр. Корабелів, 15</t>
  </si>
  <si>
    <t>м. Миколаїв, пр. Корабелів, 15</t>
  </si>
  <si>
    <t>пр. Богоявленський, 318/1</t>
  </si>
  <si>
    <t>м. Миколаїв, пр. Богоявленський, 318/1</t>
  </si>
  <si>
    <t>пр. Богоявленський, 318</t>
  </si>
  <si>
    <t>м. Миколаїв, пр. Богоявленський, 318</t>
  </si>
  <si>
    <t>пр. Богоявленський, 316</t>
  </si>
  <si>
    <t>м. Миколаїв, пр. Богоявленський, 316</t>
  </si>
  <si>
    <t>вул. Райдужна, 47</t>
  </si>
  <si>
    <t>м. Миколаїв, вул. Райдужна, 47</t>
  </si>
  <si>
    <t>вул. Знаменська, 41</t>
  </si>
  <si>
    <t>м. Миколаїв, вул. Знаменська, 41</t>
  </si>
  <si>
    <t>вул. Вокзальна, 49</t>
  </si>
  <si>
    <t>м. Миколаїв, вул. Вокзальна, 49</t>
  </si>
  <si>
    <t>вул. Райдужна, 63</t>
  </si>
  <si>
    <t>м. Миколаїв, вул. Райдужна, 63</t>
  </si>
  <si>
    <t>вул. Райдужна, 51</t>
  </si>
  <si>
    <t>м. Миколаїв, вул. Райдужна, 51</t>
  </si>
  <si>
    <t>вул. Райдужна, 43</t>
  </si>
  <si>
    <t>м. Миколаїв, вул. Райдужна, 43</t>
  </si>
  <si>
    <t>вул. Вокзальна, 53</t>
  </si>
  <si>
    <t>м. Миколаїв, вул. Вокзальна, 53</t>
  </si>
  <si>
    <t>вул. Райдужна, 61</t>
  </si>
  <si>
    <t>м. Миколаїв, вул. Райдужна, 61</t>
  </si>
  <si>
    <t>ТОВ "ІНРОЕКТБУД"</t>
  </si>
  <si>
    <t>вул. Вокзальна, 55</t>
  </si>
  <si>
    <t>м. Миколаїв, вул. Вокзальна, 55</t>
  </si>
  <si>
    <t>вул. Вокзальна, 57</t>
  </si>
  <si>
    <t>м. Миколаїв, вул. Вокзальна, 57</t>
  </si>
  <si>
    <t>ТОВ "АРХ ДИЗАЙН"
ТОВ БК "Будремконструкція"</t>
  </si>
  <si>
    <t>вул. Олега Ольжича, 5в</t>
  </si>
  <si>
    <t>м. Миколаїв, вул. Олега Ольжича, 5в</t>
  </si>
  <si>
    <t>ТОВ "АРХ ДИЗАЙН"</t>
  </si>
  <si>
    <t>вул. Олега Ольжича, 5б   (крім 2 під'їзду)</t>
  </si>
  <si>
    <t>м. Миколаїв, вул. Олега Ольжича, 5б              (крім 2 під'їзду)</t>
  </si>
  <si>
    <t>вул. Олега Ольжича, 5а</t>
  </si>
  <si>
    <t>м. Миколаїв, вул. Олега Ольжича, 5а</t>
  </si>
  <si>
    <t>ФОП Канівченко В.Г</t>
  </si>
  <si>
    <t>вул. Генерала Карпенка, 42</t>
  </si>
  <si>
    <t>м. Миколаїв, вул. Генерала Карпенка, 42</t>
  </si>
  <si>
    <t>ТОВ "АРХ ДИЗАЙН" ТОВ БК "Прайм Девелопмент"
КП ММР "Кап.будівництво м.Миколаєва"</t>
  </si>
  <si>
    <t>вул. Глінки, 6</t>
  </si>
  <si>
    <t>м. Миколаїв, вул. Глінки, 6</t>
  </si>
  <si>
    <t>Експертний звіт від 20.12.2018 №1435-18/ПРОЕКСП ТОВ "АРХ ДИЗАЙН" ТОВ "Голден-Буд"
КП ММР "Кап.будівництво м.Миколаєва"</t>
  </si>
  <si>
    <t>вул. Електрона, 61</t>
  </si>
  <si>
    <t>м. Миколаїв, вул. Електрона, 61</t>
  </si>
  <si>
    <t>Експертний звіт від 22.12.2018 №1456-18/ПРОЕКСП                 ТОВ "АРХ ДИЗАЙН" ТОВ БК "Прайм Девелопмент"
КП ММР "Кап.будівництво м.Миколаєва"</t>
  </si>
  <si>
    <t>вул. Електрона, 56А</t>
  </si>
  <si>
    <t>м. Миколаїв, вул. Електрона, 56А</t>
  </si>
  <si>
    <t>Експертний звіт від 22.12.2018 №1454-18/ПРОЕКСП                 ТОВ "АРХ ДИЗАЙН" ТОВ БК "Прайм Девелопмент"
КП ММР "Кап.будівництво м.Миколаєва"</t>
  </si>
  <si>
    <t xml:space="preserve"> вул. Космонавтів, 138Б</t>
  </si>
  <si>
    <t>м. Миколаїв,  вул. Космонавтів, 138Б</t>
  </si>
  <si>
    <t>Експертний звіт від 20.12.2018 №1439-18 ПРОЕКСП ФОП Канівченко В.Г  ТОВ БК "Прайм Девелопмент" КП ММР "Кап.будівництво м.Миколаєва"</t>
  </si>
  <si>
    <t>вул. Океанівська, 50</t>
  </si>
  <si>
    <t>м. Миколаїв, вул. Океанівська, 50</t>
  </si>
  <si>
    <t>Експертний звіт від 22.12.2018 №1460-18/ПРОЕКСП                 ТОВ "АРХ ДИЗАЙН" ТОВ БК "Прайм Девелопмент"
КП ММР "Кап.будівництво м.Миколаєва"</t>
  </si>
  <si>
    <t xml:space="preserve"> вул. Океанівська, 22</t>
  </si>
  <si>
    <t>м. Миколаїв,  вул. Океанівська, 22</t>
  </si>
  <si>
    <t>ФОП Канівченко В.Г ТОВ БК "Прайм Девелопмент"
ФОП Нуждов П.А.</t>
  </si>
  <si>
    <t>вул. Океанівська, 32В</t>
  </si>
  <si>
    <t>м. Миколаїв, вул. Океанівська, 32В</t>
  </si>
  <si>
    <t>Експертний звіт від 22.12.2018 №1461-18/ПРОЕКСП
ТОВ "АРХ ДИЗАЙН" ТОВ БК "Прайм Девелопмент"
КП ММР "Кап.будівництво м.Миколаєва"</t>
  </si>
  <si>
    <t xml:space="preserve"> вул. 5 Слобідська, 76</t>
  </si>
  <si>
    <t>м. Миколаїв,  вул. 5 Слобідська, 76</t>
  </si>
  <si>
    <t>Експертний звіт від 20.12.2018 №1442-18/ПРОЕКСП
ФОП Канівченко В.Г ТОВ БК "Прайм Девелопмент"
КП ММР "Кап.будівництво м.Миколаєва"</t>
  </si>
  <si>
    <t>вул. Айвазовського, 5 А</t>
  </si>
  <si>
    <t>м. Миколаїв, вул. Айвазовського, 5 А</t>
  </si>
  <si>
    <t>Експертний звіт від 20.12ю.2018 №1440-18/ПРОЕКСП
ФОП Канівченко В.Г ТОВ БК "Будремконструкція"
КП ММР "Кап.будівництво м.Миколаєва"</t>
  </si>
  <si>
    <t xml:space="preserve"> вул. Озерна, 19 А</t>
  </si>
  <si>
    <t>м. Миколаїв, вул. Озерна, 19 А</t>
  </si>
  <si>
    <t>ФОП Канівченко В.Г
ТОВ "Голден-Буд"
ФОП Нуждов П.А.</t>
  </si>
  <si>
    <t xml:space="preserve"> вул. Херсонське шосе, 30</t>
  </si>
  <si>
    <t>м. Миколаїв,  вул. Херсонське шосе, 30</t>
  </si>
  <si>
    <t>вул. Херсонське шосе, 38</t>
  </si>
  <si>
    <t>м. Миколаїв, вул. Херсонське шосе, 38</t>
  </si>
  <si>
    <t>ФОП Канівченко В.Г ТОВ БК "Прайм Девелопмент"
КП ММР "Кап.будівництво м.Миколаєва"</t>
  </si>
  <si>
    <t>вул. Космонавтів, 142 Б</t>
  </si>
  <si>
    <t>м. Миколаїв, вул. Космонавтів, 142 Б</t>
  </si>
  <si>
    <t xml:space="preserve"> вул. Космонавтів, 142 А</t>
  </si>
  <si>
    <t>м. Миколаїв, вул. Космонавтів, 142 А</t>
  </si>
  <si>
    <t>ФОП Канівченко В.Г
ТОВ "Голден-Буд"
КП ММР "Кап.будівництво м.Миколаєва"</t>
  </si>
  <si>
    <t>вул. Чайковського, 27</t>
  </si>
  <si>
    <t>м. Миколаїв, вул. Чайковського, 27</t>
  </si>
  <si>
    <t>Експетний звіт від 22.12.2018 №1451-18/ПРОЕКСП                ТОВ "АРХ ДИЗАЙН" ТОВ БК "Будремконструкція"
КП ММР "Кап.будівництво м.Миколаєва"</t>
  </si>
  <si>
    <t>вул. Київська, 6</t>
  </si>
  <si>
    <t>м. Миколаїв, вул. Київська, 6</t>
  </si>
  <si>
    <t>Експертний звіт від 20.12.2018 №1434-18/ПРОЕКСП               ФОП Канівченко В.Г ТОВ БК "Будремконструкція"
КП ММР "Кап.будівництво м.Миколаєва"</t>
  </si>
  <si>
    <t>вул. Лазурна, 30 А</t>
  </si>
  <si>
    <t>м. Миколаїв, вул. Лазурна, 30 А</t>
  </si>
  <si>
    <t>вул. Космонавтів, 58</t>
  </si>
  <si>
    <t>м. Миколаїв, вул. Космонавтів, 58</t>
  </si>
  <si>
    <t>Експернтий звіт від 20.12.2018 № 1437-18/ПРОЕКСП                    ФОП Канівченко В.Г ТОВ БК "Прайм Девелопмент"
КП ММР "Кап.будівництво м.Миколаєва"</t>
  </si>
  <si>
    <t xml:space="preserve"> вул. Океанівська, 38А</t>
  </si>
  <si>
    <t xml:space="preserve"> м. Миколаїв, вул. Океанівська, 38А</t>
  </si>
  <si>
    <t>ФОП Канівченко В.Г ТОВ БК "Будремконструкція"
КП ММР "Кап.будівництво м.Миколаєва"</t>
  </si>
  <si>
    <t>вул. Олега Григор’єва, 10 Б</t>
  </si>
  <si>
    <t>м. Миколаїв, вул. Олега Григор’єва, 10 Б</t>
  </si>
  <si>
    <t>Експертний звіт від 20.12.2018 №1443-18/ПРОЕКСП                  ФОП Канівченко В.Г</t>
  </si>
  <si>
    <t>вул. Георгія Гонгадзе, 30</t>
  </si>
  <si>
    <t>м. Миколаїв, вул. Георгія Гонгадзе, 30</t>
  </si>
  <si>
    <t>ФОП Канівченко В.Г
ТОВ БК "Прайм Девелопмент"
ФОП Нуждов П.А.</t>
  </si>
  <si>
    <t>вул. Космонавтів, 142 В</t>
  </si>
  <si>
    <t>м. Миколаїв, вул. Космонавтів, 142 В</t>
  </si>
  <si>
    <t>вул. Вінграновського, 41</t>
  </si>
  <si>
    <t>м. Миколаїв, вул. Вінграновського, 41</t>
  </si>
  <si>
    <t>вул. Південна, 31 Б</t>
  </si>
  <si>
    <t>м. Миколаїв, вул. Південна, 31 Б</t>
  </si>
  <si>
    <t>ФОП Канівченко В.Г
ТОВ БК "Будремконструкція"
КП ММР "Кап.будівництво м.Миколаєва"</t>
  </si>
  <si>
    <t xml:space="preserve"> вул. Велика Морська, 22</t>
  </si>
  <si>
    <t xml:space="preserve"> м. Миколаїв, вул. Велика Морська, 22</t>
  </si>
  <si>
    <t>Експертний звіт від 20.12.2018 №1433-18/ПРОЕКСП                ТОВ "АРХ ДИЗАЙН"
ТОВ "Голден-Буд"
КП ММР "Кап.будівництво м.Миколаєва"</t>
  </si>
  <si>
    <t xml:space="preserve"> вул. Будівельників, 18</t>
  </si>
  <si>
    <t>м. Миколаїв,  вул. Будівельників, 18</t>
  </si>
  <si>
    <t>вул. Велика Морська, 7</t>
  </si>
  <si>
    <t>м. Миколаїв, вул. Велика Морська, 7</t>
  </si>
  <si>
    <t xml:space="preserve"> вул. Океанівська, 8</t>
  </si>
  <si>
    <t xml:space="preserve"> м. Миколаїв, вул. Океанівська, 8</t>
  </si>
  <si>
    <t>пр. Богоявленський, 293</t>
  </si>
  <si>
    <t>м. Миколаїв, пр. Богоявленський, 293</t>
  </si>
  <si>
    <t>Експертний звіт від 20.12.2018 №1438-18/ПРОЕКСП                ФОП Канівченко В.Г ТОВ БК "Будремконструкція"
КП ММР "Кап.будівництво м.Миколаєва"</t>
  </si>
  <si>
    <t xml:space="preserve"> вул. Лазурна, 18 А</t>
  </si>
  <si>
    <t>м. Миколаїв, вул. Лазурна, 18 А</t>
  </si>
  <si>
    <t>вул. Лазурна, 24 Б</t>
  </si>
  <si>
    <t>м. Миколаїв, вул. Лазурна, 24 Б</t>
  </si>
  <si>
    <t>вул. 4 Поздовжня, 87</t>
  </si>
  <si>
    <t>м. Миколаїв, вул. 4 Поздовжня, 87</t>
  </si>
  <si>
    <t>Експертний звіт від 22.12.2018 №1453-18/ПРОЕКС                    ТОВ "АРХ ДИЗАЙН"
ТОВ "Голден-Буд"
КП ММР "Кап.будівництво м.Миколаєва"</t>
  </si>
  <si>
    <t>вул. Миколаївська, 36</t>
  </si>
  <si>
    <t>м. Миколаїв, вул. Миколаївська, 36</t>
  </si>
  <si>
    <t>вул. Миколаївська, 32</t>
  </si>
  <si>
    <t>м. Миколаїв, вул. Миколаївська, 32</t>
  </si>
  <si>
    <t xml:space="preserve"> пр. Богоявленський, 33</t>
  </si>
  <si>
    <t>м. Миколаїв,  пр. Богоявленський, 33</t>
  </si>
  <si>
    <t>вул. Будівельників, 18 А</t>
  </si>
  <si>
    <t>м. Миколаїв, вул. Будівельників, 18 А</t>
  </si>
  <si>
    <t>Експертний звіт від 22.12.2018 №1459-18/ПРОЕКСП                 ТОВ "АРХ ДИЗАЙН"
ТОВ "Голден-Буд"
КП ММР "Кап.будівництво м.Миколаєва"</t>
  </si>
  <si>
    <t>вул. Космонавтів, 82</t>
  </si>
  <si>
    <t>м. Миколаїв, вул. Космонавтів, 82</t>
  </si>
  <si>
    <t>вул. Олійника, 3</t>
  </si>
  <si>
    <t>м. Миколаїв, вул. Олійника, 3</t>
  </si>
  <si>
    <t>пр. Богоявленський, 37</t>
  </si>
  <si>
    <t>м. Миколаїв, пр. Богоявленський, 37</t>
  </si>
  <si>
    <t xml:space="preserve"> вул. Лазурна, 24 А</t>
  </si>
  <si>
    <t>м. Миколаїв,  вул. Лазурна, 24 А</t>
  </si>
  <si>
    <t>вул. Лазурна, 24</t>
  </si>
  <si>
    <t>м. Миколаїв, вул. Лазурна, 24</t>
  </si>
  <si>
    <t xml:space="preserve"> вул. Космонавтів, 68 А</t>
  </si>
  <si>
    <t>м. Миколаїв,  вул. Космонавтів, 68 А</t>
  </si>
  <si>
    <t>вул. Генерала Карпенка, 51</t>
  </si>
  <si>
    <t>м. Миколаїв, вул. Генерала Карпенка, 51</t>
  </si>
  <si>
    <t>пр. Богоявленський, 55</t>
  </si>
  <si>
    <t>м. Миколаїв, пр. Богоявленський, 55</t>
  </si>
  <si>
    <t>вул. Миколаївська, 28</t>
  </si>
  <si>
    <t>м. Миколаїв, вул. Миколаївська, 28</t>
  </si>
  <si>
    <t>пр. Богоявленський, 39</t>
  </si>
  <si>
    <t>м. Миколаїв,пр. Богоявленський, 39</t>
  </si>
  <si>
    <t xml:space="preserve"> вул. Вінграновського, 43</t>
  </si>
  <si>
    <t>м. Миколаїв, вул. Вінграновського, 43</t>
  </si>
  <si>
    <t>вул. Райдужна, 30</t>
  </si>
  <si>
    <t>м. Миколаїв,вул. Райдужна, 30</t>
  </si>
  <si>
    <t>ФОП Канівченко В.Г
ТОВ БК "Прайм Девелопмент"
КП ММР "Кап.будівництво м.Миколаєва"</t>
  </si>
  <si>
    <t>провул. Першотравневий, 63</t>
  </si>
  <si>
    <t>м. Миколаїв, провул. Першотравневий, 63</t>
  </si>
  <si>
    <t>вул. Генерала Карпенка, 9</t>
  </si>
  <si>
    <t>м. Миколаїв,вул. Генерала Карпенка, 9</t>
  </si>
  <si>
    <t>Експертний звіт від 22.12.2018 №1457-18/ПРОЕКСП                ТОВ "АРХ ДИЗАЙН" ТОВ БК "Будремконструкція"
КП ММР "Кап.будівництво м.Миколаєва"</t>
  </si>
  <si>
    <t>вул. Озерна, 15 В</t>
  </si>
  <si>
    <t>м. Миколаїв, вул. Озерна, 15 В</t>
  </si>
  <si>
    <t>Експертний звіт від 22.12.2018 №1452-18/ПРЕКСП                    ТОВ "АРХ ДИЗАЙН" ТОВ БК "Будремконструкція"
КП ММР "Кап.будівництво м.Миколаєва"</t>
  </si>
  <si>
    <t xml:space="preserve"> вул. Озерна, 15 Б</t>
  </si>
  <si>
    <t>м. Миколаїв,вул. Озерна, 15 Б</t>
  </si>
  <si>
    <t>Експертний звіт від 22.12.2018 №1455-18/ПРОЕКСП                ТОВ "АРХ ДИЗАЙН" ТОВ БК "Будремконструкція"
КП ММР "Кап.будівництво м.Миколаєва"</t>
  </si>
  <si>
    <t xml:space="preserve"> Проспект Героїв України, 75 В</t>
  </si>
  <si>
    <t>м. Миколаїв, Проспект Героїв України, 75 В</t>
  </si>
  <si>
    <t>вул. Дачна, 13 А</t>
  </si>
  <si>
    <t>м. Миколаїв,вул. Дачна, 13 А</t>
  </si>
  <si>
    <t>Експертний звіт від 20.12.2018 №1436-18/ПРОЕКСП               ФОП Канівченко В.Г ТОВ БК "Будремконструкція"
КП ММР "Кап.будівництво м.Миколаєва"</t>
  </si>
  <si>
    <t xml:space="preserve"> вул. Курортна, 3 Б</t>
  </si>
  <si>
    <t>м. Миколаїв, вул. Курортна, 3 Б</t>
  </si>
  <si>
    <t>вул. Терасна, 14</t>
  </si>
  <si>
    <t>м. Миколаїв,вул. Терасна, 14</t>
  </si>
  <si>
    <t xml:space="preserve"> вул. Погранична, 80 А</t>
  </si>
  <si>
    <t>м. Миколаїв,  вул. Погранична, 80 А</t>
  </si>
  <si>
    <t xml:space="preserve">Експетрний звіт від 22.12.2018 №1458-18/ПОРЕКСП  ТОВ "АРХ ДИЗАЙН" ТОВ БК "Будремконструкція"
КП ММР "Кап.будівництво м.Миколаєва" </t>
  </si>
  <si>
    <t>вул. Лазурна, 42</t>
  </si>
  <si>
    <t>м. Миколаїв, вул. Лазурна, 42</t>
  </si>
  <si>
    <t>Експертний звіт від 20.12.2018 № 1441-18/ПРОЕКСП       ФОП Канівченко В.Г. ТОВ БК "Будремконструкція"
КП ММР "Кап.будівництво м.Миколаєва"</t>
  </si>
  <si>
    <t>вул. Крилова, 54</t>
  </si>
  <si>
    <t>м. Миколаїв,вул. Крилова, 54</t>
  </si>
  <si>
    <t>вул. Космонавтів, 150</t>
  </si>
  <si>
    <t>м. Миколаїв,вул. Космонавтів, 150</t>
  </si>
  <si>
    <t>вул. Космонавтів, 148</t>
  </si>
  <si>
    <t>м. Миколаїв, вул. Космонавтів, 148</t>
  </si>
  <si>
    <t>вул. Чайковського, 25</t>
  </si>
  <si>
    <t>м. Миколаїв,вул. Чайковського, 25</t>
  </si>
  <si>
    <t>вул. Лазурна, 36</t>
  </si>
  <si>
    <t>м. Миколаїв,вул. Лазурна, 36</t>
  </si>
  <si>
    <t>Експертний звіт від 22.12.2018 №1462-18/ПРОЕКСП ТОВ "АРХ ДИЗАЙН" ТОВ БК "Будремконструкція" КП ММР "Кап.будівництво м.Миколаєва"</t>
  </si>
  <si>
    <t>вул. Крилова, 13</t>
  </si>
  <si>
    <t>м. Миколаїв, вул. Крилова, 13</t>
  </si>
  <si>
    <t>ФОП Канівченко В.Г  ТОВ "Голден-Буд" ФОП Нуждов П.А.</t>
  </si>
  <si>
    <t xml:space="preserve"> вул. Новозаводська, 8</t>
  </si>
  <si>
    <t>м. Миколаїв,вул. Новозаводська, 8</t>
  </si>
  <si>
    <t>ФОП Канівченко В.Г., ФОП Ястреб Г.А.</t>
  </si>
  <si>
    <t>вул. Космонавтів, 59 а</t>
  </si>
  <si>
    <t>м. Миколаїв,вул. Космонавтів, 59 а</t>
  </si>
  <si>
    <t xml:space="preserve"> №0823-18/ПРОЕКСП від 20.08.2018 ТОВ "Проексп" ФОП Канівченко В.Г., ФОП Ястреб Г.А.</t>
  </si>
  <si>
    <t>вул. Лазурна, 10 В</t>
  </si>
  <si>
    <t>м. Миколаїв, вул. Лазурна, 10 В</t>
  </si>
  <si>
    <t>ФОП Канівченко В.Г., ТОВ БК "Будремконструкція"</t>
  </si>
  <si>
    <t>вул. 295-ї Стрілецької Дивізії, 75-а</t>
  </si>
  <si>
    <t>м. Миколаїв, вул. 295-ї Стрілецької Дивізії, 75-а</t>
  </si>
  <si>
    <t>вул. Ольжича, 1в</t>
  </si>
  <si>
    <t>м. Миколаїв, вул. Ольжича, 1в</t>
  </si>
  <si>
    <t>вул. Ольжича, 1б</t>
  </si>
  <si>
    <t>м. Миколаїв, вул. Ольжича, 1б</t>
  </si>
  <si>
    <t>вул. Ольжича, 1а</t>
  </si>
  <si>
    <t>м. Миколаїв,вул. Ольжича, 1а</t>
  </si>
  <si>
    <t>№1031-18/ПРОЕКСП від 27.09.2018 ТОВ "Проексп" ФОП Канівченко В.Г.,  ТОВ Голден-Буд</t>
  </si>
  <si>
    <t>вул. Галини Петрової, 18</t>
  </si>
  <si>
    <t>м. Миколаїв, вул. Галини Петрової, 18</t>
  </si>
  <si>
    <t>№1032-18/ПРОЕКСП від 27.09.2018 ТОВ "Проексп" ФОП Канівченко В.Г.,  ТОВ Голден-Буд</t>
  </si>
  <si>
    <t>вул. Лазурна, 28</t>
  </si>
  <si>
    <t>м. Миколаїв,вул. Лазурна, 28</t>
  </si>
  <si>
    <t>№0813-18/ПРОЕКСП від 20.08.2018 ТОВ "Проексп" ФОП Канівченко В.Г., ТОВ Голден-Буд</t>
  </si>
  <si>
    <t>вул. Генерала Карпенка, 2/1</t>
  </si>
  <si>
    <t>м. Миколаїв,вул. Генерала Карпенка, 2/1</t>
  </si>
  <si>
    <t>ФОП Канівченко В.Г.,  ТОВ Голден-Буд</t>
  </si>
  <si>
    <t>вул. Київська, 4</t>
  </si>
  <si>
    <t>м. Миколаїв, вул. Київська, 4</t>
  </si>
  <si>
    <t>№0808-18/ПРОЕКСП від 20.08.2018 ТОВ "Проексп"  ФОП Канівченко В.Г.,  ТОВ Голден-Буд</t>
  </si>
  <si>
    <t>вул. Крилова, 50 А</t>
  </si>
  <si>
    <t>м. Миколаїв,вул. Крилова, 50 А</t>
  </si>
  <si>
    <t>№0811-18/ПРОЕКСП від 20.08.2018 ТОВ "Проексп" ФОП Канівченко В.Г.,  ТОВ Голден-Буд</t>
  </si>
  <si>
    <t>№0822-18/ПРОЕКСП від 20.08.2018 ТОВ "Проексп" ФОП Канівченко В.Г., ТОВ Голден -Буд</t>
  </si>
  <si>
    <t>вул. Крилова, 48</t>
  </si>
  <si>
    <t>м. Миколаїв, вул. Крилова, 48</t>
  </si>
  <si>
    <t>№0817-18/ПРОЕКСП від 20.08.2018 ТОВ "Проексп" ФОП Канівченко В.Г., ТОВ БК "Будремконструкція"</t>
  </si>
  <si>
    <t>вул. Молодогвардійська, 28 А</t>
  </si>
  <si>
    <t>м. Миколаїв, вул. Молодогвардійська, 28 А</t>
  </si>
  <si>
    <t>№0828-18/ПРОЕКСП від 20.08.2018 ТОВ "Проексп" ФОП Канівченко В.Г., ТОВ БК "Будремконструкція"</t>
  </si>
  <si>
    <t>провул. Полярний, 2 В</t>
  </si>
  <si>
    <t>м. Миколаїв, провул. Полярний, 2 В</t>
  </si>
  <si>
    <t>№0810-18/ПРОЕКСП від 20.08.2018 ТОВ "Проексп" ФОП Канівченко В.Г., ТОВ БК "Будремконструкція"</t>
  </si>
  <si>
    <t>вул. Знаменська, 39</t>
  </si>
  <si>
    <t>м. Миколаїв, вул. Знаменська, 39</t>
  </si>
  <si>
    <t>№0821-18/ПРОЕКСП від 20.08.2018 ТОВ "Проексп" ФОП Канівченко В.Г.</t>
  </si>
  <si>
    <t>вул. Вокзальна, 59</t>
  </si>
  <si>
    <t>м. Миколаїв, вул. Вокзальна, 59</t>
  </si>
  <si>
    <t>№0818-18/ПРОЕКСП від 20.08.2018 ТОВ "Проексп"  ФОП Канівченко В.Г., ТОВ БК "Будремконструкція"</t>
  </si>
  <si>
    <t>вул. Нагірна, 11</t>
  </si>
  <si>
    <t>м. Миколаїв, вул. Нагірна, 11</t>
  </si>
  <si>
    <t>№0827-18/ПРОЕКСП від 20.08.2018  ТОВ "Проексп"  ФОП Канівченко В.Г., ФОП Ястреб Г.А.</t>
  </si>
  <si>
    <t>вул. Космонавтів, 146 В</t>
  </si>
  <si>
    <t>м. Миколаїв, вул. Космонавтів, 146 В</t>
  </si>
  <si>
    <t xml:space="preserve"> №0809-18/ПРОЕКСП від 20.08.2018  ТОВ "Проексп"  ФОП Канівченко В.Г.,  ФОП Ястреб Г.А.</t>
  </si>
  <si>
    <t>вул. 12 Поздовжня,47</t>
  </si>
  <si>
    <t>м. Миколаїв, вул. 12 Поздовжня,47</t>
  </si>
  <si>
    <t>ФОП Канівченко В.Г.,  ФОП Ястреб Г.А.</t>
  </si>
  <si>
    <t>вул. Театральна,51</t>
  </si>
  <si>
    <t>м. Миколаїв, вул. Театральна,51</t>
  </si>
  <si>
    <t xml:space="preserve"> №0826-18/ПРОЕКСП від 20.08.2018  ТОВ "Проексп"  ФОП Канівченко В.Г., ФОП Ястреб Г.А.</t>
  </si>
  <si>
    <t>пр. Миру, 44</t>
  </si>
  <si>
    <t>м. Миколаїв, пр. Миру, 44</t>
  </si>
  <si>
    <t xml:space="preserve"> №0818-18/ПРОЕКСП від 20.08.2018 ТОВ "Проексп" ФОП Канівченко В.Г., ФОП Ястреб Г.А.</t>
  </si>
  <si>
    <t>вул. Вінграновського, 56</t>
  </si>
  <si>
    <t>м. Миколаїв, вул. вул. Вінграновського, 56</t>
  </si>
  <si>
    <t xml:space="preserve"> №0807-18/ПРОЕКСП від 20.08.2018 ТОВ "Проексп" ФОП Канівченко В.Г., ТОВ БК "Будремконструкція"</t>
  </si>
  <si>
    <t>вул. Електронна, 70</t>
  </si>
  <si>
    <t xml:space="preserve">м. Миколаїв, вул. Електронна, 70 </t>
  </si>
  <si>
    <t>№0812-18/ПРОЕКСП від 20.08.2018 ТОВ "Проексп" ФОП Канівченко В.Г.,  ТОВ БК "Будремконструкція"</t>
  </si>
  <si>
    <t>вул. Електронна, 68</t>
  </si>
  <si>
    <t>м. Миколаїв, вул. Електронна, 68</t>
  </si>
  <si>
    <t>Експертний звіт  від 20.08.2018 №0815-18/ПРОЕКСП ТОВ "Проексп" ФОП Канівченко В.Г.,  ТОВ БК "Будремконструкція"</t>
  </si>
  <si>
    <t>вул. Електронна, 56</t>
  </si>
  <si>
    <t>м. Миколаїв, вул. Електронна, 56</t>
  </si>
  <si>
    <t>Виділено  на капітальний ремонт інших об'єктів</t>
  </si>
  <si>
    <t>на стадії проектування</t>
  </si>
  <si>
    <t>Реконструкція з термосанацією</t>
  </si>
  <si>
    <t xml:space="preserve">Реконструкція з   термомодернізацією будівлі   ЗОШ  І-ІІІ ступенів №43 ім. К.Ф. Ольшанського Миколаївської міської ради Миколаївської області </t>
  </si>
  <si>
    <t xml:space="preserve"> м. Миколаїв, пр. Богоявленський, 291</t>
  </si>
  <si>
    <t xml:space="preserve">Реконструкція з термомодернізацією будівлі ЗОШ І-ІІІ ст. № 46 Миколаївської міської ради Миколаївської області  </t>
  </si>
  <si>
    <t>м. Миколаїв, вул. 9-а Поздовжня, 10</t>
  </si>
  <si>
    <t xml:space="preserve">Реконструкція з термомодернізацією будівлі ЗОШ № 30 </t>
  </si>
  <si>
    <t>м. Миколаїв, вул. Квітнева, 50</t>
  </si>
  <si>
    <t xml:space="preserve">Реконструкція з термомодернізацією будівлі ЗОШ І-ІІІ ступенів №11 Миколаївської міської ради Миколаївської області </t>
  </si>
  <si>
    <t xml:space="preserve"> м. Миколаїв, вул. Китобоїв, 3</t>
  </si>
  <si>
    <t>Реконструкція з   термомодернізацією будівлі   ЗОШ  І-ІІІ ступенів №50 ім. Г.Л.Дівіної Миколаївської міської ради Миколаївської області</t>
  </si>
  <si>
    <t xml:space="preserve"> м. Миколаїв, пр. Миру, 50</t>
  </si>
  <si>
    <t>Реконструкція з   термомодернізацією будівлі   ЗОШ  І-ІІІ ступенів №28 Миколаївської міської ради Миколаївської області</t>
  </si>
  <si>
    <t xml:space="preserve"> м. Миколаїв, вул. Чацйковського, 30</t>
  </si>
  <si>
    <t>Реконструкція з термомодернізацією будівлі ДНЗ № 125 "Іскорка"</t>
  </si>
  <si>
    <t xml:space="preserve"> м. Миколаїв, вул. Океанівська, 6.</t>
  </si>
  <si>
    <t xml:space="preserve">Реконструкція з термомодернізацією будівлі ДНЗ № 111 "Буратіно" </t>
  </si>
  <si>
    <t>м. Миколаїв, вул. Корабелів, 4-а.</t>
  </si>
  <si>
    <t xml:space="preserve">Реконструкція з термомодернізацією будівлі ДНЗ № 110 "Гніздечко" </t>
  </si>
  <si>
    <t xml:space="preserve"> м. Миколаїв, вул. Рибна, 4.</t>
  </si>
  <si>
    <t>Реконструкція з термомодернізацією будівлі ДНЗ № 95 "Бджілка"</t>
  </si>
  <si>
    <t>м. Миколаїв, вул. Космонавтів, 67-а.</t>
  </si>
  <si>
    <t>Реконструкція котельні</t>
  </si>
  <si>
    <t>загальнооосвітня школа І-ІІІ ступенів № 16 під котельню за адресою: м. Миколаїв, вул. Горького (вул. Христо Ботєва), 41.</t>
  </si>
  <si>
    <t xml:space="preserve"> м. Миколаїв, вул. Горького (вул. Христо Ботєва), 41.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</si>
  <si>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</si>
  <si>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</si>
  <si>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Експертний звіт від 05.09.2018 №5169/е/17         ФОП Нуждов Павло Анатолійович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</si>
  <si>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</si>
  <si>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</si>
  <si>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 xml:space="preserve">Експертний звіт від 27.12.2017 №15-0712-17                               ТОВ "ЮЖНИЙ ГОРОД";              ФОП Мовенко С.М.                   ТОВ "ПІВДЕНЬБУД 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</si>
  <si>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</si>
  <si>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</si>
  <si>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ФОП Ігнатьєва Ю.О.</t>
  </si>
  <si>
    <t>загальноосвітня школа  І-ІІІ ступенів № 57 за адресою: м. Миколаїв, вул. Лазурна,46.</t>
  </si>
  <si>
    <t>м. Миколаїв, вул. Лазурна,46.</t>
  </si>
  <si>
    <t>Експертний звіт від 31.01.2018 №109/17            ТОВ "ІНПРОЕКТБУД"</t>
  </si>
  <si>
    <t>дошкільний навчальний заклад № 29 за адресою: м. Миколаїв, вул. Колодязна, 9.</t>
  </si>
  <si>
    <t xml:space="preserve"> м. Миколаїв, вул. Колодязна, 9.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</si>
  <si>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</si>
  <si>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</si>
  <si>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</si>
  <si>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Експертний звіт №15-0418-18 від 06.12.18                                              ТОВ "АБ Масив"</t>
  </si>
  <si>
    <t>дитячий будинок сімейного типу за адресою: м. Миколаїв, вул. Надпрудна, 15.</t>
  </si>
  <si>
    <t>м. Миколаїв, вул. Надпрудна, 15.</t>
  </si>
  <si>
    <t xml:space="preserve">Експертний звіт №021-19Д від 20.02.19                                ФОП Ігнатьєва Ю.О.            ФОП Павлов А.А.                          </t>
  </si>
  <si>
    <t>загальноосвітня школа І-ІІІ ступенів № 23 за адресою: м. Миколаїв, вул. Гарнізонна, 10.</t>
  </si>
  <si>
    <t xml:space="preserve"> м. Миколаїв, вул. Гарнізонна, 10.</t>
  </si>
  <si>
    <t>ФОП Павлов А.А.</t>
  </si>
  <si>
    <t>загальноосвітня школа  І-ІІІ ступенів № 19 за адресою: м. Миколаїв,  вул. Передова, 11-А.</t>
  </si>
  <si>
    <t xml:space="preserve"> м. Миколаїв,  вул. Передова, 11-А.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</si>
  <si>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</si>
  <si>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</si>
  <si>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</si>
  <si>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</si>
  <si>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</si>
  <si>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</si>
  <si>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 ТОВ "ГРАДБУД-ГБ"
ТОВ "Голден-Буд" ФОП Мовенко С.Н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</si>
  <si>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</si>
  <si>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</si>
  <si>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21.12.2018 №15-0499-18
ТОВ "ФАСАД-ЦЕНТР"
ФОП Мовенко С.Н.
ТОВ "ІНПРОЕКТБУД"</t>
  </si>
  <si>
    <t>перший корпус Миколаївської загальноосвітньої школи І-ІІІ ступенів №60 за адресою: м. Миколаїв, вул. Чорноморська, 1-а.Коригування.</t>
  </si>
  <si>
    <t xml:space="preserve"> м. Миколаїв, вул. Чорноморська, 1-а. 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</si>
  <si>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</si>
  <si>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</si>
  <si>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</si>
  <si>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</si>
  <si>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</si>
  <si>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</si>
  <si>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              ТОВ Голден-Буд"                 ФОП Мовенко С.М.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</si>
  <si>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</si>
  <si>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</si>
  <si>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енергозбередення та запровадження інноваційних технологій Миколаївської міської ради.</t>
  </si>
  <si>
    <t>Х</t>
  </si>
  <si>
    <t>ВСЬОГО:</t>
  </si>
  <si>
    <t xml:space="preserve">ТОВ Агрофон-проект </t>
  </si>
  <si>
    <t>проектно-кошторисна документація</t>
  </si>
  <si>
    <t>Капітальний ремонт благоустрою майданчику для вигулу домашніх тварин (собак) у парку «Адміралтейський» в Центральному районі м.Миколаєва</t>
  </si>
  <si>
    <t>капітальний ремонт</t>
  </si>
  <si>
    <t>Капітальний ремонтСквер "Чумацький"  у Центральному районі м. Миколаїв</t>
  </si>
  <si>
    <t>експертиза ПКД</t>
  </si>
  <si>
    <t>ТОВ Агрофон-ПРОЕКТ</t>
  </si>
  <si>
    <t xml:space="preserve">Капітальний ремонт благоустрою скверу біля готелю "Миколаїв" у Центральному районі м. Миколаєва" </t>
  </si>
  <si>
    <t>за потребою</t>
  </si>
  <si>
    <t>Капітальний ремонт</t>
  </si>
  <si>
    <t>Капітальний ремонт Сквер «Горобиновий» у Центральному районі м. Миколаїв</t>
  </si>
  <si>
    <t>Разом</t>
  </si>
  <si>
    <t>ФОП Григоренко ДС</t>
  </si>
  <si>
    <t xml:space="preserve">Збереження та утримання на належному рівні зеленої зони населеного пункту та поліпшення його екологічних умов (громадський бюджет)”Капітальний ремонт ”Тематичний сквер ”Алея автомобілістів” по пр. Героїв України, 3 у Центральному районі м. Миколаєва" </t>
  </si>
  <si>
    <t>ФОП Дейнеко О.С.</t>
  </si>
  <si>
    <t>Капітальний ремонт тротуару вул.Арх.Старова від вул.Гагаріна до вул.Піщана</t>
  </si>
  <si>
    <t>"Капітальний ремонт  ЗГТ "Кінцева" у мкр. Північний м. Миколаєва"</t>
  </si>
  <si>
    <t>ТОВ "Підприємство Агрофон"</t>
  </si>
  <si>
    <t>Капітальний ремонт зупинки громадського транспорту в Центральному районі м. Миколаїв вул.2-Екіпажна в районі буд.№2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</si>
  <si>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(тролейбусна зупинка)</t>
  </si>
  <si>
    <t>Капітальний ремонт зупинки громадського транспорту в Центральному районі м. Миколаїв вул. Потьомкінська ріг вул.3 Слобідської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</si>
  <si>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(трамвайна зупинка</t>
  </si>
  <si>
    <t>Капітальний ремонт дорожного покриттяпо пров.Урожайному від вул.Кутузова до вул.Врожайна у приватному секторів Центрального району м.Миколаїва</t>
  </si>
  <si>
    <t>ТОВ Дориндустрия</t>
  </si>
  <si>
    <t>Капітальний ремонт дороги приватного сектору по вул.Ізмайлівська від вул.Веселинівська до пров.Очаківського(експертиза)</t>
  </si>
  <si>
    <t>Капітальний ремонт дороги приватного сектору по вул.Софіївська від буд.№77 до буд.№117(експертиза)</t>
  </si>
  <si>
    <t>Капітальний ремонт дороги приватного сектору по вул.1 Екіпажна, від вул.5 Воєнна до вул.Маршала Малиновського(експертиза)</t>
  </si>
  <si>
    <t>Капітальний ремонт дороги приватного сектору  пров.Інгульський</t>
  </si>
  <si>
    <t>ФОП Дейнеко О. С.</t>
  </si>
  <si>
    <t>Капітальний ремонт дороги приватного сектору по вул. Маяковського від буд.№23 до буд.№63</t>
  </si>
  <si>
    <t>Капітальний ремонт дороги приватного сектору по вул.2 Піщана від буд.№24 до буд.42(експертиза)</t>
  </si>
  <si>
    <t>Капітальний ремонт дороги приватного сектору по вул.1 Піщана від буд.№76 до буд.104(експертиза)</t>
  </si>
  <si>
    <t>сертіфікат</t>
  </si>
  <si>
    <t xml:space="preserve"> ”Капітальний ремонт дорожнього покриття приватного сектору по вул. Травнева у Центральному районі м. Миколаєва” </t>
  </si>
  <si>
    <t xml:space="preserve"> ”Капітальний ремонт дорожнього покриття приватного сектору по вул. Травнева у Центральному районі м. Миколаєва” (сертіфікат )</t>
  </si>
  <si>
    <t xml:space="preserve">"Капітальний ремонт дорожнього покриття приватного сектору по пров. 2 Північний у Центральному районі м. Миколаєва" </t>
  </si>
  <si>
    <t>"Капітальний ремонт дорожнього покриття приватного сектору по пров. 2 Північний у Центральному районі м. Миколаєва" (сертіфікат )</t>
  </si>
  <si>
    <t xml:space="preserve">"Капітальний ремонт дороги приватного сектору по вул. Слов'янська від буд.№55 до пров. Військового у Центральному районі м. Миколаєва" </t>
  </si>
  <si>
    <t>"Капітальний ремонт дороги приватного сектору по вул. Слов'янська від буд.№55 до пров. Військового у Центральному районі м. Миколаєва" (сертіфікат )</t>
  </si>
  <si>
    <t>Капітальний ремонт дороги приватного сектору по вул. Західна у Центральному районі м. Миколаєва( тенедерний договір)</t>
  </si>
  <si>
    <t>Капітальний ремонт дороги приватного сектору по вул. Західна у Центральному районі м. Миколаєва(сертіфікат )</t>
  </si>
  <si>
    <t>ФОП Литвиненко А. О.</t>
  </si>
  <si>
    <t>ФОП Ваховський Максим Олегович</t>
  </si>
  <si>
    <t>авторський нагляд</t>
  </si>
  <si>
    <t>ФОП Дейнеко І. В.</t>
  </si>
  <si>
    <t>технагляд</t>
  </si>
  <si>
    <t>Капітальний ремонт дороги приватного сектору по вул. 6 Воєнна від вул. 1 Екіпажна до вул. Котельна у Центральному районі м. Миколаєва</t>
  </si>
  <si>
    <t>ФОП Симонян Сергій Артаваздович</t>
  </si>
  <si>
    <t>ФОП Чудаков І.В.</t>
  </si>
  <si>
    <t>Капітальний ремонт дорожнього покриття приватного сектору по вул. Врожайна від вул. Веселинівська до пров. Ізмаїльський у Центральному районі м. Миколаєва</t>
  </si>
  <si>
    <t>Капітальний ремонт дороги приватного сектору по вул. Новоодеська від буд. №34 до буд. №2 у Центральному районі м. Миколаєва</t>
  </si>
  <si>
    <t>Капітальний ремонт дорожнього покриття приватного сектору по вул. Новоодеська від буд. №34 до буд. №2 у Центральному районі м. Миколаєва</t>
  </si>
  <si>
    <t>ФОП Симонян А. А.</t>
  </si>
  <si>
    <t>ТОВ Дориндустрія</t>
  </si>
  <si>
    <t>ФОП Царюк С. В.</t>
  </si>
  <si>
    <t>Капітальний ремонт дороги приватного сектору по вул. Чуйкова, від буд. №49 до буд. №75 у Центральному районі м. Миколаєва"</t>
  </si>
  <si>
    <t xml:space="preserve">Капітальний ремонт дороги приватного сектору по вул. Колгоспна від вул. Силікатна до вул. Конєва у Центральному районі м. Миколаєва” </t>
  </si>
  <si>
    <t>Капітальний ремонт спортивного та дитячого майданчика по проспекту Героїв України, буд. № 22, у Центральному районі м. Миколаєва</t>
  </si>
  <si>
    <t xml:space="preserve"> Капітальний ремонт спортивного та дитячого майданчика по проспекту Героїв України, буд. № 22, у Центральному районі м. Миколаєва</t>
  </si>
  <si>
    <t>ФОП Ваховський М. О.</t>
  </si>
  <si>
    <t>Створення (капітальний ремонт) дитячого розважального міста та благоустрою прилягаючої території. Місто Миколаїв, вулиця Колодязна, буд. № 5-Б"</t>
  </si>
  <si>
    <t xml:space="preserve"> Капітальний ремонт спортивного майданчика для фізичного розвитку дітей та дорослих». Місто Миколаїв, проспект Центральний, буд.158"</t>
  </si>
  <si>
    <t>Капітальний ремонт спортивного майданчика за адресою вул. Дачна (мкр.Тернівка) у Центральному районі м.Миколаєва</t>
  </si>
  <si>
    <t>Капітальний ремонт дорожнього покриття внутрішньоквартального проїзду вздовж будинків № 43/1по вул. Севастопільська у Центральному районі м. Миколаєва</t>
  </si>
  <si>
    <t xml:space="preserve">”Капітальний ремонт дорожнього покриття внутрішньоквартального проїзду від буд18 до буд.18А у Центральному районі м. Миколаєва” </t>
  </si>
  <si>
    <t xml:space="preserve">”Капітальний ремонт дорожнього покриття внутрішньоквартального проїзду  від буд18 до буд.18А по вул. Нікольська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</si>
  <si>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будинку №81 по вул. Шевченка у Центральному районі м. Миколаєва” </t>
  </si>
  <si>
    <t xml:space="preserve">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</si>
  <si>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 xml:space="preserve">«Капітальний ремонт асфальтового покриття прибудинкової території та внутрішньоквартального проїзду між буд. № 95 та буд. № 101 по проспекту Героїв України у Центральному районі м. Миколаєва»  </t>
  </si>
  <si>
    <t>"Капітальний ремонт дорожнього покриття внутрішньоквартального проїзду по вул.Чкалова,50  у Центральному районі м. Миколаєва"</t>
  </si>
  <si>
    <t>"Капітальний ремонт дорожнього покриття внутрішньоквартального проїзду по вул.Чкалова, 78 / Садовая, 18   у Центральному районі м. Миколаєва"</t>
  </si>
  <si>
    <t xml:space="preserve">ТОВДориндустрія                           </t>
  </si>
  <si>
    <t xml:space="preserve">”Капітальний ремонт дорожнього покриття внутрішньоквартального проїзду вздовж будинку№94 по проспекту Центральному та будику №17по вул.Інженерна у Центральному районі м. Миколаєва” </t>
  </si>
  <si>
    <t>"Капітальний ремонт дорожнього покриття внутрішньоквартального проїзду вздовж будинку № 5 по вул. Потьомкінська у Центральному районі м. Миколаєва"</t>
  </si>
  <si>
    <t>"Капітальний ремонт дорожнього покриття внутрішньоквартального проїзду вздовж будинку № 16 по вул. Шевченка у Центральному районі м. Миколаєва"</t>
  </si>
  <si>
    <t xml:space="preserve">ТОВДориндустрія                              </t>
  </si>
  <si>
    <t>"Капітальний ремонт дорожнього покриття внутрішньоквартального проїзду вздовж будинку № 19,21 по вул. Адміральська  у Центральному районі м. Миколаєва"</t>
  </si>
  <si>
    <t>ФОП Литвиненко А.О.</t>
  </si>
  <si>
    <t>ФОП Царюк С.В.</t>
  </si>
  <si>
    <t>"Капітальний ремонт дорожнього покриття внутрішньоквартального проїзду вздовж будинку № 2 по вул. Декабристів  у Центральному районі м. Миколаєва"</t>
  </si>
  <si>
    <t xml:space="preserve">ФОП Симонян А. А. </t>
  </si>
  <si>
    <t>"Капітальний ремонт дорожнього покриття внутрішньоквартального проїзду вздовж будинків № 116, 118 по вул. Чкалова у Центральному районі м. Миколаєва"</t>
  </si>
  <si>
    <t>проектно-кошторисна документація, експертиза</t>
  </si>
  <si>
    <t>"Капітальний ремонт дорожнього покриття внутрішньоквартального проїзду вздовж будинку № 152 по пр. Центральний у Центральному районі м. Миколаєва"</t>
  </si>
  <si>
    <t>екпертиза ПКД</t>
  </si>
  <si>
    <t>"Капітальний ремонт дорожнього покриття внутрішньоквартального проїзду вздовж будинків №3,3-А по вул. Соборна та будинку  № 65 по вул. Велика Морська у Центральному районі м. Миколаєва"</t>
  </si>
  <si>
    <t>"Капітальний ремонт дорожнього покриття внутрішньоквартального проїзду вздовж будинків № 100а по вул. Чкалова у Центральному районі м. Миколаєва"</t>
  </si>
  <si>
    <t>Адміністрація Центрального району Миколаївської міської ради</t>
  </si>
  <si>
    <t>ТОВ "Ласкардо"</t>
  </si>
  <si>
    <t>Виготовлення ПКД</t>
  </si>
  <si>
    <t xml:space="preserve">Виготовлення ПКД "Реконструкція скверу "Тополиний" </t>
  </si>
  <si>
    <t>реконструкція "Тополиний"</t>
  </si>
  <si>
    <t>ТОВ "Джей Ей Пі студіо"</t>
  </si>
  <si>
    <t xml:space="preserve">Виготовлення ПКД "Реконструкція скверу "Взутєвик" </t>
  </si>
  <si>
    <t>реконструкція "Взуттєвик"</t>
  </si>
  <si>
    <t>ФОП Штангей Л.О.</t>
  </si>
  <si>
    <t>Ведення  технічного  нгагляду</t>
  </si>
  <si>
    <t>Ведення технічного нагляду за капітальним ремонтом провулку 1-й Електронний в Інгульському районі м.Миколаєва</t>
  </si>
  <si>
    <t>ТОВ "Проект-Компл.стр."</t>
  </si>
  <si>
    <t>Здійснення авторського нгагляду</t>
  </si>
  <si>
    <t>Ведення авторського нагляду "Капітальним ремонтом провулку 1-й Електронний в Інгульському районі м.Миколаєва</t>
  </si>
  <si>
    <t>ПП "Будівельна фірма "Миколаївавтодор"</t>
  </si>
  <si>
    <t xml:space="preserve">Капітальний ремонт </t>
  </si>
  <si>
    <t>Капітальний ремонт провулку 1-й Електронний в Інгульському районі м.Миколаєва</t>
  </si>
  <si>
    <t xml:space="preserve">провул. 1-Й Електронний </t>
  </si>
  <si>
    <t>ТОВ "Проект комстрой"</t>
  </si>
  <si>
    <t>ПКД "Капітальний ремонт дорожнього покриття  по вул. Віті  Хоменко в Інгульському  районі  м.Миколаєва"</t>
  </si>
  <si>
    <t>вул. Віті Хоменко</t>
  </si>
  <si>
    <t>ТОВ "Микол.автодор"</t>
  </si>
  <si>
    <t>"Капітальний ремонт дорожнього покриття  по вул.Новобузька в Інгульському  районі  м.Миколаєва"</t>
  </si>
  <si>
    <t>вул. Новобузька від вул.Нагірної до вул.Електронної</t>
  </si>
  <si>
    <t>Ведення технічного наогляду зв капітальним ремонтом дорожнього покриття приватного сектору по вул.Кобера в Інгульському районі м.Миколаєва</t>
  </si>
  <si>
    <t>ФОП Ваховський М.О.</t>
  </si>
  <si>
    <t>Здійснення авторського нагляду "Капітальний ремонт дорожнього покриття приватного сектору по вул.Кобера в Інгульському районі м.Миколаєва"</t>
  </si>
  <si>
    <t>Капітальний ремонт дорожнього покриття</t>
  </si>
  <si>
    <t>Капітальний ремонт дорожнього покриття приватного сектору по вул.Кобера в Інгульському районі м.Миколаєва</t>
  </si>
  <si>
    <t xml:space="preserve"> вул.Кобера</t>
  </si>
  <si>
    <t>Коригування ПКД</t>
  </si>
  <si>
    <t>Коригування ПКД  "Капітальний ремонт зупинки громадського транспорту пр. Богоявленський напроти концерт-холу "Юність"</t>
  </si>
  <si>
    <t>пр. Богоявленський напроти концерт-холу "Юність"</t>
  </si>
  <si>
    <t>капітальний ремонт тротуару приватного сектору по вул.Космонавтів від пр.Богоявленського до вул.Передової в Інгульському районі м.Миколаєва</t>
  </si>
  <si>
    <t>вул.Космонавтів від пр.Богоявленського до вул.Передової</t>
  </si>
  <si>
    <t>Виготовлення ПКД "Капітальний ремонт тротуару приватного сектору по вул.Електронній від буд.№56 до вул. Олександра Янати в Інгульському районі м.Миколаєва"</t>
  </si>
  <si>
    <t>вул.Електронній від буд.№56 до вул. Олександра Янати</t>
  </si>
  <si>
    <t>ФОП Григоренко Д.С.</t>
  </si>
  <si>
    <t xml:space="preserve">Виготовлення та корегування ПКД в Інгульському районі м.Миколаєва  </t>
  </si>
  <si>
    <t>Коригування ПКД "Капітальний ремлнт зупинки громадського транспорту по пр.Богоявленський - вул.Південна у м.Миколаєві</t>
  </si>
  <si>
    <t>пр.Богоявленський - вул.Молодогвардійська</t>
  </si>
  <si>
    <t>пр.Богоявленський - вул.Південна</t>
  </si>
  <si>
    <t>Коригування ПКД "Капітальний ремлнт зупинки громадського транспорту по пр.Богоявленський - вул.Авангардна у м.Миколаєві</t>
  </si>
  <si>
    <t>пр.Богоявленський-  вул.Авангардна</t>
  </si>
  <si>
    <t>ПП "Баоіл"</t>
  </si>
  <si>
    <t>Капітальний ремонт прибудинкової території біля будинківпо вул.Казарського, 1/1, 1/2, 1/3 та 1/4 у м.Миколаєві)</t>
  </si>
  <si>
    <t>Проведення авторського нагляду по об’єкту: ""Капітальний ремонт прибудинкової території біля будинків по вул. Казарського, 1/1, 1/2, 1/3 та 1/4 у м. Миколаєві</t>
  </si>
  <si>
    <t>ФОП Буряченко С.В.</t>
  </si>
  <si>
    <t>Ведення технічного нагляду за капітальним ремонтом об'єкта: "Капітальний ремонт прибудинкової території біля будинків по вул. Казарського, 1/1, 1/2, 1/3 та 1/4 у м. Миколаєві"</t>
  </si>
  <si>
    <t> Коригування проектно-кошторисної документації (ПКД) по об'єкту: " Капітальний ремонт прибудинкової території біля будинків по вул.Казарського, 1/1, 1/2, 1/3 та 1/4 у м. Миколаєві»</t>
  </si>
  <si>
    <t xml:space="preserve"> вул.Казарського, 1/1, 1/2, 1/3 та 1/4 </t>
  </si>
  <si>
    <t>Сквер "Взуттєвик" (виготовлення ПКД)</t>
  </si>
  <si>
    <t xml:space="preserve">Виготовлення ПКД "Капітальний ремонт спортивно-ігрового майданчику по вул.Генерала Свиридова, 7/1 в Інгульському районі м.Миколаєва  </t>
  </si>
  <si>
    <t xml:space="preserve">вул.Генерала Свиридова, 7/1 </t>
  </si>
  <si>
    <t>Капітальний ремонт асфальтобетонного покриття внутрішньоквартального проїзду по вул. Будівельників,18А в Інгульському районі м. Миколаєва</t>
  </si>
  <si>
    <t>Здійснення авторського нгагляду за капітальним ремонтом асфальтобетонного покриття внутрішньоквартального проїзду по вул.Будівельників 18а в Інгульському районі м.Миколаєва</t>
  </si>
  <si>
    <t>ПКД "Капітальний ремонт асфалтьтобетонного покриття внутрішньоквартального проїзду по вул.Будівельнеків 18а в Інгульському  районі  м.Миколаєва"</t>
  </si>
  <si>
    <t xml:space="preserve">по вул.Будівельнеків 18а </t>
  </si>
  <si>
    <t>Адміністрація Інгульського району Миколаївської міської ради</t>
  </si>
  <si>
    <t>ФОП Гончаренко А.В.</t>
  </si>
  <si>
    <t>Капітальний ремонт доріг</t>
  </si>
  <si>
    <t>Капітальний ремонт дорожнього покриття приватного сектору по вул. Рибній від вул. Торгової до причалу №13 у Корабельному районі м. Миколаєва</t>
  </si>
  <si>
    <t>вул. Рибна від вул. Торгової до причалу №13</t>
  </si>
  <si>
    <t>ФОП Гурко А.М.</t>
  </si>
  <si>
    <t>Капітальний ремонт дорожнього покриття по вул. Приозерній від Об’їзної дороги до буд. 178 в приватному секторі житлової забудови Корабельного району м. Миколаєва (ІІ черга)</t>
  </si>
  <si>
    <t>вул. Приозерна від Об’їзної дороги до буд. 178</t>
  </si>
  <si>
    <t>ФОП Дейнеко О.С. (проектно-кошторисна документація)</t>
  </si>
  <si>
    <t>Капітальний ремонт дорожнього покриття вул. Адмірала Ушакова від вул. Кобзарська до житлового будинку №8А у Корабельному районі м. Миколаєва</t>
  </si>
  <si>
    <t>вул. Адмірала Ушакова від вул. Кобзарська до житлового будинку №8А</t>
  </si>
  <si>
    <t>Капітальний ремонт дорожнього покриття вул. Пшеніцина від пр. Богоявленського до буд. №2 у Корабельному районі м. Миколаєва</t>
  </si>
  <si>
    <t>вул. Пшеніцина від пр. Богоявленського до буд. №2</t>
  </si>
  <si>
    <t>Капітальний ремонт дорожнього покриття вул. Космонавта Волкова від пр. Богоявленського до вул. Рибна у Корабельному районі м. Миколаєва</t>
  </si>
  <si>
    <t>вул. Космонавта Волкова від пр. Богоявленського до вул. Рибна</t>
  </si>
  <si>
    <t>Капітальний ремонт дорожнього покриття по провулку Широкому в приватному секторі житлової забудови Корабельного району м. Миколаєва (ІІ черга)</t>
  </si>
  <si>
    <t>пров. Широкий</t>
  </si>
  <si>
    <t>ФОП Гончаренко А.А.</t>
  </si>
  <si>
    <t>Капітальний ремонт дорожнього одягу дороги по вул. Металургів від вул. Леваневського до вул. Львівської в м. Миколаєві» (ІІ пусковий комплекс)</t>
  </si>
  <si>
    <t>вул. Металургів від вул. Леваневського до вул. Львівської</t>
  </si>
  <si>
    <t>Капітальний ремонт дорожнього покриття по вул. Національної Гвардії від вул. Океанівська до будівлі 1А (Автомобільна стоянка) у Корабельному районі м. Миколаєва</t>
  </si>
  <si>
    <t>вул. Національної Гвардії від вул. Океанівська до будівлі 1А</t>
  </si>
  <si>
    <t>ТОВ "МАКРОМИР-ПРОЕКТ" (проектно-кошторисна документація)</t>
  </si>
  <si>
    <t>Капітальний ремонт дорожнього одягу дороги по вул. Ударній від вул. Гагаріна в м. Миколаєві</t>
  </si>
  <si>
    <t>вул. Ударна від вул. Гагаріна</t>
  </si>
  <si>
    <t>Капітальний ремонт дорожнього покриття приватного сектору по пров. Рибальченко від вул Кобзарської до №60 по вул. Адм. Ушакова у Корабельному районі м. Миколаєва</t>
  </si>
  <si>
    <t>пров. Рибальченко від вул Кобзарської до №60 по вул. Адм. Ушакова</t>
  </si>
  <si>
    <t>Капітальний ремонт дорожнього покриття приватного сектору по вул. Волгоградська від пр. Богоявленського до №31 у Корабельному районі м. Миколаєва</t>
  </si>
  <si>
    <t>вул. Волгоградська від пр. Богоявленського до №31</t>
  </si>
  <si>
    <t>Капітальний ремонт дорожнього одягу дороги по вул. Галицинівській від буд. №50 до вул. Лесі Українки в м. Миколаєві (ІІ пусковий комплекс)</t>
  </si>
  <si>
    <t>вул. Галицинівська від буд. №50 до вул. Лесі Українки</t>
  </si>
  <si>
    <t>ФОП Григоренко Д.С. (проектно-кошторисна документація)</t>
  </si>
  <si>
    <t>Капітальний ремонт зупинок громадського транспорту</t>
  </si>
  <si>
    <t>Капітальний ремонт зупинок громадського транспорту по обох боків пр. Богоявленського в районі Вірменської Апостольської Церкви «Сурб Геворг» в Корабельному районі м. Миколаєва</t>
  </si>
  <si>
    <t>пр. Богоявленського в районі Вірменської Апостольської Церкви «Сурб Геворг»</t>
  </si>
  <si>
    <t>Капітальний ремонт зупинки громадського транспорту по пр. Богоявленський, зупинка "Балабанівське кладовище"</t>
  </si>
  <si>
    <t>пр. Богоявленський, зупинка "Балабанівське кладовище"</t>
  </si>
  <si>
    <t>Капітальний ремонт зупинки громадського транспорту по пр. Богоявленському, зупинка "Хрест" (непарна сторона)</t>
  </si>
  <si>
    <t>пр. Богоявленський</t>
  </si>
  <si>
    <t>Капітальний ремонт тротуарів</t>
  </si>
  <si>
    <t>Капітальний ремонт покриття тротуарів вздовж будинків № 48, 50, 52 по вул. Океанівська у Корабельному районі м. Миколаєва</t>
  </si>
  <si>
    <t>вул. Океанівська, 48, 50, 52</t>
  </si>
  <si>
    <t>Капітальний ремонт тротуарної частини по пр. Богоявленському від вул. Океанівської до пр. Корабелів (непарна сторона) в Корабельному районі м. Миколаєва</t>
  </si>
  <si>
    <t>пр. Богоявленський від вул. Океанівської до пр. Корабелів (непарна сторона)</t>
  </si>
  <si>
    <t>Капітальний ремонт тротуару по пр. Богоявленському від вул. О.Ольжича до скейтмайданчика</t>
  </si>
  <si>
    <t>вул. О.Ольжича</t>
  </si>
  <si>
    <t>ФОП Озейчук С.М</t>
  </si>
  <si>
    <t>Капітальний ремонт тротуарної частини по пр. Богоявленському від вул. Океанівської до пр. Корабелів (парна сторона) в Корабельному районі м. Миколаєва</t>
  </si>
  <si>
    <t>пр. Богоявленський від вул. Океанівської до пр. Корабелів</t>
  </si>
  <si>
    <t>Капітальний ремонт тротуару вул. Сагайдачного від пр. Богоявленського до ЗОШ №29 у Корабельному районі м. Миколаєва</t>
  </si>
  <si>
    <t>вул. Сагайдачного від пр. Богоявленського до ЗОШ №29</t>
  </si>
  <si>
    <t>ТОВ "Інжиніринг-груп"</t>
  </si>
  <si>
    <t>Капітальний ремонт тротуарної частини по пр. Богоявленському від вул. Новобудівної до вул. Остапа Вишні (парна сторона) в Корабельному районі м. Миколаєва</t>
  </si>
  <si>
    <t>по пр. Богоявленський від вул. Новобудівної до вул. Остапа Вишні (парна сторона)</t>
  </si>
  <si>
    <t>Капітальний ремонт внутрішньоквартальних проїздів</t>
  </si>
  <si>
    <t>Капітальний ремонт внутрішньокв-них проїздів по пр. Корабелів вздовж буд. 12, 12-а, 12-в, 12/1, 16/1</t>
  </si>
  <si>
    <t>пр. Корабелів вздовж буд. 12, 12-а, 12-в, 12/1, 16/1</t>
  </si>
  <si>
    <t>ТОВ "Кайсер"</t>
  </si>
  <si>
    <t>Капітальний ремонт внутрішньоквартального проїзду від пр. Корабелів вздовж ЗОШ №54 до ЗОШ №1 у Корабельному районі м. Миколаєва</t>
  </si>
  <si>
    <t>пр. Корабелів вздовж ЗОШ №54 до ЗОШ №1</t>
  </si>
  <si>
    <t>ФОП Басиста Т.А.</t>
  </si>
  <si>
    <t>Капітальний ремонт внутрішньоквартальних проїздів по вул. Океанівській, 18, 18/1, 18/2, 20, 20/1 і пр. Богоявленському, 317,319 у Корабельному районі м. Миколаєва</t>
  </si>
  <si>
    <t>вул. Океанівська, 18, 18/1, 18/2, 20, 20/1 і пр. Богоявленський, 317,319</t>
  </si>
  <si>
    <t>Капітальний ремонт внутрішньо квартальних проїздів від пр. Корабелів вздовж будинку №10-а до гімназії №3 з тротуаром вздовж ЗОШ №54 у Корабельному районі м. Миколаєва</t>
  </si>
  <si>
    <t>пр. Корабелів вздовж будинку №10-а до гімназії №3 з тротуаром вздовж ЗОШ №54</t>
  </si>
  <si>
    <t>Капітальний ремонт внутрішньоквартальних проїздів від будинку №2-а по пр. Корабелів вздовж будинків №2 по пр. Корабелів і №7 по вул. Айвазовського до пр. Корабелів та вул. Айвазовського у Корабельному районі м. Миколаєва</t>
  </si>
  <si>
    <t>пр. Корабелів вздовж будинків №2 по пр. Корабелів і №7 по вул. Айвазовського</t>
  </si>
  <si>
    <t>Капітальний ремонт дитячих майданчиків</t>
  </si>
  <si>
    <t xml:space="preserve">Капітальний  ремонт спортивного майданчика по вул. Океанівській, 34 </t>
  </si>
  <si>
    <t xml:space="preserve">вул. Океанівська, 34 </t>
  </si>
  <si>
    <t>Адміністрація Корабельного району Миколаївської міської ради</t>
  </si>
  <si>
    <t>ВСЬОГО нове будівництво</t>
  </si>
  <si>
    <t>Будівельні роботи</t>
  </si>
  <si>
    <t>Нове будівництво  вуличної мережі каналізації  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</si>
  <si>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від будинку №155 по вул. 3 Слобідській до перехрестя з вул.Заводська у Заводському районі м.Миколаєва</t>
  </si>
  <si>
    <t>Нове будівництво  зливової каналізації по вул. 5-та Слобідська до вул.Чкалова у м.Миколаєві, у тому числі передпроектні, проектні роботи та експертиза</t>
  </si>
  <si>
    <t>вул. 5-та Слобідська до вул.Чкалова у м.Миколаєві</t>
  </si>
  <si>
    <t>Нове будівництво  зливової каналізації по вул. Погранична-вул. Декабристів у м.Миколаєві, у тому числі передпроектні, проектні роботи та експертиза</t>
  </si>
  <si>
    <t>вул. Погранична-вул. Декабристів у м.Миколаєві</t>
  </si>
  <si>
    <t>ВСЬОГО капітальний ремонт зелених зон</t>
  </si>
  <si>
    <t>Капітальний ремонт зеленої зони</t>
  </si>
  <si>
    <t xml:space="preserve"> "Капітальний ремонт зеленої зони  по  вул. Погранична- М.Морская у м. Миколаєві</t>
  </si>
  <si>
    <t xml:space="preserve"> вул. Погранична- М.Морская у м. Миколаєві</t>
  </si>
  <si>
    <t>ВСЬОГО капітальний ремонт контейнерних майданчиків</t>
  </si>
  <si>
    <t>Капітальний ремонт контейнерного майданчика для збору ТПВ</t>
  </si>
  <si>
    <t>Капітальний ремонт контейнерного майданчика для збору ТПВ по бульвар Бузький (біля Каскадного скверу) (0,05) у Заводському районі м.Миколаєва</t>
  </si>
  <si>
    <t xml:space="preserve"> бульвар Бузький (біля Каскадного скверу) (0,05) у Заводському районі м.Миколаєва</t>
  </si>
  <si>
    <t>ФОП Чудаков І.В. (№3091119056)</t>
  </si>
  <si>
    <t>ФОП Дейнеко Іван Вікторович (№2989513713)</t>
  </si>
  <si>
    <t>ФОП Круліковський К.Я. (2743717011)</t>
  </si>
  <si>
    <t>Капітальний ремонт контейнерного майданчика для збору ТПВ по вул. Терасна, 7 (0,05) у Заводському районі м.Миколаєва</t>
  </si>
  <si>
    <t xml:space="preserve"> вул. Терасна, 7 (0,05) у Заводському районі м.Миколаєва</t>
  </si>
  <si>
    <t>Капітальний ремонт контейнерного майданчика для збору ТПВ по пр.Центральний, 9 (0,05) у Заводському районі м.Миколаєва</t>
  </si>
  <si>
    <t>пр.Центральний, 9 (0,05) у Заводському районі м.Миколаєва</t>
  </si>
  <si>
    <t>ВСЬОГО громадський бюджет</t>
  </si>
  <si>
    <t>ФОП Скарлат С.О.</t>
  </si>
  <si>
    <t>Громадський бюджет</t>
  </si>
  <si>
    <t xml:space="preserve">Капітальний ремонт дитячого ігрового майданчика по вул. Озерна, 13,13а, 13б "Тренажерний майданчик для дітей та дорослих" </t>
  </si>
  <si>
    <t xml:space="preserve">вул. Озерна, 13,13а, 13б "Тренажерний майданчик для дітей та дорослих" </t>
  </si>
  <si>
    <t>ТОВ "МК-Стілобат"</t>
  </si>
  <si>
    <t>Капітальний ремонт дитячого ігрового майданчика по вул. Крилова, 54 "Сучасний двір- мрія для всієї родини"</t>
  </si>
  <si>
    <t>вул. Крилова, 54 "Сучасний двір- мрія для всієї родини"</t>
  </si>
  <si>
    <t>ВСЬОГО капітальний ремонт дитячих ігрових майданчиків</t>
  </si>
  <si>
    <t>ФОП Любенко І.В.  (код 2938701775)</t>
  </si>
  <si>
    <t>ПКД</t>
  </si>
  <si>
    <t>ФОП Царюк С.В. (2231000227)</t>
  </si>
  <si>
    <t>Технічний нагляд</t>
  </si>
  <si>
    <t>ТОВ "СМАРТ НИКСТРОЙ" (код 40858857)</t>
  </si>
  <si>
    <t>ФОП Ваховський Максим Олегович (№ 3072218395)</t>
  </si>
  <si>
    <t>Капітальний ремонт  спортивного майданчика по пр. Центральний  8-а в Заводському районі у м.Миколаєві</t>
  </si>
  <si>
    <t>пр. Центральний  8-а в Заводському районі у м.Миколаєві</t>
  </si>
  <si>
    <t>Капітальний ремонт дитячого ігрового майданчика по вул. Крилова,46, 46а, 48 в Заводському районі у м.Миколаєві</t>
  </si>
  <si>
    <t>вул. Крилова,46, 46а, 48 в Заводському районі у м.Миколаєві</t>
  </si>
  <si>
    <t>Капітальний ремонт дитяч-спортивного ігрового майданчика по вул. Шосейна, 27 в Заводському районі у м.Миколаєві</t>
  </si>
  <si>
    <t>вул. Шосейна, 27 в Заводському районі у м.Миколаєві</t>
  </si>
  <si>
    <t>Капітальний ремонт дитячого та спортивного майданчика по пр. Центральний  16 в Заводському районі у м.Миколаєві</t>
  </si>
  <si>
    <t>пр. Центральний  16 в Заводському районі у м.Миколаєві</t>
  </si>
  <si>
    <t>Авторський нагляд</t>
  </si>
  <si>
    <t>Капітальний ремонт спортивного майданчика по вул. Сидорчука в Заводському районі у м.Миколаєві</t>
  </si>
  <si>
    <t xml:space="preserve"> вул. Сидорчука в Заводському районі у м.Миколаєві</t>
  </si>
  <si>
    <t xml:space="preserve">Капітальний ремонт дитячого ігрового та спортивного майданчика по вул. 8 Березня, 69,71 в Заводському районі у м.Миколаєві </t>
  </si>
  <si>
    <t xml:space="preserve">вул. 8 Березня, 69,71 в Заводському районі у м.Миколаєві </t>
  </si>
  <si>
    <t>ФОП Вернієнко В.В.</t>
  </si>
  <si>
    <t xml:space="preserve"> ПКД</t>
  </si>
  <si>
    <t>Капітальний ремонт спортивного майданчика вул. Погранична, 47 у Заводському районі у м.Миколаєві</t>
  </si>
  <si>
    <t>вул. Погранична, 47 у Заводському районі у м.Миколаєві</t>
  </si>
  <si>
    <t>ФОП Хіврич В.Г. (№2285501950)</t>
  </si>
  <si>
    <t>Капітальний ремонт дитячого ігрового майданчика по вул. Нікольська, 8 (корп. 1,2,3) у Заводському районі у м.Миколаєві</t>
  </si>
  <si>
    <t>вул. Нікольська, 8 (корп. 1,2,3) у Заводському районі у м.Миколаєві</t>
  </si>
  <si>
    <t>ФОП Вернієнко В.В. (3148321699)</t>
  </si>
  <si>
    <t>Капітальний ремонт дитячого ігрового майданчика по вул. Шосейна, 1 в Заводському районі у м.Миколаєві</t>
  </si>
  <si>
    <t>вул. Шосейна, 1 в Заводському районі у м.Миколаєві</t>
  </si>
  <si>
    <t>Капітальний ремонт дитячого майданчика по пр. Центральний  9 в Заводському районі у м.Миколаєві</t>
  </si>
  <si>
    <t>пр. Центральний  9 в Заводському районі у м.Миколаєві</t>
  </si>
  <si>
    <t>ВСЬОГО капітальний ремонт внутришньоквартальних проїздів</t>
  </si>
  <si>
    <t>Капітальний ремонт дорожнього покриття  внутрішньоквартального проїздів по  пров. Транспортий, 2 та вул. Морехідна,1 у Заводського району м.Миколаєва</t>
  </si>
  <si>
    <t>пров. Транспортий, 2 та вул. Морехідна,1 у Заводського району м.Миколаєва</t>
  </si>
  <si>
    <t>ТОВ "Буд-Гранд-Сервіс" (41526265)</t>
  </si>
  <si>
    <r>
      <t xml:space="preserve">Капітальний ремонт дорожнього покриття внутрішньоквартальних проїздів </t>
    </r>
    <r>
      <rPr>
        <sz val="11"/>
        <color theme="1"/>
        <rFont val="Times New Roman"/>
        <family val="1"/>
        <charset val="204"/>
      </rPr>
      <t>від будинку № 4 до будинку № 4-Б по вул. Нікольська у Заводському районі м.Миколаєва</t>
    </r>
  </si>
  <si>
    <t>від будинку №4 до будинку №4-Б по вул.Нікольська у Заводському районі м.Миколаєва</t>
  </si>
  <si>
    <t>Капітальний ремонт внутрішньоквартального проїзду вздовж будинків № 5, 5-А, 5-Б по Бузькому бульвару у Заводському районі м.Миколаєва</t>
  </si>
  <si>
    <t>вздовж будинків № 5, 5-А, 5-Б по Бузькому бульвару у Заводському районі м.Миколаєва</t>
  </si>
  <si>
    <t>Капітальний ремонт асфальтового покриття прибудинкової теріторії та   внутрішньоквартального проїзду по вул. Гражданская возле садика 77 и 48 у Заводському районі м.Миколаєва</t>
  </si>
  <si>
    <t xml:space="preserve"> вул. Гражданская возле садика 77 и 48 у Заводському районі м.Миколаєва</t>
  </si>
  <si>
    <t>Капітальний ремонт асфальтового покриття прибудинкової теріторії та   внутрішньоквартального проїзду по вул. Рюміна, 2 у Заводському районі м.Миколаєва</t>
  </si>
  <si>
    <t>вул. Рюміна, 2 у Заводському районі м.Миколаєва</t>
  </si>
  <si>
    <t>ТОВ "ФОРТУНАІНВЕСТБУД" (№41936490)</t>
  </si>
  <si>
    <t>Капітальний ремонт асфальтового покриття прибудинкової теріторії та внутрішньоквартального проїзду по вул. Крилова 15А у Заводському районі м.Миколаєва</t>
  </si>
  <si>
    <t>вул. Крилова 15А у Заводському районі м.Миколаєва</t>
  </si>
  <si>
    <t>ТОВ "Фортунаінвестбуд" (41936490)</t>
  </si>
  <si>
    <t xml:space="preserve"> "Капітальний ремонт асфальтового покриття прибудинкової теріторії та внутрішньоквартального проїзду по пр.Центральний, буд.№24  у Заводського району м.Миколаєва"</t>
  </si>
  <si>
    <t>пр.Центральний, буд.№24  у Заводського району м.Миколаєва"</t>
  </si>
  <si>
    <t>ВСЬОГО капітальний ремонт тротуарів</t>
  </si>
  <si>
    <t xml:space="preserve">ФОП Дейнеко </t>
  </si>
  <si>
    <t>Капітальний ремонт тротуару по вул. 5 -я Слобідська від вул. Погранична до буд.№ 82 та від буд. №89 до вул. Чкалова у приватному секторі Заводського району м.Миколаєва"</t>
  </si>
  <si>
    <t xml:space="preserve"> вул. 5 -я Слобідська від вул. Погранична до буд.№ 82 та від буд. №89 до вул. Чкалова у приватному секторі Заводського району м.Миколаєва"</t>
  </si>
  <si>
    <t>Капітальний ремонт тротуару по вул. Кузнецька від вул. 4-а Слобідська до вул.5-а Слобідська (непарна сторона) у приватному секторі Заводського району м.Миколаєва"</t>
  </si>
  <si>
    <t xml:space="preserve"> вул. Кузнецька від вул. 4-а Слобідська до вул.5-а Слобідська (непарна сторона) у приватному секторі Заводського району м.Миколаєва"</t>
  </si>
  <si>
    <t xml:space="preserve">Капітальний ремонт тротуару </t>
  </si>
  <si>
    <t>Капітальний ремонт тротуару по вул. Дмитрієва у приватному секторі Заводського району м.Миколаєва"</t>
  </si>
  <si>
    <t>вул. Дмитрієва у приватному секторі Заводського району м.Миколаєва"</t>
  </si>
  <si>
    <t>Капітальний ремонт тротуару по вул. Радісна від буд. № 5 до вул. Даля (непарна сторона)  у приватному секторі Заводського району м.Миколаєва"</t>
  </si>
  <si>
    <t xml:space="preserve"> вул. Радісна від буд. № 5 до вул. Даля (непарна сторона)  у приватному секторі Заводського району м.Миколаєва"</t>
  </si>
  <si>
    <t>ФОП Царюк С.В. (№2231000227</t>
  </si>
  <si>
    <t>ТОВ "ФОРТУНАІНВЕСТБУД" (41936490)</t>
  </si>
  <si>
    <t>Капітальний ремонт тротуару по вул. Громадянська від буд. №57 до вул.Чкалова (непарна сторона) у приватному секторі Заводського району м.Миколаєва"</t>
  </si>
  <si>
    <t>вул. Громадянська від буд. №57 до вул.Чкалова (непарна сторона) у приватному секторі Заводського району м.Миколаєва"</t>
  </si>
  <si>
    <t>ВСЬОГО капітального ремонту зупиночних майданчиків</t>
  </si>
  <si>
    <t xml:space="preserve">ТОВ "АГРОФОН-ПРОЕКТ" </t>
  </si>
  <si>
    <t xml:space="preserve">Виготовлення ПКД </t>
  </si>
  <si>
    <t>Капітальний ремонт зупиночних майданчиків поблизу буд.№50 по вул. Декабристів в Заводському районі м.Миколаєва</t>
  </si>
  <si>
    <t>поблизу буд.№50 по вул. Декабристів в Заводському районі м.Миколаєва</t>
  </si>
  <si>
    <t>ТОВ "АГРОФОН-ПРОЕКТ"</t>
  </si>
  <si>
    <t>Капітальний ремонт зупиночних майданчиків поблизу буд.№21 по вул. Г. Карпенка в Заводському районі м.Миколаєва</t>
  </si>
  <si>
    <t>поблизу буд.№21 по вул. Г. Карпенка в Заводському районі м.Миколаєва</t>
  </si>
  <si>
    <t>Капітальний ремонт зупиночних майданчиків поблизу буд.№79 по вул. Кузнецька ріг вул.Садова в Заводському районі м.Миколаєва</t>
  </si>
  <si>
    <t>поблизу буд.№79 по вул. Кузнецька ріг вул.Садова в Заводському районі м.Миколаєва</t>
  </si>
  <si>
    <t>ВСЬОГО КПКВК 4017461, КЕКВ 3132</t>
  </si>
  <si>
    <t>ПП "Будівельна фірма "Миколаївавтодор" (№42677684)</t>
  </si>
  <si>
    <t xml:space="preserve">Капітальний ремонт дороги </t>
  </si>
  <si>
    <t>Капітальний ремонт дорожнього покриття по вул. Новосільська від вул. М.Морська до вул. Даля у приватному  секторі Заводського району м.Миколаєва</t>
  </si>
  <si>
    <t>вул. Даля у приватному  секторі Заводського району м.Миколаєва</t>
  </si>
  <si>
    <t>ФОП Царюк С.В. (№2231000227)</t>
  </si>
  <si>
    <t>ТОВ "Буд-Гранд-Сервіс" (код 41526265)</t>
  </si>
  <si>
    <t>Капітальний ремонт дорожнього покриття по вул. Привокзальна від вул. Курортна до вул. Біла у приватному секторі  Заводського району м.Миколаєва</t>
  </si>
  <si>
    <t xml:space="preserve"> вул. Привокзальна від вул. Курортна до вул. Біла у приватному секторі  Заводського району м.Миколаєва</t>
  </si>
  <si>
    <t>Капітальний ремонт дороги по пров.Ольвійський від вул.Садова до  а/д Т-15-07 у  приватному секторі Заводського району м.Миколаєва</t>
  </si>
  <si>
    <t xml:space="preserve"> пров.Ольвійський від вул.Садова до  а/д Т-15-07 у  приватному секторі Заводського району м.Миколаєва</t>
  </si>
  <si>
    <t>Капітальний ремонт дороги по вул. Покровська від а/д Т-15-07 до будинку № 34 у  Заводського району м.Миколаєва</t>
  </si>
  <si>
    <t>вул. Покровська від а/д Т-15-07 до будинку № 34 у  Заводського району м.Миколаєва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</si>
  <si>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</si>
  <si>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</si>
  <si>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</si>
  <si>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</si>
  <si>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 міської ради</t>
  </si>
  <si>
    <t>Управління комунального майна Миколаївської міської ради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</si>
  <si>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</si>
  <si>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</si>
  <si>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</si>
  <si>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м.Миколаїв</t>
  </si>
  <si>
    <t>Управління з питань надзвичайних ситуацій та цивільного захисту населення Миколаївської міської ради</t>
  </si>
  <si>
    <t>Управління державного архітектурно-будівельного контролю Миколаївської міської ради</t>
  </si>
  <si>
    <t>Департамент  архітектури та містобудування Миколаївської міської ради</t>
  </si>
  <si>
    <t xml:space="preserve">Заміна ліфта, в т.ч. проектно-вишукувальні роботи та експертиза  </t>
  </si>
  <si>
    <t>Реставрація будівлі виконавчого комітету Миколаївської міської ради ( заміна ліфта)</t>
  </si>
  <si>
    <t>вул. Адміральська,20 у м. Миколаєві</t>
  </si>
  <si>
    <t>Реконструкція, в т.ч. проектно-вишукувальні роботи та експертиза</t>
  </si>
  <si>
    <t xml:space="preserve">Реконструкція існуючого футбольного поля Центрального міського стадіону </t>
  </si>
  <si>
    <t>вул. Спортивна, 1/1 в м. Миколаєві</t>
  </si>
  <si>
    <t>ТОВ "Урбан Констракт"</t>
  </si>
  <si>
    <t>Нове будівництво, в т.ч. проектно-вишукувальні роботи та експертиза</t>
  </si>
  <si>
    <t xml:space="preserve">Нове будівництво спортивного майданчика для міні - футболу із штучним покриттям </t>
  </si>
  <si>
    <t>вул. Курортна,2-а, у м. Миколаєві</t>
  </si>
  <si>
    <t>вул. Світанкова 1-а, у м. Миколаєві</t>
  </si>
  <si>
    <t>Реконструкція топкової (зі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</t>
  </si>
  <si>
    <t>вул. Шевченка,19-А у м.Миколаєві</t>
  </si>
  <si>
    <t xml:space="preserve">Реконструкція нежитлової будівлі під розміщення дитячого дошкільного закладу </t>
  </si>
  <si>
    <t>вул. Космонавтів,144а/1</t>
  </si>
  <si>
    <t xml:space="preserve">Нове будівництво дошкільного навчального закладу </t>
  </si>
  <si>
    <t>вул. Променева у мікрорайоні "Північний" м. Миколаєва</t>
  </si>
  <si>
    <t>Нове будівництво котельні ЗОШ № 4</t>
  </si>
  <si>
    <t>вул. М.Морська, 78 у м. Миколаєві</t>
  </si>
  <si>
    <t>ТОВ "Ласкардо" виг.ПКД</t>
  </si>
  <si>
    <t xml:space="preserve">Реконструкція спортивного майданчика № 17 </t>
  </si>
  <si>
    <t>м. Миколаїв, вул. Крилова, 12/6</t>
  </si>
  <si>
    <t>Реконструкція спортивного майданчика № 57 ім. Шевченка</t>
  </si>
  <si>
    <t>вул. Лазурна, 46 у м. Миколаєві</t>
  </si>
  <si>
    <t>ТОВ "Джей.Ей.Пі студіо" виг.ПКД</t>
  </si>
  <si>
    <t>Реконструкція спортивного майданчика № 34</t>
  </si>
  <si>
    <t>м. Миколаїв, вул. Лягіна, 28</t>
  </si>
  <si>
    <t xml:space="preserve">Капітальний ремонт, в т.ч. проектно-вишукувальні роботи та експертиза  </t>
  </si>
  <si>
    <t>Капітальний ремонт кутку відпочинку "Лебеді"</t>
  </si>
  <si>
    <t>біля будинків №19,195 по пр. Центральному, у м. Миколаєві</t>
  </si>
  <si>
    <t>Нове будівництво тролейбусної лінії</t>
  </si>
  <si>
    <t>пр. Богоявленський, від міського вокзалу до вул. Гагаріна, у м. Миколаві</t>
  </si>
  <si>
    <t>Реконструкція   частини нежитлових приміщень сімейної амбулаторії КНП ЦПМСД №1</t>
  </si>
  <si>
    <t>пров. 1 Шосейний,1 у м. Миколаєві</t>
  </si>
  <si>
    <t>ТОВ "Миколаївоблпроект"</t>
  </si>
  <si>
    <t>Реконструкція вул. Набережної від вул. Московської до понтонного пішохідного мосту в м. Миколаєві</t>
  </si>
  <si>
    <t>уздовж стіни ДП "Миколаївський суднобудівний завод" по вул. Набережна в м. Миколаєві</t>
  </si>
  <si>
    <t xml:space="preserve">Нове будівнцтво підпірної стінки та бун, будівництво набережної для запобігання розмиванню, в т.ч. проектно-вишукувальні роботи та експертиза </t>
  </si>
  <si>
    <t>Нове будівництво берегоукріплювальної споруди вздовж вул .Лазурної у м. Миколаєві</t>
  </si>
  <si>
    <t>берегова частина мікрорайону Намив в м. Миколаєві</t>
  </si>
  <si>
    <t>ТОВ АБК "ЗАВТРА"</t>
  </si>
  <si>
    <t xml:space="preserve">Реконструкція паркувального кармана </t>
  </si>
  <si>
    <t>біля будівлі по вул. 9 Поздовжній, 10-А у м. Миколаєві</t>
  </si>
  <si>
    <t>ФОП Нуждов П.А.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</si>
  <si>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м. Миколаєва </t>
  </si>
  <si>
    <t>мкр. Матвіївка, вул. Лісова, біля будинку №5</t>
  </si>
  <si>
    <t xml:space="preserve">Реконструкція будівлі ДНЗ № 67 </t>
  </si>
  <si>
    <t>просп. Миру, 7/1 у м. Миколаєві</t>
  </si>
  <si>
    <t>ТОВ "ПІВДЕНЬБУД-МИКОЛАЇВ ЛТД"</t>
  </si>
  <si>
    <t xml:space="preserve">Реконструкція покрівлі ЗОШ № 59 </t>
  </si>
  <si>
    <t>вул. Адміральська, 24 у м. Миколаєві</t>
  </si>
  <si>
    <t>Прибудова (нове будівництво) Коригування, в т.ч. проектно-вишукувальні роботи та експертиза</t>
  </si>
  <si>
    <t>Прибудова  ЗОШ №22 по вул.Робочій,8 в м.Миколаєві (Нове будівництво) Коригування, у т.ч. проектно-вишукувальні роботи та експертиза</t>
  </si>
  <si>
    <t xml:space="preserve">вул.Робоча, 8 в м.Миколаєві </t>
  </si>
  <si>
    <t>ПВНП "НІКОІНТЕРМ"</t>
  </si>
  <si>
    <t>Нове будівництво котельні ЗОШ №29</t>
  </si>
  <si>
    <t xml:space="preserve"> вул. Ватутіна, 124 у м. Миколаєві</t>
  </si>
  <si>
    <t xml:space="preserve">Нове будівництво каналізації </t>
  </si>
  <si>
    <t>територія житлового фонду приватного сектору у мікрорайоні Ялти у м. Миколаєві</t>
  </si>
  <si>
    <t>ТОВ "ВІК ТЕХНОЛОГІЇ"</t>
  </si>
  <si>
    <t xml:space="preserve">Нове будівництво мереж каналізації </t>
  </si>
  <si>
    <t>по вул. Чкалова від буд. 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</t>
  </si>
  <si>
    <t xml:space="preserve">Капітальний ремонт берегової зони мкр. Намив </t>
  </si>
  <si>
    <t>від вул. Лазурна, 52 до вул. Лазурна, 40 у м. Миколаєві</t>
  </si>
  <si>
    <t xml:space="preserve">Капітальний ремонт будівлі Дитячої школи мистецтв №2 </t>
  </si>
  <si>
    <t>просп. Богоявленьский ,332 у м. Миколаві</t>
  </si>
  <si>
    <t>ТОВ "ІТЦ Миколаївбуд"</t>
  </si>
  <si>
    <t>Капітальний ремонт нежитлових приміщень комунальної власності</t>
  </si>
  <si>
    <t>просп. Богоявленський,1 у м. Миколаєві</t>
  </si>
  <si>
    <t>ТОВ "Промбуд"</t>
  </si>
  <si>
    <t>Капітальний ремонт нежитлових приміщень</t>
  </si>
  <si>
    <t>пр. Центральний, 135 у м.Миколаєві</t>
  </si>
  <si>
    <t>ТОВ "Міленіум ФЛО"</t>
  </si>
  <si>
    <t>Капітальний ремонт, в т.ч. проектно-вишукувальні роботи та експертиза</t>
  </si>
  <si>
    <t xml:space="preserve">Капітальний ремонт спортивного майданчика з облаштуванням  штучного покриття Центрального міського стадіону </t>
  </si>
  <si>
    <t xml:space="preserve"> вул. Спортивна, 1/1, у м. Миколаєві</t>
  </si>
  <si>
    <t xml:space="preserve">Капітальний ремонт, в т.ч. проектно-вишукувальні роботи та експертиза, з облаштуванням мультиігрового спортивного майданчика  </t>
  </si>
  <si>
    <t xml:space="preserve">Капітальний ремонт спортивного майданчика зі штучним покриттям Центрального міського стадіону </t>
  </si>
  <si>
    <t>ФОП Любенко І.В.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</si>
  <si>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</si>
  <si>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</si>
  <si>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>ПГО "Центр ВПІ АТО "Літопис"</t>
  </si>
  <si>
    <t xml:space="preserve">Капітальний ремонт будівлі для розміщення КУ ММР "Міський центр підтримки внутрішньо переміщених осіб та ветеранів АТО" </t>
  </si>
  <si>
    <t>пров. Кобера, 13А/8 у м. Миколаєві</t>
  </si>
  <si>
    <t>ТОВ " Інжиніринг - груп"</t>
  </si>
  <si>
    <t xml:space="preserve">Капітальний ремонт частини приміщення Палацу творчості учнів </t>
  </si>
  <si>
    <t>вул. Адміральська 31 у м. Миколаєві</t>
  </si>
  <si>
    <t>ТОВ "БК "БУДРЕМ-КОНСТРУКЦІЯ"</t>
  </si>
  <si>
    <t xml:space="preserve">Капітальний ремонт системи автоматичної пожежної сигналізації та оповіщення про пожежу будинку творчості дітей та юнацтва Заводського району </t>
  </si>
  <si>
    <t>вул. Корабелів, 18 у м. Миколаєві</t>
  </si>
  <si>
    <t>ТОВ "ОХРАНА"</t>
  </si>
  <si>
    <t>Капітальний ремонт системи автоматичної пожежної сигналізації та оповіження про пожежу ММК (корпус 2) ім. В.Д.Чайки</t>
  </si>
  <si>
    <t>вул. Потьомкінська,147А у м.Миколаєві</t>
  </si>
  <si>
    <t>ТОВ "ІННТЕХНО"</t>
  </si>
  <si>
    <t>Капітальний ремонт системи автоматичної пожежної сигналізації та оповіження про пожежу ЗОШ № 23</t>
  </si>
  <si>
    <t>вул.Гарнізонна,10 у м.Миколаєві</t>
  </si>
  <si>
    <t>ТОВ " ФЕНІКС ЮГ"</t>
  </si>
  <si>
    <t>Капітальний ремонт системи автоматичної пожежної сигналізації та оповіження про пожежу ЗОШ № 50</t>
  </si>
  <si>
    <t>вул. пр.Миру,50 у м.Миколаєві</t>
  </si>
  <si>
    <t>ТОВ " РІКЕСА"</t>
  </si>
  <si>
    <t>Капітальний ремонт системи автоматичної пожежної сигналізації та оповіження про пожежу ЗОШ № 60</t>
  </si>
  <si>
    <t>вул. Чорноморська,1 у м. Миколаєві</t>
  </si>
  <si>
    <t>ТОВ " Житлопромбуд - сервіс"</t>
  </si>
  <si>
    <t>Капітальний ремонт системи автоматичної пожежної сигналізації та оповіження про пожежу ЗОШ № 46</t>
  </si>
  <si>
    <t>вул.9-а Повздовжна,10 у м.Миколаєві</t>
  </si>
  <si>
    <t>ТОВ " НІКОВІТА"</t>
  </si>
  <si>
    <t>Капітальний ремонт системи автоматичної пожежної сигналізації та оповіження про пожежу ЗОШ № 1</t>
  </si>
  <si>
    <t>вул. Айвазовського,8 у м. Миколаєві</t>
  </si>
  <si>
    <t xml:space="preserve">Капітальний ремонт системи автоматичної пожежної сигналізації та оповіження про пожежу ЗОШ № 56 </t>
  </si>
  <si>
    <t>вул. Космонавтів 138А у м.Миколаєві</t>
  </si>
  <si>
    <t>Капітальний ремонт спортивного майданчику ЗОШ №15</t>
  </si>
  <si>
    <t xml:space="preserve">вул. Потьомкінська,22А у м. Миколаєві </t>
  </si>
  <si>
    <t xml:space="preserve">Капітальний ремонт спортивних залів ЗОШ №53 </t>
  </si>
  <si>
    <t>вул. Потьомкінська,154  у м. Миколаєві</t>
  </si>
  <si>
    <t>ТОВ АБК "Завтра"</t>
  </si>
  <si>
    <t>Капітальний ремонт футбольного поля зі штучним покриттям ЗОШ №48</t>
  </si>
  <si>
    <t>вул. Генерала Попеля,164 у м.Миколаєві</t>
  </si>
  <si>
    <t>ТОВ "Охрана"</t>
  </si>
  <si>
    <t>Капітальний ремонт системи автоматичної пожежної сигналізації та оповіщення про пожежу ЗОШ №53</t>
  </si>
  <si>
    <t>вул. Потьомкінська, 154 у м. Миколаєві</t>
  </si>
  <si>
    <t>ТОВ "Голден-Буд"</t>
  </si>
  <si>
    <t>Капітальний ремонт системи автоматичної пожежної сигналізації та оповіщення про пожежу ЗОШ № 6</t>
  </si>
  <si>
    <t xml:space="preserve"> вул. Курортна, 2А у м. Миколаєві</t>
  </si>
  <si>
    <t>ТОВ "НІКОВІТА"</t>
  </si>
  <si>
    <t>Капітальний ремонт системи автоматичної пожежної сигналізації та оповіщення про пожежу ЗОШ № 52</t>
  </si>
  <si>
    <t>вул. Крилова, 42 у м. Миколаєві</t>
  </si>
  <si>
    <t>ПП БФ Квазар-Інк"</t>
  </si>
  <si>
    <t xml:space="preserve">Капітальний ремонт будівлі ЗОШ № 32 </t>
  </si>
  <si>
    <t>вул. Гайдара,1 у м. Миколаєві</t>
  </si>
  <si>
    <t>ТОВ "Олкріс"</t>
  </si>
  <si>
    <t xml:space="preserve">Капітальний ремонт спортивного майданчику  ЗОШ № 53 </t>
  </si>
  <si>
    <t xml:space="preserve"> вул. Потьомкінська, 154 у м. Миколаєві </t>
  </si>
  <si>
    <t xml:space="preserve">Капітальний ремонт (коригування), в т.ч. проектно-вишукувальні роботи та експертиза  </t>
  </si>
  <si>
    <t>Капітальний ремонт спортивного майданчику ЗОШ №12 (коригування)</t>
  </si>
  <si>
    <t>вул. 1 Екіпажна,2  у м. Миколаєві</t>
  </si>
  <si>
    <t>Капітальний ремонт будівлі ЗОШ №16</t>
  </si>
  <si>
    <t>вул. Христо Ботєва,41 у м. Миколаєві</t>
  </si>
  <si>
    <t>ТОВ "ПІВДЕНЬБУД МИКОЛАЇВ ЛТД"</t>
  </si>
  <si>
    <t xml:space="preserve">Капітальний ремонт будівлі ЗОШ №15 </t>
  </si>
  <si>
    <t>вул. Потьомкінська, 22А у м. Миколаєві</t>
  </si>
  <si>
    <t xml:space="preserve">Капітальний ремонт будівлі ЗОШ №24 </t>
  </si>
  <si>
    <t>вул. Лісова, 1 у м. Миколаєві</t>
  </si>
  <si>
    <t>Капітальний ремонт будівлі ЗОШ №51</t>
  </si>
  <si>
    <t>пров. Парусний, 5 у м. Миколаєві</t>
  </si>
  <si>
    <t>ФОП "Канивченко"</t>
  </si>
  <si>
    <t xml:space="preserve">Капітальний ремонт покрівлі ДНЗ №49 </t>
  </si>
  <si>
    <t>вул. Лазурна,44 у м. Миколаєві</t>
  </si>
  <si>
    <t xml:space="preserve">Капітальний ремонт системи автоматичної пожежної сигналізації та оповіщення про пожежу ДНЗ №2 </t>
  </si>
  <si>
    <t>вул. Чкалова,118 м. у м. Миколаєві</t>
  </si>
  <si>
    <t xml:space="preserve">Капітальний ремонт системи автоматичної пожежної  сигналізації та оповіщення про пожежу ДНЗ №12  </t>
  </si>
  <si>
    <t xml:space="preserve">вул. Лазурна, 22 у м. Миколаєві </t>
  </si>
  <si>
    <t>ТОВ "Нікпожтехсервіс"</t>
  </si>
  <si>
    <t>Капітальний ремонт системи автоматичної пожежної сигналізації та оповіщення про пожежу ДНЗ №117</t>
  </si>
  <si>
    <t>вул. Фрунзе, 19  у м.Миколаєві</t>
  </si>
  <si>
    <t>ТОВ "Альфа - будмонтаж"</t>
  </si>
  <si>
    <t xml:space="preserve">Капітальний ремонт будівлі ДНЗ №60 </t>
  </si>
  <si>
    <t>вул. Театральна, 25/1 у м. Миколаєві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</si>
  <si>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</si>
  <si>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</si>
  <si>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</si>
  <si>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Всього по КПКВК 1217310</t>
  </si>
  <si>
    <t>КП ММР "КАПІТАЛЬНЕ БУДІВНИЦТВО М. МИКОЛАЄВА"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</si>
  <si>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</si>
  <si>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</si>
  <si>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ТОВ "Макромир-Проект"</t>
  </si>
  <si>
    <t>Реконструкція перехрестя  по вул.Генерала Карпенка та вул. Крилова в м.Миколаєві, у т.ч. проектні роботи та експертиза</t>
  </si>
  <si>
    <t>Реконструкція скверу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</si>
  <si>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</si>
  <si>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ТОВ "УРБАН КОНСТРАКТ"</t>
  </si>
  <si>
    <t>ДП НДЦ ОАСУ</t>
  </si>
  <si>
    <t>Науково-рятувальні археологічні дослідження</t>
  </si>
  <si>
    <t>ТОВ "БВК "ПИК-СТРОЙ"</t>
  </si>
  <si>
    <t>Реконструкція площі Соборної в Центральному районі м.Миколаєва,  у тому числі передпроектні, проектні роботи та експертиза</t>
  </si>
  <si>
    <t>Нове будівництво світлофорного об'єкту в м.Миколаєві по пр.Миру ріг вул. Новозаводської, у тому числі коригування та експертиза проектно-кошторисної документації</t>
  </si>
  <si>
    <t>ФОП ГОВОРУН А. С.</t>
  </si>
  <si>
    <t>Нове будівництво світлофорного  об’єкта на перехресті вул.1Лінія та пр.Миру у м.Миколаєві, у тому числі проектні роботи та експертиза</t>
  </si>
  <si>
    <t>АТ "МИКОЛАЇВОБЛЕНЕРГО"</t>
  </si>
  <si>
    <t>Приєднання</t>
  </si>
  <si>
    <t>ФОП НОВІКОВ О. П.</t>
  </si>
  <si>
    <t>КСМЕП</t>
  </si>
  <si>
    <t>Нове будівництво світлофорного об'єкта в м.Миколаєві по вул. Веселинівській ріг вул. Урожайної, у т.ч. проектні роботи та експертиза</t>
  </si>
  <si>
    <t>Нове будівництво світлофорного об'єкта в м.Миколаєві по пр. Центральному ріг вул. 8 Березня, у т.ч. проектні роботи та експертиза</t>
  </si>
  <si>
    <t>Нове будівництво світлофорного об'єкта в м.Миколаєві на перехресті вул. 3 Слобідської та вул. Кузнецької, у т.ч. проектні роботи та експертиза</t>
  </si>
  <si>
    <t>Нове будівництво світлофорного об'єкта в м.Миколаєві по вул. Космонавтів (в районі ЗОШ №20), у т.ч. проектні роботи та експертиза</t>
  </si>
  <si>
    <t>ТОВ "ТРЕНДКОМ"</t>
  </si>
  <si>
    <t>Нове будівництво світлофорного об'єкта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</si>
  <si>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об'єкта в м.Миколаєві по пр. Богоявленському ріг вул. Анатолія Олійника, у т.ч. проектні роботи та експертиза</t>
  </si>
  <si>
    <t>Нове будівництво світлофорного об'єкту в м.Миколаєві по вул. Космонавтів ріг вул. Турбінної, у т.ч. корегування проектно-кошторисної документації</t>
  </si>
  <si>
    <t>Нове будівництво світлофорного об'єкту в м.Миколаєві по вул. Херсонське шосе ріг вул. Новозаводської, у т.ч. корегування проектно-кошторисної документації</t>
  </si>
  <si>
    <t>Нове будівництво світлофорного об'єкту в м.Миколаєві по вул. Троїцькій ріг вул. Новозаводської, у т.ч. корегування проектно-кошторисної документації</t>
  </si>
  <si>
    <t xml:space="preserve">Нове будівництво світлофорного об'єкту  в районі військової частини по пр. Героїв України, 60,  у тому числі проектні роботи та експертиза </t>
  </si>
  <si>
    <t>Всього по КПКВК 1217461</t>
  </si>
  <si>
    <t>Капітальний ремонт дорожнього покриття по проїзду до буд.1 по пр. Богоявленському</t>
  </si>
  <si>
    <t>проїзд до буд.1 по пр. Богоявленському</t>
  </si>
  <si>
    <t>ТОВ "МИКОЛАЇВАВТОДОР"</t>
  </si>
  <si>
    <t>Інші завершальні будівельні роботи</t>
  </si>
  <si>
    <t>Капітальний ремонт внутрішньоквартального проїзду вздовж будинків по вул.Архітектора Старова 8а,8б,4в в м.Миколаєві</t>
  </si>
  <si>
    <t>ТОВ "Проект-Комплект Строй"</t>
  </si>
  <si>
    <t>Архітектурні,інженерні та планувальні послуги(Коригування проектно-кошторисної документаціїї по об'єкту)</t>
  </si>
  <si>
    <t>Капітальний ремонт внутрішньоквартального проїзду вздовж будинків по вул.Архітектора Старова 8а,8б,4в в м.Миколаєві.Коригування ПКД</t>
  </si>
  <si>
    <t>вул. Арх. Старова, 8а, 8б, 4в</t>
  </si>
  <si>
    <t>Капітальний ремонт дорожнього покриття по вул. Світанкова</t>
  </si>
  <si>
    <t>вул. Світанкова</t>
  </si>
  <si>
    <t>Капітальний ремонт, в т.ч. виготовлення ПКД та проходження експертизи</t>
  </si>
  <si>
    <t>Капітальний ремонт дорожнього покриття по вул. Турбінна, в т.ч. виготовлення ПКД та проходження експертизи</t>
  </si>
  <si>
    <t>вул. Турбінна, в т.ч. виготовлення ПКД та проходження експертизи</t>
  </si>
  <si>
    <t>Капітальний ремонт (виготовлення ПКД)</t>
  </si>
  <si>
    <t>Капітальний ремонт дорожнього покриття по вул. Новозаводська від вул. Херсонське шосе до вул. Китобоїв (виготовлення ПКД)</t>
  </si>
  <si>
    <t>вул. Новозаводська від вул. Херсонське шосе до вул. Китобоїв (виготовлення ПКД)</t>
  </si>
  <si>
    <t>Капітальний ремонт дорожнього покриття по вул. Новозаводська від вул. Троїцька до вул. Дніпровська (виготовлення ПКД)</t>
  </si>
  <si>
    <t>вул. Новозаводська від вул. Троїцька до вул. Дніпровська (виготовлення ПКД)</t>
  </si>
  <si>
    <t>Капітальний ремонт, в т. ч. виготовлення ПКД та проходження експертизи</t>
  </si>
  <si>
    <t>Капітальний ремонт дорожнього покриття по вул. 3 Воєнна від вул. Степова до вул. Майстерська, в т. ч. виготовлення ПКД та проходження експертизи</t>
  </si>
  <si>
    <t>вул. 3 Воєнна від вул. Степова до вул. Майстерська, в т. ч. виготовлення ПКД та проходження експертизи</t>
  </si>
  <si>
    <t>Капітальний ремонт (завершення виконання робіт)</t>
  </si>
  <si>
    <t>Капітальний ремонт дорожнього покриття по вул. Нікольська ріг вул. Потьомкінська (завершення виконання робіт)</t>
  </si>
  <si>
    <t>вул. Нікольська ріг вул. Потьомкінська (завершення виконання робіт)</t>
  </si>
  <si>
    <t>Капітальний ремонт дорожнього покриття по вул. 2 Набережна (виготовлення ПКД)</t>
  </si>
  <si>
    <t>вул. 2 Набережна (виготовлення ПКД)</t>
  </si>
  <si>
    <t>Всього по КПКВК 1216030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</si>
  <si>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</si>
  <si>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Архітектурні,інженерні та планувальні послуги(Виготовлення проектно-кошторисної документаціїї по об'єкту)</t>
  </si>
  <si>
    <t>Капітальний ремонт мосту через Вітовську балку по пр.Богоявленський в Корабельному районі м.Миколаєва</t>
  </si>
  <si>
    <t>Капітальний ремонт мосту через Вітовську балку по пр. Богоявленський в Корабельному районі м. Миколаєва, в т.ч. проектні роботи та експертиза</t>
  </si>
  <si>
    <t>Капітальний ремонт штучної споруди через Вітовську балку по вул. Степова  в Корабельному районі м. Миколаєва, в т.ч. проектні роботи та експертиза</t>
  </si>
  <si>
    <t>ТОВ "Електрім-200"</t>
  </si>
  <si>
    <t>капітальний ремонт штучної споруди</t>
  </si>
  <si>
    <t>Капітальний ремонт електричної частини мостового переходу через р. Інгул в м. Миколаєві</t>
  </si>
  <si>
    <t>ТДВ "ІНСТИТУТ ДНІПРОДІПРОТРАНС"</t>
  </si>
  <si>
    <t>Капітальний ремонт шляхопроводу у мкр. Широка балка в м. Миколаєві (проектні роботи та експертиза)</t>
  </si>
  <si>
    <t>капітальний ремонт скверу</t>
  </si>
  <si>
    <t>Капітальний ремонт Південнобузького мосту в м. Миколаїв через річку Південний Буг (проектні роботи та експертиза)</t>
  </si>
  <si>
    <t>Капітальний ремонт частини скверу "Трояндовий"  на перехресті вул.Соборної та просп.Центрального в Центральному районі  міста Миколаєва</t>
  </si>
  <si>
    <t>Капітальний ремонт частини скверу "Спаський"  на перехресті Бугського бульвару та Варваровського узвозу в Заводському районі  міста Миколаєва</t>
  </si>
  <si>
    <t>ФОП Яковенко А.Ю.</t>
  </si>
  <si>
    <t>Капітальний ремонт скверу Спортивний</t>
  </si>
  <si>
    <t>просп.Центральний ріг вул.Генерала Карпенка</t>
  </si>
  <si>
    <t>Капітальний ремонт скверу ім. Т.Г. Шевченка - території рекреаційного та історико-культурного призначення обмеженої вулицями Адмірала Макарова, нікольською та проїздом без назви в Заводському районі м. Миколаєва</t>
  </si>
  <si>
    <t>Капітальний ремонт скверу подвигу ліквідаторів аварії на ЧАЕС в Інгульському районі м. Миколаєва (проектні роботи та експертиза)</t>
  </si>
  <si>
    <t>Капітальний ремонт скверу імені Михайла Александрова - території рекреаційного призначення, обмеженої проспектом Центральним, вулицею Бузника та територією Національного університету кораблебудування імені Адмірала Макарова в Заводському районі м. Миколаєва  (коригування проектно-кошторисної документації та експертиза)</t>
  </si>
  <si>
    <t>ТОВ "ОЛДІ"</t>
  </si>
  <si>
    <t>Виконання робіт з капітального ремонту благоустрою кола на розі вул.Садової та Пограничної в м.Миколаєві</t>
  </si>
  <si>
    <t>Капітальний ремонт благоустрою кола на розі вул. Садової та Пограничної в  м. Миколаєві</t>
  </si>
  <si>
    <t>Капітальний ремонт бульварної частини пр. Центральний від вул. Садової до пр. Богоявленський (коригування проекту та експертиза)</t>
  </si>
  <si>
    <t>Капітальний ремонт скверу «Каштановий» у Центральному районі м. Миколаєва (проектні роботи та експертиза)</t>
  </si>
  <si>
    <t>Капітальний ремонт скверу «Вітовський» в Корабельному районі  м. Миколаєва  (проектні роботи та експертиза)</t>
  </si>
  <si>
    <t>Капітальний ремонт скверу ім. В.І. Коренюгіна в Інгульському районі м. Миколаєва (проектні роботи та експертиза)</t>
  </si>
  <si>
    <t>ФОП Вустянський М.А.</t>
  </si>
  <si>
    <t>капітальний ремонт скверу (Громадський бюджет)</t>
  </si>
  <si>
    <t>Громадський бюджет (сквер «Захисників правопорядку»-екобульвар)</t>
  </si>
  <si>
    <t>Придбання</t>
  </si>
  <si>
    <t>Придбання матеріалів, обладнання, інвентарю, спецавтотехніки для благоустрою міста (придбання контейнерів)</t>
  </si>
  <si>
    <t>Всього по КПКВК 1216020</t>
  </si>
  <si>
    <t>ТзОВ "ТД "СВІТЛО-ДИЗАЙН"</t>
  </si>
  <si>
    <t>Електромонтажні роботи</t>
  </si>
  <si>
    <t>Капітальний ремонт мережі зовнішнього освітлення Флотського бульвару-території природоохоронного призначення, обмеженої вулицею Набережною, Інгульським спуском та Соборною площею в Центральному районі м.Миколаєва</t>
  </si>
  <si>
    <t>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</si>
  <si>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>Капітальний ремонт мереж зовнішнього освітлення по вул. Космонавтів (влаштування напрямного освітлення пішохідних переходів) в м. Миколаєві, в т.ч. виготовлення ПКД та проходження експертизи</t>
  </si>
  <si>
    <t>Капітальний ремонт мереж зовнішнього освітлення по вул. Херсонське шосе (влаштування напрямного освітлення пішохідних переходів) в м. Миколаєві, в т.ч. виготовлення ПКД та проходження експертизи</t>
  </si>
  <si>
    <t>Капітальний ремонт мереж зовнішнього освітлення по вул. Кругова від вул. Херсонське шосе до вул. Троїцька (влаштування напрямного освітлення пішохідних переходів) в м. Миколаєві, в т.ч. виготовлення ПКД та проходження експертизи</t>
  </si>
  <si>
    <t>ТОВ " Светолюкс-Електромонтаж"</t>
  </si>
  <si>
    <t>Капітальний ремонт мереж вуличного освітлення по вул.Остапа Вишні від вул.Янтарна до вул.Станіславського в Корабельному районі м.Миколаєва</t>
  </si>
  <si>
    <t>Капітальний ремонт мереж вуличного освітлення по вул. Остапа Вишні від вул. Янтарна до вул. Станіславська в Корабельному районі м.Миколаєва</t>
  </si>
  <si>
    <t>проектні роботи</t>
  </si>
  <si>
    <t>Капітальний ремонт мереж зовнішнього освітлення по вул. Новозаводська, 5 вздовж привокзальної площі в м.Миколаєві (виготовлення ПКД та проходження експертизи)</t>
  </si>
  <si>
    <t>Капітальний ремонт мережі зовнішнього освітлення по пр. Богоявленський від вул. Погранична до вул. Кузнецька (напрямне освітлення пішохідних переходів)</t>
  </si>
  <si>
    <t>пр. Богоявленський від вул. Погранична до вул. Кузнецька (напрямне освітлення пішохідних переходів), в т.ч. виготовлення ПКД та проходження експертизи</t>
  </si>
  <si>
    <t>Капітальний ремонт мережі зовнішнього освітлення по вул. Троїцька (напрямне освітлення пішохідних переходів)</t>
  </si>
  <si>
    <t>вул. Троїцька (напрямне освітлення пішохідних переходів), в т.ч. виготовлення ПКД та проходження експертизи</t>
  </si>
  <si>
    <t>Всього по КПКВК 1216016</t>
  </si>
  <si>
    <t>ТОВ "НІК-ІНСЕРВІС"</t>
  </si>
  <si>
    <t>ФОП Мігунова І.І.</t>
  </si>
  <si>
    <t>Архітектурні,інженерні та планувальні послуги(Виготовлення проектно-кошторисної документаціїї (Робочий проект) по об'єкту</t>
  </si>
  <si>
    <t>Капітальний ремонт окремих вузлів обладнання теплових вводів в житлових будинках У м.Миколаєві згідно переліку об'єктів</t>
  </si>
  <si>
    <t>Капітальний ремонт окремих вузлів обладнання теплового вводу в житловий будинок по пр. Центральний, 76  в м.Миколаєві</t>
  </si>
  <si>
    <t>пр. Центральний, 76</t>
  </si>
  <si>
    <t>Капітальний ремонт окремих вузлів обладнання теплового вводу в житловий будинок по вул. В. Чорновола, 3  в м.Миколаєві</t>
  </si>
  <si>
    <t>вул. В. Чорновола, 3</t>
  </si>
  <si>
    <t>Капітальний ремонт окремих вузлів обладнання теплового вводу в житловий будинок по вул. Новозаводська, 2  в м.Миколаєві</t>
  </si>
  <si>
    <t>вул. Новозаводська, 2</t>
  </si>
  <si>
    <t>Капітальний ремонт окремих вузлів обладнання теплового вводу в житловий будинок по вул. Архітектора Старова, 4-д  в м.Миколаєві</t>
  </si>
  <si>
    <t>вул. Арх. Старова, 4-д</t>
  </si>
  <si>
    <t>Капітальний ремонт окремих вузлів обладнання теплового вводу в житловий будинок по вул. Херсонське шосе, 96  в м.Миколаєві</t>
  </si>
  <si>
    <t>Херсонське шосе, 96</t>
  </si>
  <si>
    <t>Капітальний ремонт окремих вузлів обладнання теплового вводу в житловий будинок по вул. Херсонське шосе, 94  в м.Миколаєві</t>
  </si>
  <si>
    <t>Херсонське шосе, 94</t>
  </si>
  <si>
    <t>Капітальний ремонт окремих вузлів обладнання теплового вводу в житловий будинок по вул. Херсонське шосе, 92  в м.Миколаєві</t>
  </si>
  <si>
    <t>Херсонське шосе, 92</t>
  </si>
  <si>
    <t>Капітальний ремонт окремих вузлів обладнання теплового вводу в житловий будинок по вул. Космонавтів, 67  в м.Миколаєві</t>
  </si>
  <si>
    <t>вул. Космонавтів, 67</t>
  </si>
  <si>
    <t>Капітальний ремонт окремих вузлів обладнання теплового вводу в житловий будинок по пр. Миру, 25-а  в м.Миколаєві</t>
  </si>
  <si>
    <t>пр. Миру, 25-а</t>
  </si>
  <si>
    <t>Капітальний ремонт окремих вузлів обладнання теплового вводу в житловий будинок по пр. Миру, 25  в м.Миколаєві</t>
  </si>
  <si>
    <t>пр. Миру, 25</t>
  </si>
  <si>
    <t>Всього по КПКВК 1216011</t>
  </si>
  <si>
    <t>Виготовлення ПКД (пров. Парусний, 1)</t>
  </si>
  <si>
    <t>пров. Парусний, 1</t>
  </si>
  <si>
    <t>Капітальний ремонт системи опалення у ж/б ОСББ по вул. Китобоїв, 6</t>
  </si>
  <si>
    <t xml:space="preserve"> вул. Китобоїв, 6</t>
  </si>
  <si>
    <t>Капітальний ремонт електричних мереж багатоквартирного ж/б ОСББ вул. 6 Слобідська, 48-А</t>
  </si>
  <si>
    <t>вул. 6 Слобідська, 48-А</t>
  </si>
  <si>
    <t>ФОП ЖОРОВА М. А.</t>
  </si>
  <si>
    <t>Капітальний ремонт системи водопостачання та водовідведення ж/б ОСББ по вул. Озерна, 45, 47</t>
  </si>
  <si>
    <t xml:space="preserve"> вул. Озерна, 45, 47</t>
  </si>
  <si>
    <t>ФОП ЖОЛОБ С. О.</t>
  </si>
  <si>
    <t>Капітальний ремонт мережі електропостачання ж/б ОСББ по вул. Карпенко, 57/1</t>
  </si>
  <si>
    <t>вул. Карпенко, 57/1</t>
  </si>
  <si>
    <t>ТОВ "СВЕТОЛЮКС  ЭЛЕКТРОМОНТАЖ"</t>
  </si>
  <si>
    <t xml:space="preserve"> Капітальний ремонт мережі електропостачання  ж/б ОСББ по вул. 3 Поздовжня, 21</t>
  </si>
  <si>
    <t>вул. 3 Поздовжня, 21</t>
  </si>
  <si>
    <t>Капітальний ремонт системи водопостачання та водовідведення ж/б ОСББ по вул. Лазурна, 52А</t>
  </si>
  <si>
    <t>вул. Лазурна, 52-А</t>
  </si>
  <si>
    <t>Капітальний ремонт системи водопостачання та водовідведення  ж/б ОСББ по вул. Лазурна, 52Б</t>
  </si>
  <si>
    <t xml:space="preserve"> вул. Лазурна, 52-Б</t>
  </si>
  <si>
    <t>Капітальний ремонт системи водопостачання та водовідведення ж/б ОСББ по  вул. Лазурна, 52</t>
  </si>
  <si>
    <t>вул. Лазурна, 52</t>
  </si>
  <si>
    <t xml:space="preserve"> Капітальний ремонт мережі електропостачання  ж/б ОСББ по вул. 8 Березня, 39</t>
  </si>
  <si>
    <t>вул. 8 Березня, 39</t>
  </si>
  <si>
    <t>ТОВ "ЮГТЕПЛОМЕР-СЕРВІС"</t>
  </si>
  <si>
    <t>Капітальний ремонт системи водопостачання та водовідведення ж/б ОСББ по вул. Робоча, 11</t>
  </si>
  <si>
    <t>вул. Робоча, 11</t>
  </si>
  <si>
    <t>Капітальний ремонт системи водопостачання та водовідведення  ж/б ОСББ по пр.Героїв України, 15-А</t>
  </si>
  <si>
    <t>пр. Героїв України, 15-А</t>
  </si>
  <si>
    <t>Капітальний ремонт системи водопостачання, водовідведення, системи опалення ж/б ОСББ по  пров. Парусний, 11-А</t>
  </si>
  <si>
    <t>пров. Парусний, 11-А</t>
  </si>
  <si>
    <t>Капітальний ремонт системи опалення ж/б ОСББ по вул. Робоча, 11</t>
  </si>
  <si>
    <t>Капітальний ремонт системи опалення ж/б ОСББ по вул. Шосейна, 10</t>
  </si>
  <si>
    <t xml:space="preserve"> вул. Шосейна, 10</t>
  </si>
  <si>
    <t>Капітальний ремонт системи опалення з встановленням ІТП у ж/б ОСББ по вул. Шосейна, 14</t>
  </si>
  <si>
    <t xml:space="preserve"> вул. Шосейна, 14</t>
  </si>
  <si>
    <t>Капітальний ремонт системи водопостачання та водовідведення ж/б ОСББ по пров. Парусний, 9-Б</t>
  </si>
  <si>
    <t>пров. Парусний, 9-Б</t>
  </si>
  <si>
    <t>Капітальний ремонт системи опалення зі встановленням ІТП у ж/б ОСББ по пр. Героїв України, 13-В</t>
  </si>
  <si>
    <t xml:space="preserve"> пр. Героїв України, 13-В</t>
  </si>
  <si>
    <t>Капітальний ремонт електричних мереж ж/б ОСББ по вул. 8 Березня, 12</t>
  </si>
  <si>
    <t xml:space="preserve"> вул. 8 Березня, 12</t>
  </si>
  <si>
    <t>Капітальний ремонт вузлів та обладняння  ліфтів у житловому будинку по  пр. Героїв України, 15-Г (п. 4)</t>
  </si>
  <si>
    <t>пр. Героїв України, 15-Г (п. 4)</t>
  </si>
  <si>
    <t>ТОВ "ЦЕНТРЛІФТ"</t>
  </si>
  <si>
    <t>Капітальний ремонт ліфтів у житловому будинку по вул. 3 Слобідська, 56 (п. 1, 2, 3, 4, 5) у м. Миколаєві (ОСББ "Здоров'є")</t>
  </si>
  <si>
    <t xml:space="preserve"> вул. 3 Слобідській, 56 (п. 1, 2, 3, 4, 5) </t>
  </si>
  <si>
    <t>Капітальний ремонт покрівлі житлового будинку по вул. Крилова, 14-А</t>
  </si>
  <si>
    <t xml:space="preserve"> вул. Шевченко, 75</t>
  </si>
  <si>
    <t>Капітальний ремонт покрівлі житлового будинку по пр. Центральний, 6</t>
  </si>
  <si>
    <t>пр. Центральний, 6</t>
  </si>
  <si>
    <t>вул.Арх.Старова, 10Г</t>
  </si>
  <si>
    <t>Капітальний ремонт покрівлі житлового будинку по пр. Богоявленський, 14-А</t>
  </si>
  <si>
    <t>пр. Богоявленський, 14-А</t>
  </si>
  <si>
    <t>Капітальний ремонт покрівлі житлового будинку по вул. Крилова, 44-А</t>
  </si>
  <si>
    <t>вул.Крилова, 44-а</t>
  </si>
  <si>
    <t>Капітальний ремонт покрівлі житлового будинку по вул. Крилова, 18</t>
  </si>
  <si>
    <t xml:space="preserve"> вул. Крилова, 18</t>
  </si>
  <si>
    <t>вул. Крилова, 14-А</t>
  </si>
  <si>
    <t>ТОВ "ІВЕКО-БУД"</t>
  </si>
  <si>
    <t>Капітальний ремонт покрівлі житлового будинку по  вул. Чкалова, 110-А</t>
  </si>
  <si>
    <t>вул. Чкалова, 110-А</t>
  </si>
  <si>
    <t>Капітальний ремонт покрівлі житлового будинку по пр. Корабелів, 20/3</t>
  </si>
  <si>
    <t>пр. Корабелів, 20/3</t>
  </si>
  <si>
    <t>Капітальний ремонт покрівлі житлового будинку по вул. Шосейна, 1</t>
  </si>
  <si>
    <t>вул. Шосейна, 1</t>
  </si>
  <si>
    <t>Капітальний ремонт покрівлі житлового будинку по вул. Океанівська, 62-а</t>
  </si>
  <si>
    <t>вул. Океанівська, 62-а</t>
  </si>
  <si>
    <t>ФОП ПАВЛІНОВ Ю. О.</t>
  </si>
  <si>
    <t>ТОВ "ТД "ВІЛЛА БУД"</t>
  </si>
  <si>
    <t>Капітальний ремонт м'якої покрівлі житлового будинку по  вул. 12 Поздовжня, 5 м. Миколаєва</t>
  </si>
  <si>
    <t xml:space="preserve"> вул. 12 Поздовжня, 5</t>
  </si>
  <si>
    <t>Капітальний ремонт покрівлі житлового будинку по пр. Центральний, 8-А</t>
  </si>
  <si>
    <t>пр. Центральний, 8-А</t>
  </si>
  <si>
    <t>ТОВ "ВЕКТОР-ГРАНД"</t>
  </si>
  <si>
    <t>Капітальний ремонт покрівлі житлового будинку по пр. Героїв України, 15 м. Миколаєва</t>
  </si>
  <si>
    <t>пр. Героїв України, 15</t>
  </si>
  <si>
    <t>Капітальний ремонт покрівлі житлового будинку по вул. Шевченка, 16 м. Миколаєва</t>
  </si>
  <si>
    <t>вул. Шевченка, 16</t>
  </si>
  <si>
    <t>ТОВ "МАНАХ НІКСТРОЙ"</t>
  </si>
  <si>
    <t>Капітальний ремонт покрівлі житлового будинку по  пр. Богоявленський, 16-А</t>
  </si>
  <si>
    <t>пр. Богоявленський, 16-А</t>
  </si>
  <si>
    <t>Капітальний ремонт покрівлі житлового будинку по  вул. Південна, 54</t>
  </si>
  <si>
    <t>вул. Південна, 54</t>
  </si>
  <si>
    <t>Капітальний ремонт покрівлі житлового будинку по  вул. Г. Петрової, 6-А</t>
  </si>
  <si>
    <t xml:space="preserve"> вул. Г. Петрової, 6-А</t>
  </si>
  <si>
    <t>Капітальний ремонт покрівлі житлового будинку по вул. 3 Слобідська, 54-А</t>
  </si>
  <si>
    <t>вул. 3 Слобідська, 54-А</t>
  </si>
  <si>
    <t>Капітальний ремонт покрівлі житлового будинку по вул. В. Морська, 21</t>
  </si>
  <si>
    <t>вул. В. Морська, 21</t>
  </si>
  <si>
    <t>Капітальний ремонт покрівлі житлового будинку по вул. Тернівська розвилка, 6</t>
  </si>
  <si>
    <t>вул. Тернівська розвилка, 6</t>
  </si>
  <si>
    <t>Департамент ЖКГ ММР</t>
  </si>
  <si>
    <t>Технагляд</t>
  </si>
  <si>
    <t>Капітальний ремонт під'їздів житлового будинку по вул. В. Морська, 6</t>
  </si>
  <si>
    <t>вул. В. Морська, 6</t>
  </si>
  <si>
    <t>Капітальний ремонт під'їздів житлового будинку по вул. Нікольська, 52/1</t>
  </si>
  <si>
    <t>вул. Нікольська, 52/1</t>
  </si>
  <si>
    <t>ФОП ЧЕЧУЙ  С. В.</t>
  </si>
  <si>
    <t>Капітальний ремонт під'їздів житлового будинку по вул. Чкалова, 122</t>
  </si>
  <si>
    <t>вул. Чкалова, 122</t>
  </si>
  <si>
    <t xml:space="preserve">Капітальний ремонт під'їздів житлового будинку по вул. Велика Морська, 21 </t>
  </si>
  <si>
    <t xml:space="preserve">вул. Велика Морська, 21 </t>
  </si>
  <si>
    <t xml:space="preserve">Капітальний ремонт під'їздів житлового будинку по вул. Велика Морська, 19 </t>
  </si>
  <si>
    <t xml:space="preserve">вул. Велика Морська, 19 </t>
  </si>
  <si>
    <t>ТОВ "БУД-КОН"</t>
  </si>
  <si>
    <t xml:space="preserve">Капітальний ремонт під'їзду житлового будинку по вул. Шевченка, 67 </t>
  </si>
  <si>
    <t xml:space="preserve">вул. Шевченка, 67 </t>
  </si>
  <si>
    <t>Виготовлення та коригування ПКД ( по іншім об'єктам)</t>
  </si>
  <si>
    <t>Капітальний ремонт житлового будинку по вул. Лазурна, 6-а</t>
  </si>
  <si>
    <t>вул. Лазурна, 6-а</t>
  </si>
  <si>
    <t>ТОВ "ПРОЕКТ-КОМПЛЕКТ СТРОЙ"</t>
  </si>
  <si>
    <t>Капітальний ремонт житлового будинку по вул. Космонавтів, 98 м. Миколаєва</t>
  </si>
  <si>
    <t>вул. Космонавтів, 98</t>
  </si>
  <si>
    <t>Капітальний ремонт житлового будинку  по вул. Шосейна, 4</t>
  </si>
  <si>
    <t>вул. Шосейна, 4</t>
  </si>
  <si>
    <t>Капітальний ремонт (протиаварійні роботи) м'якої покрівлі житлового будинку  по вул. Погранична, 69</t>
  </si>
  <si>
    <t>вул. Погранична, 69</t>
  </si>
  <si>
    <t>ТОВ "ІМПОРТСТРОЙ"</t>
  </si>
  <si>
    <t>Капітальний ремонт ж/б</t>
  </si>
  <si>
    <t>Капітальний ремонт житлового будинку  по вул.Потьомкінська,28</t>
  </si>
  <si>
    <t>вул. Потьомкінська, 28</t>
  </si>
  <si>
    <t>Капітальний ремонт житлового будинку (кап.ремонт перекриття) по вул. Г. Гонгадзе, 30</t>
  </si>
  <si>
    <t>вул. Г. Гонгадзе, 30</t>
  </si>
  <si>
    <t>Капітальний ремонт мереж енергозабезпечення ж/б по вул. Шосейна, 58</t>
  </si>
  <si>
    <t xml:space="preserve"> вул. Шосейна, 58</t>
  </si>
  <si>
    <t>просп. Героїв України, 13-в ( ПКД)</t>
  </si>
  <si>
    <t xml:space="preserve">пров. Парусний, 1 </t>
  </si>
  <si>
    <t>ФОП ЧЕЧУЙ С. В.</t>
  </si>
  <si>
    <t>Капітальний ремонт системи водопостачання та водовідведення житлового будинку по пр. Героїв України, 15-Г</t>
  </si>
  <si>
    <t>просп. Героїв України, 15-г ( ПКД)</t>
  </si>
  <si>
    <t>Капітальний ремонт системи водопостачання та водовідведення житлового будинку по вул. Чкалова, 98-б (ПКД)</t>
  </si>
  <si>
    <t>вул. Чкалова, 98-б (ПКД)</t>
  </si>
  <si>
    <t>інші об'єкти   (ПКД)</t>
  </si>
  <si>
    <t>Капітальний ремонт системи водопостачання та водовідведення житлового будинку по вул. Чкалова, 60 ( ПКД)</t>
  </si>
  <si>
    <t>вул. Чкалова, 60 (ПКД)</t>
  </si>
  <si>
    <t>Капітальний ремонт системи водопостачання та водовідведення житлового будинку по вул. Колодязна, 13-а (ПКД)</t>
  </si>
  <si>
    <t>вул. Колодязна, 13-а (ПКД)</t>
  </si>
  <si>
    <t>Капітальний ремонт системи водопостачання та водовідведення житлового будинку по вул. Колодязна,13 (ПКД)</t>
  </si>
  <si>
    <t>вул. Колодязна,13 (ПКД)</t>
  </si>
  <si>
    <t>ТОВ "КІРОВОГРАДБУДПРОЕКТ"</t>
  </si>
  <si>
    <t>Капітальний ремонт внутрішньобудинкових електричних мереж (пряме абонування) гуртожитку по вул. Гонгадзе, 26/2</t>
  </si>
  <si>
    <t>вул. Гонгадзе, 26/2</t>
  </si>
  <si>
    <t>Капітальний ремонт внутрішньобудинкових електричних мереж (пряме абонування) гуртожитку по вул.Космонавтів,112</t>
  </si>
  <si>
    <t>вул. Космонавтів, 112</t>
  </si>
  <si>
    <t xml:space="preserve"> Капітальний ремонт внутрішніх електромереж  ж/б по пр. Миру, 56</t>
  </si>
  <si>
    <t>пр. Миру, 56</t>
  </si>
  <si>
    <t>Капітальний ремонт внутрішньобудинкових електричних мереж (пряме абонування) гуртожитку по вул. Яворницького, 2-Б</t>
  </si>
  <si>
    <t>вул. Яворницького, 2-Б</t>
  </si>
  <si>
    <t>Капітальний ремонт внутрішньобудинкових електричних мереж (пряме абонування) гуртожитку по вул. Космонавтів, 110</t>
  </si>
  <si>
    <t xml:space="preserve"> вул. Космонавтів, 110</t>
  </si>
  <si>
    <t>Капітальний ремонт внутрішньобудинкових електричних мереж (пряме абонування) гуртожитку по  вул. Океанівська, 1-а</t>
  </si>
  <si>
    <t>вул. Океанівська, 1-а</t>
  </si>
  <si>
    <t>Капітальний ремонт внутрішньобудинкових електричних мереж (пряме абонування) гуртожитку по вул. Океанівська, 1-б</t>
  </si>
  <si>
    <t>вул. Океанівська, 1-б</t>
  </si>
  <si>
    <t>Капітальний ремонт внутрішньобудинкових електричних мереж (пряме абонування) гуртожитку по вул. Космонавтів, 132-А</t>
  </si>
  <si>
    <t xml:space="preserve"> вул. Космонавтів, 132-А</t>
  </si>
  <si>
    <t>ТОВ "СПЕЦМОНТАЖ-123"</t>
  </si>
  <si>
    <t>Капітальний ремонт внутрішньобудинкових електричних мереж (пряме абонування) гуртожитку по  вул. Потьомкінська, 131-в/6</t>
  </si>
  <si>
    <t>вул. Потьомкінська, 131-в/6</t>
  </si>
  <si>
    <t>ТОВ "ЕЛЕКТРІМ-2000"</t>
  </si>
  <si>
    <t>Капітальний ремонт внутрішньобудинкових електричних мереж (пряме абонування) гуртожитку по вул. Озерна, 12</t>
  </si>
  <si>
    <t xml:space="preserve"> вул. Озерна, 12</t>
  </si>
  <si>
    <t xml:space="preserve"> Капітальний ремонт внутрішньобудинкових електричних мереж (пряме абонування) гуртожитку по пров. Кобера, 13</t>
  </si>
  <si>
    <t>пров. Кобера, 13</t>
  </si>
  <si>
    <t>ФОП ДЕРКАЧ О. С.</t>
  </si>
  <si>
    <t xml:space="preserve"> Капітальний ремонт внутрішньобудинкових електричних мереж (пряме абонування) гуртожитку по пр. Богоявленський, 289</t>
  </si>
  <si>
    <t>пр. Богоявленський, 289</t>
  </si>
  <si>
    <t>Капітальний ремонт внутрішньобудинкових електричних мереж (пряме абонування) гуртожитку по пр. Богоявленський, 287</t>
  </si>
  <si>
    <t>пр. Богоявленський, 287</t>
  </si>
  <si>
    <t>Капітальний ремонт внутрішньобудинкових електричних мереж (пряме абонування) гуртожитку по  вул. Київська, 2</t>
  </si>
  <si>
    <t>вул. Київська, 2</t>
  </si>
  <si>
    <t>Капітальний ремонт внутрішньобудинкових електричних мереж (пряме абонування) гуртожитку по вул.Ген. Карпенко,2/1 (4,5,6 п.)</t>
  </si>
  <si>
    <t>вул. Ген. Карпенко, 2/1 (п. 4, 5, 6)</t>
  </si>
  <si>
    <t>Капітальний ремонт внутрішньобудинкових електричних мереж (пряме абонування) гуртожитку по вул. Айвазовського, 6</t>
  </si>
  <si>
    <t>вул. Айвазовського, 6</t>
  </si>
  <si>
    <t>ДП КСУ-411 ПАТ "ДЕМ"</t>
  </si>
  <si>
    <t>Капітальний ремонт внутрішньобудинкових електричних мереж (пряме абонування) гуртожитку по пр. Героїв України, 4</t>
  </si>
  <si>
    <t>пр. Героїв України, 4</t>
  </si>
  <si>
    <t>Капітальний ремонт системи водопостачання та водовідведення  ж/б по вул. Колодязна, 6</t>
  </si>
  <si>
    <t>вул. Колодязна, 6</t>
  </si>
  <si>
    <t>ТОВ "ПІВДЕНЬТОРГМОНТАЖ"</t>
  </si>
  <si>
    <t>Капітальний ремонт системи водопостачання та водовідведення  ж/б по вул. Чкалова, 86</t>
  </si>
  <si>
    <t>вул. Чкалова, 86</t>
  </si>
  <si>
    <t>Капітальний ремонт вузлів та обладнання ліфта у житловому будинку по вул. Свиридова, 40/1 (п. 2)   у м. Миколаєві</t>
  </si>
  <si>
    <t>вул. Свиридова, 40/1 (п. 2)</t>
  </si>
  <si>
    <t>ТОВ "ЕКСПЕРТИЗА МВК"</t>
  </si>
  <si>
    <t>Капітальний післяекспертний ремонт вузлів та обладнання ліфтів у житловому будинку по вул. Садова, 48 (п. 1, 2)  у м. Миколаєві</t>
  </si>
  <si>
    <t>вул. Садова, 48 (п. 1, 2)</t>
  </si>
  <si>
    <t>Капітальний післяекспертний ремонт вузлів та обладнання ліфтів у житловому будинку по вул. Погранична, 80 (п. 2, 4)  у м. Миколаєві</t>
  </si>
  <si>
    <t>вул. Погранична, 80 (п. 2, 4)</t>
  </si>
  <si>
    <t>Капітальний післяекспертний ремонт вузлів та обладнання ліфтів у житловому будинку по вул. Г. Гонгадзе, 30 (п. 1, 2, 3, 4)  у м. Миколаєві</t>
  </si>
  <si>
    <t>вул. Г. Гонгадзе, 30 (п. 1, 2, 3, 4)</t>
  </si>
  <si>
    <t>Капітальний післяекспертний ремонт вузлів та обладнання ліфтів у житловому будинку по вул. Заводська, 19 (п. 1, 2, 3)  у м. Миколаєві</t>
  </si>
  <si>
    <t>вул. Заводська, 19 (п. 1, 2, 3)</t>
  </si>
  <si>
    <t>Капітальний післяекспертний ремонт вузлів та обладнання ліфтів у житловому будинку по вул. Шосейна, 58 (п. 1, п. 2, п. 3, п. 4)  у м. Миколаєві</t>
  </si>
  <si>
    <t xml:space="preserve">вул. Шосейна, 58 (п. 1, п. 2, п. 3, п. 4) </t>
  </si>
  <si>
    <t>Капітальний післяекспертний ремонт вузлів та обладнання ліфтів у житловому будинку по вул. Январьова, 28 (п. 1, п. 2, п. 3, п. 4)  у м. Миколаєві</t>
  </si>
  <si>
    <t xml:space="preserve">вул. Январьова, 28 (п. 1, п. 2, п. 3, п. 4) </t>
  </si>
  <si>
    <t>Капітальний післяекспертний ремонт вузлів та обладнання ліфтів у житловому будинку по пр. Центральний, 21 (п. 1, п. 3)  у м. Миколаєві</t>
  </si>
  <si>
    <t>пр. Центральний, 21 (п. 1, п. 3)</t>
  </si>
  <si>
    <t>Капітальний ремонт вузлів та обладнання ліфтів у житловому будинку по вул. 1 Екіпажна, 2-А (п. 1, п. 2, п. 3, п. 4)  у м. Миколаєві</t>
  </si>
  <si>
    <t xml:space="preserve">вул. 1 Екіпажна, 2-А (п. 1, п. 2, п. 3, п. 4) </t>
  </si>
  <si>
    <t>Капітальний ремонт вузлів та обладнання ліфтів у житловому будинку по вул. Озерна, 37 (п. 1, п. 3)  у м. Миколаєві</t>
  </si>
  <si>
    <t>вул. Озерна, 37 (п. 1, п. 3)</t>
  </si>
  <si>
    <t>Капітальний ремонт вузлів та обладнання ліфта у житловому будинку по пр. Богоявленський, 325/2 (вант)  у м. Миколаєві</t>
  </si>
  <si>
    <t xml:space="preserve">пр. Богоявленський, 325/2 (вант) </t>
  </si>
  <si>
    <t>Капітальний ремонт вузлів та обладнання ліфтів у житловому будинку по вул. Чкалова, 108 (п. 1, п. 2, п. 3)  у м. Миколаєві</t>
  </si>
  <si>
    <t xml:space="preserve">вул. Чкалова, 108 (п. 1, п. 2, п. 3) </t>
  </si>
  <si>
    <t>Капітальний ремонт вузлів та обладнання ліфта у житловому будинку по вул. Озерна, 35 (п. 3)   у м. Миколаєві</t>
  </si>
  <si>
    <t>вул. Озерна, 35 (п. 3)</t>
  </si>
  <si>
    <t>Капітальний ремонт вузлів та обладнання ліфта у житловому будинку по пр. Богоявленський, 325/5 ліфт А   у м. Миколаєві</t>
  </si>
  <si>
    <t>пр. Богоявленський, 325/5 ліфт А</t>
  </si>
  <si>
    <t>Капітальний ремонт вузлів та обладнання ліфта у житловому будинку по вул. Казарського, 3-а (п. 3)   у м. Миколаєві</t>
  </si>
  <si>
    <t xml:space="preserve">вул. Казарського, 3-а (п. 3) </t>
  </si>
  <si>
    <t>Капітальний ремонт вузлів та обладнання ліфта у житловому будинку по вул. 11 Поздовжня, 31-а (п. 2)   у м. Миколаєві</t>
  </si>
  <si>
    <t>вул. 11 Поздовжня, 31-а (п. 2)</t>
  </si>
  <si>
    <t>Капітальний ремонт вузлів та обладнання ліфта у житловому будинку по вул. Озерна, 25 (п. 2)   у м. Миколаєві</t>
  </si>
  <si>
    <t>вул. Озерна, 25 (п. 2)</t>
  </si>
  <si>
    <t>Капітальний ремонт вузлів та обладнання ліфта у житловому будинку по вул. Океанівська, 52 (п. 2)   у м. Миколаєві</t>
  </si>
  <si>
    <t>вул. Океанівська, 52 (п. 2)</t>
  </si>
  <si>
    <t>Капітальний ремонт вузлів та обладнання ліфта у житловому будинку по вул. Океанівська, 58-А (п. 1)   у м. Миколаєві</t>
  </si>
  <si>
    <t>вул. Океанівська, 58-А (п. 1)</t>
  </si>
  <si>
    <t>КП "МИКОЛАЇВЛІФТ"</t>
  </si>
  <si>
    <t>Капітальний ремонт вузлів та обладнання ліфта у житловому будинку по пр. Корабелів, 18-А (п. 5)   у м. Миколаєві</t>
  </si>
  <si>
    <t xml:space="preserve">пр. Корабелів, 18-А (п. 5)  </t>
  </si>
  <si>
    <t>Капітальний ремонт вузлів та обладнання ліфта у житловому будинку по вул. Чкалова, 86 (п. 1)  у м. Миколаєві</t>
  </si>
  <si>
    <t xml:space="preserve">вул. Чкалова, 86 (п. 1) </t>
  </si>
  <si>
    <t>Капітальний ремонт вузлів та обладнання ліфта у житловому будинку по вул. Океанівська, 32-В  (п. 1)  у м. Миколаєві</t>
  </si>
  <si>
    <t xml:space="preserve">вул. Океанівська, 32-В  (п. 1)  </t>
  </si>
  <si>
    <t>Капітальний ремонт вузлів та обладнання ліфтів у житловому будинку по вул. 6 Слобідська, 7 (п.1, п.2)  у м. Миколаєві</t>
  </si>
  <si>
    <t xml:space="preserve">вул. 6 Слобідська, 7 (п.1, п.2) </t>
  </si>
  <si>
    <t>Капітальний ремонт вузлів та обладнання ліфта у житловому будинку по вул. Південна, 39-А  (п. 2)  у м. Миколаєві</t>
  </si>
  <si>
    <t xml:space="preserve">вул. Південна, 39-А  (п. 2)  </t>
  </si>
  <si>
    <t>Капітальний ремонт вузлів та обладнання ліфта у житловому будинку по вул. Новозаводська, 4 (п. 2)  у м. Миколаєві</t>
  </si>
  <si>
    <t xml:space="preserve">вул. Новозаводська, 4 (п. 2) </t>
  </si>
  <si>
    <t>Капітальний ремонт вузлів та обладнання ліфта у житловому будинку по вул. 3 Слобідська, 49 (п. 1) у м. Миколаєві</t>
  </si>
  <si>
    <t>вул. 3 Слобідська, 49</t>
  </si>
  <si>
    <t>Капітальний ремонт вузлів та обладнання ліфта у житловому будинку по вул. Г. Петрової, 3 (п. 1, 2, 3, 4) у м. Миколаєві</t>
  </si>
  <si>
    <t>вул. Г. Петрової, 3</t>
  </si>
  <si>
    <t>Капітальний ремонт вузлів та обладнання ліфта у житловому будинку по пр. Центральний, 157 у м. Миколаєві</t>
  </si>
  <si>
    <t>пр. Центральний, 157</t>
  </si>
  <si>
    <t>Капітальний ремонт вузлів та обладнання ліфта у житловому будинку по вул. Окуанівська, 32-А (п. 4) у м. Миколаєві</t>
  </si>
  <si>
    <t>вул. Океанівська, 32-а (п. 4)</t>
  </si>
  <si>
    <t>Капітальний ремонт покрівлі житлового будинкуу по вул. Арх. Старова, 6-Б у м. Миколаєві</t>
  </si>
  <si>
    <t>вул. Арх. Старова, 6-Б</t>
  </si>
  <si>
    <t>Виготовлення та коригування ПКД, проходження експертизи</t>
  </si>
  <si>
    <t>ТОВ "ПІК ГАРАНТ"</t>
  </si>
  <si>
    <t>ФОП ГРИГОРЕНКО Д. С.</t>
  </si>
  <si>
    <t>Капітальний ремонт покрівель житлового будинку по вул. Бузніка, 4-А у м. Миколаєві</t>
  </si>
  <si>
    <t>вул. Бузніка, 4-А</t>
  </si>
  <si>
    <t>ТОВ ФІРМА "КАПІТАЛ-БУД"</t>
  </si>
  <si>
    <t>Капітальний ремонт покрівлі житлового будинку по  вул. Авангардна, 51 у м. Миколаєві</t>
  </si>
  <si>
    <t xml:space="preserve"> вул. Авангардна, 51 </t>
  </si>
  <si>
    <t>ТОВ "БУДТЕХНОЛОГІЯ-МК"</t>
  </si>
  <si>
    <t>Капітальний ремонт покрівлі житлового будинку по вул. 1 Слобідська, 43 у м. Миколаєві</t>
  </si>
  <si>
    <t>вул. 1 Слобідська, 43</t>
  </si>
  <si>
    <t>Архітектурні,інженерні та планувальні послуги</t>
  </si>
  <si>
    <t>Капітальний ремонт покрівлі житлового будинку по вул. Заводська, 13/2 у м. Миколаєві</t>
  </si>
  <si>
    <t>вул. Заводська, 13/2</t>
  </si>
  <si>
    <t>Капітальний ремонт покрівлі житлового будинку по вул. Миколаївська, 22 у м. Миколаєві</t>
  </si>
  <si>
    <t>вул. Миколаївська, 22</t>
  </si>
  <si>
    <t>Капітальний ремонт покрівлі житлового будинку по вул. Лазурна, 20 у м. Миколаєві</t>
  </si>
  <si>
    <t>вул. Лазурна, 20</t>
  </si>
  <si>
    <t>Капітальний ремонт покрівель житлового будинку по вул. Одеське шосе, 98-а у .м. Миколаєві</t>
  </si>
  <si>
    <t>вул. Одеське шосе, 98-а</t>
  </si>
  <si>
    <t>ТОВ  "ПРОЕКТ-КОМПЛЕКТ СТРОЙ"</t>
  </si>
  <si>
    <t>Архітектурні,інженерні та планувальні послуги(Коригування ПКД по об'єкту)</t>
  </si>
  <si>
    <t>Капітальний ремонт покрівлі житлового будинку по пр. Корабелів, 11 у м. Миколаєві</t>
  </si>
  <si>
    <t>пр. Корабелів, 11</t>
  </si>
  <si>
    <t>Архітектурні,інженерні та планувальні послуги(Розроблення проектно-кошторисної документаціїї по об'єкту)</t>
  </si>
  <si>
    <t>Капітальний ремонт покрівлі житлового будинку по вул. Океанівська, 40-А у м. Миколаєві</t>
  </si>
  <si>
    <t>вул. Океанівська, 40-А</t>
  </si>
  <si>
    <t>Капітальний ремонт покрівлі житлового будинку по вул. Погранична, 246-Б у м. Миколаєві</t>
  </si>
  <si>
    <t>вул. Погранична, 246-Б</t>
  </si>
  <si>
    <t>Капітальний ремонт покрівлі житлового будинку по вул. Південна, 52 (під. 5-7) у м. Миколаєві</t>
  </si>
  <si>
    <t>вул. Південна, 52</t>
  </si>
  <si>
    <t>ТОВ "ЛАСКАРДО"</t>
  </si>
  <si>
    <t>Капітальний ремонт покрівлі житлового будинку по вул. Заводська,1/1 у м. Миколаєві</t>
  </si>
  <si>
    <t>вул. Заводська, 1/1</t>
  </si>
  <si>
    <t>Капітальний ремонт покрівлі житлового будинку по вул. Заводська, 2-Г у м. Миколаєві</t>
  </si>
  <si>
    <t>вул. Заводська, 2-Г</t>
  </si>
  <si>
    <t>ФОП ЧЕЧУЙ С.В.</t>
  </si>
  <si>
    <t>Капітальний ремонт м'якої покрівлі житлового будинку по пр. Центральний, 21 у м. Миколаєві</t>
  </si>
  <si>
    <t>пр. Центральний, 21</t>
  </si>
  <si>
    <t>Капітальний ремонт покрівлі житлового будинку по вул. Арх. Старова, 6-Б у м. Миколаєві</t>
  </si>
  <si>
    <t>Капітальний ремонт покрівлі житлового будинку по пр. Героїв України, 13-г у м. Миколаєві</t>
  </si>
  <si>
    <t>пр. Героїв України, 13-Г</t>
  </si>
  <si>
    <t>Капітальний ремонт покрівлі житлового будинку по вул. Терасна, 3 у м. Миколаєві</t>
  </si>
  <si>
    <t>вул. Терасна, 3</t>
  </si>
  <si>
    <t>Капітальний ремонт покрівлі житлового будинку по вул. Чкалова, 99 у м. Миколаєві</t>
  </si>
  <si>
    <t xml:space="preserve"> вул. Чкалова, 99</t>
  </si>
  <si>
    <t>Департамент житлово-комунального господарства Миколаївської міської ради</t>
  </si>
  <si>
    <t>Реконструкція, в т.ч. проектні роботи та експертиза</t>
  </si>
  <si>
    <t>Реконструкція елінгу №1 ДЮСШ №2 з надбудовою спортивного залу  за адресою вул. Спортивна 11 в м.Миколаєві  у т.ч. проектні роботи та експертиза</t>
  </si>
  <si>
    <t>вул.спортивна 11 м.Миколаїв</t>
  </si>
  <si>
    <t>Управління у справах фізичної культури і спорту Миколаївської міської ради</t>
  </si>
  <si>
    <t>Філія ДП "Укрдержбудексертиза" в Миколаївській області</t>
  </si>
  <si>
    <t>Корегування проектно-кошторисної документації, проведення експертизи, реконструкція палацу культури</t>
  </si>
  <si>
    <t>Реконструкція Миколаївський міський палац культури "Молодіжний" по вул. Театральній, 1, в м.Миколаєві, в т.ч. проектно-вишукувальні роботи та експертиза.</t>
  </si>
  <si>
    <t>м. Миколаїв, вул. Театральна, буд. 1</t>
  </si>
  <si>
    <t xml:space="preserve">Капітальний ремонт системи опалення,вентиляції та кондиціонування будівлі концерт-холу"Юність" </t>
  </si>
  <si>
    <t>Капітальний ремонт системи опалення,вентиляції та кондиціонування будівлі концерт-холу"Юність" за адресою : м.Миколаїв , пр.Богоявленський,39-а,в т.ч. проектно-вишукувальні роботита експертиза</t>
  </si>
  <si>
    <t xml:space="preserve"> м.Миколаїв ,пр.Богоявленський,39-а</t>
  </si>
  <si>
    <t xml:space="preserve">КНВП Тріботехніка         </t>
  </si>
  <si>
    <t>Капітальний ремонт по заміні вікон в бібліотеці – філії №5 ЦМБ для дорослих (субвенція)</t>
  </si>
  <si>
    <t>Капітальний ремонт по заміні вікон в бібліотеці – філії № 5 Центральної міської бібліотеки для дорослих за адресою: вул. Дачна, 9, м. Миколаїв Миколаївської області(субвенція)</t>
  </si>
  <si>
    <t>м. Миколаїв, вул. Дачна, 9</t>
  </si>
  <si>
    <t>ТОВ "Антарес-Буд", ФОП  Григоренко Д.С., КП "Дирекція з капітального будівництва та реконструкції МОР"</t>
  </si>
  <si>
    <t>Корегування проектно-кошторисної документації, проведення експертизи, капітальний ремонт споруди, благоустрій прилеглої території</t>
  </si>
  <si>
    <t>Капітальний ремонт споруди "Корабель" з басейном та благоустроем прилеглої території у БУ ММР КІК ДМ  "Казка" в м. Миколаєві", в т.ч. проектно-вишукувальні роботи та експертиза.</t>
  </si>
  <si>
    <t xml:space="preserve">м. Миколаїв, вул. Декабристів, 38а </t>
  </si>
  <si>
    <t>Капітальний ремонт споруди "Водойом"(каскадний басейн)  з благоустроем прилеглої території у БУ ММР КІК "ДМ "Казка" в м. Миколаєві, в т.ч. проектно-вишукувальні роботи та експертиза.</t>
  </si>
  <si>
    <t>Управління з питань культури та охорони культурної спадщини ММР</t>
  </si>
  <si>
    <t>КП ММР "Капбудівництво м.Миколаєва"- 5,696 тис.грн., ТОВ ІТЦ "Миколаївбуд" - 211,369 тис.грн., ФОП Борзов Сергій Євгенович - 95,314 тис.грн.</t>
  </si>
  <si>
    <t>Проведення безоплатного капітального ремонту, власних житлових будинків і квартир особам, що мають право на таку пільгу</t>
  </si>
  <si>
    <t>Капітальний ремонт житлових приміщень</t>
  </si>
  <si>
    <t>Капітальний ремонт автомобілів</t>
  </si>
  <si>
    <t>М.Морська, 19</t>
  </si>
  <si>
    <t>Департамент праці та соціального захисту населення Миколаївської міської ради</t>
  </si>
  <si>
    <t xml:space="preserve"> ТОВ "Антарес-Буд"</t>
  </si>
  <si>
    <t xml:space="preserve">Реконструкція 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</si>
  <si>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</si>
  <si>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вул. Корабелів, 14-в</t>
  </si>
  <si>
    <t>ТОВ "Миколаївпроект"</t>
  </si>
  <si>
    <t>Капітальний ремонт ліфту в хірургічному корпусі із заміною ліфта міської лікарні №5</t>
  </si>
  <si>
    <t>м. Миколаїв, просп. Богоявленський, 336</t>
  </si>
  <si>
    <t>ТОВ "КРЮСИСТЕМСЕРВІС"</t>
  </si>
  <si>
    <t>Капітальний ремонт апарату МРТ міської лікарні №4</t>
  </si>
  <si>
    <t>м. Миколаїв, вул. Ад,Макарова,1</t>
  </si>
  <si>
    <t>Капітальний ремонт з придбанням 2-х вантажно-медичних та 3-х пасажирських  ліфтів з модернізацією ліфтових шахт міської лікарні №3</t>
  </si>
  <si>
    <t>м.Миколаїв, вул.Космонавтів, 97</t>
  </si>
  <si>
    <t>КП "Миколаївліфт"; ФОП Новіков О.П.</t>
  </si>
  <si>
    <t>Капітальний ремонт вузлів та обладнання пасажирського ліфту міської дитячої лікарні №2</t>
  </si>
  <si>
    <t>м. Миколаїв, вул. Рюміна,5</t>
  </si>
  <si>
    <t>ТОВ "Сигнал-Союз"</t>
  </si>
  <si>
    <t xml:space="preserve">Кап.ремонт системи пожежної сигналізації та системи оповіщення, проведення протипожежних заходів в міській дитячій  лікарні №2 </t>
  </si>
  <si>
    <t>Управління охорони здоров'я Миколаївської міської ради</t>
  </si>
  <si>
    <t xml:space="preserve">Реконструкція баскетбольного майданчика гімназії №4 по вул.Лазурній,48 у м. Миколаєві, в т.ч. проектно-вишукувальні роботи та експертиза </t>
  </si>
  <si>
    <t>Гімназія № 4Миколаївської міської ради Миколаївської області</t>
  </si>
  <si>
    <t>54058м. Миколаїввул. Лазурна, 48</t>
  </si>
  <si>
    <t>Реконструкція покрівлі ЗОШ №40 по вул.Металургів, 97/1  у м.Миколаєві, у  т.ч.проектно-вишукувальні роботи та експертиза</t>
  </si>
  <si>
    <t>Миколаївська загальноосвітня школа І-ІІІ ступенів № 40Миколаївської міської ради Миколаївської області</t>
  </si>
  <si>
    <t>54050, м. Миколаїв, вул.Металургів, 97/1</t>
  </si>
  <si>
    <t>Реконструкція покрівлі ЗОШ №64, вул.Архітектора Старова, 6-Г у м.Миколаєві, у т.ч. проектно-вишукувальні роботи та експертиза</t>
  </si>
  <si>
    <t>Миколаївська загальноосвітня школа І-ІІІ ступенів № 64Миколаївської міської ради Миколаївської області</t>
  </si>
  <si>
    <t>54046, м. Миколаїв, вул.Архітектора Старова, 6-Г</t>
  </si>
  <si>
    <t xml:space="preserve">Реконтрукція спортивного майданчика ЗОШ №53 по вул.Потьомкінській, 154 у м. Миколаєві, в т.ч. проектно-вишукувальні роботи та експертиза  </t>
  </si>
  <si>
    <t>Миколаївська загальноосвітня школа І-ІІІ ступенів № 53Миколаївської міської ради Миколаївської області</t>
  </si>
  <si>
    <t>54003, м. Миколаїв, вул.Потьомкінська, 154</t>
  </si>
  <si>
    <t xml:space="preserve"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робти та експертиза          </t>
  </si>
  <si>
    <t>Миколаївська загальноосвітня школа І-ІІІ ступенів № 16Миколаївської міської ради Миколаївської області</t>
  </si>
  <si>
    <t>54046, м. Миколаїв, вул.Христо Ботєва,41</t>
  </si>
  <si>
    <t>ТОВ "Миколаївміськбуд"</t>
  </si>
  <si>
    <t>Реконструкція з прибудовою ЗОШ № 36 по вул. Чигрина, 143 у м.Миколаєві  в т.ч. проектно-вишукувальні роботи та експертиза</t>
  </si>
  <si>
    <t>Миколаївська загальноосвітня школа І-ІІІ ступенів № 36Миколаївської міської ради Миколаївської області</t>
  </si>
  <si>
    <t>54000 м. Миколаїв, вул. Чигрина, 143</t>
  </si>
  <si>
    <t>ПП"Зодчий"</t>
  </si>
  <si>
    <t xml:space="preserve">виконання проектної документації (ПД) по обєкту "Капітальний ремонт санвузлів Миколаївської гімназії № 4 по вул. Лазурній,48 у м. Миколаєві" та проходження експертизи с послідуючим відшкодуванням витрат на її проходження  </t>
  </si>
  <si>
    <t xml:space="preserve">Гімназія № 4
Миколаївської міської ради Миколаївської області
</t>
  </si>
  <si>
    <t xml:space="preserve">54052
м. Миколаїв
пр. Корабелів,12-Г
</t>
  </si>
  <si>
    <t xml:space="preserve">виконання проектної документації (ПД) по обєкту "Капітальний ремонт санвузлів ЗОШ№ 50 по пр.Миру,50 у м. Миколаєві" та проходження експертизи с послідуючим відшкодуванням витрат на її проходження   </t>
  </si>
  <si>
    <t>Миколаївська загальноосвітня школа І-ІІІ ступенів № 50
Миколаївської міської ради Миколаївської області</t>
  </si>
  <si>
    <t xml:space="preserve">54056,
м. Миколаїв,
пр. Миру, 50
</t>
  </si>
  <si>
    <t>виконання проектної документації (ПД) по обєкту "Капітальний ремонт санвузлів ЗОШ№ 40 по вул.Металургів,97/1 у м. Миколаєві" та проходження експертизи с послідуючим відшкодуванням витрат на її проходження</t>
  </si>
  <si>
    <t>Миколаївська загальноосвітня школа І-ІІІ ступенів № 40
Миколаївської міської ради Миколаївської області</t>
  </si>
  <si>
    <t xml:space="preserve">54050
м. Миколаїв
вул. Металургів, 97/1
</t>
  </si>
  <si>
    <t xml:space="preserve">виконання проектної документації (ПД) по обєкту "Капітальний ремонт санвузлів ЗОШ№34 по вул. Лягіна,28 у м. Миколаєві" та проходження експертизи с послідуючим відшкодуванням витрат на її проходження </t>
  </si>
  <si>
    <t>Миколаївська загальноосвітня школа І-ІІІ ступенів № 34
Миколаївської міської ради Миколаївської області</t>
  </si>
  <si>
    <t xml:space="preserve">54017
м. Миколаїв
вул. Лягіна, буд. 28
</t>
  </si>
  <si>
    <t>оплата за  корегування ПКД по проекту капітальний ремонт спортивного майданчику ЗОШ № 61 по вул. Матросова, 2 у м.Миколаєві (корегування) та виконання функції Замовника експертизи ПКД</t>
  </si>
  <si>
    <t>ТОВ "Будівельна компанія "Контакт-Жилбуд"</t>
  </si>
  <si>
    <t xml:space="preserve">попередня оплата - на придбання і постачання матеріалів на капітальний ремонт  спортивного майданчику ЗОШ № 61 по вул. Матросова, 2 у м.Миколаєві (коригування 2) </t>
  </si>
  <si>
    <t>Миколаївська загальноосвітня школа І-ІІІ ступенів № 61
Миколаївської міської ради Миколаївської області</t>
  </si>
  <si>
    <t xml:space="preserve">54036
м. Миколаїв
вул. Олександра Матросова 2,
</t>
  </si>
  <si>
    <t>попередня оплата - на придбання і постачання матеріалів на капітальний ремонт  спортивного майданчику ЗОШ № 3 по вул. Чкалова, 114 у м.Миколаєві</t>
  </si>
  <si>
    <t>Миколаївська загальноосвітня школа І-ІІІ ступенів № 3
Миколаївської міської ради Миколаївської області</t>
  </si>
  <si>
    <t xml:space="preserve">54003
м.Миколаїв, Чкалова,114
</t>
  </si>
  <si>
    <t>попередня оплата - на придбання і постачання матеріалів на капітальний ремонт  ДНЗ № 17 по вул.Космонавтів, 144-а у м.Миколаєві (коригування</t>
  </si>
  <si>
    <t>Дошкільний навчальний заклад № 17  "Журавлик"</t>
  </si>
  <si>
    <t xml:space="preserve">54031
м. Миколаїв 
вул. Космонавтів, 144 Б
</t>
  </si>
  <si>
    <t>виконання проектної документації (ПД) по обєкту "Капітальний ремонт санвузлів ДНЗ № 2 "Берізка" по вул. Чкалова, 118Б у м. Миколаєві" та проходження експертизи с послідуючим відшкодуванням витрат на її проходження</t>
  </si>
  <si>
    <t>попередня оплата - на придбання і постачання матеріалів на капітальний ремонт  ДНЗ № 2 по вул.Чкалова, 118-б у м.Миколаєві (коригування)</t>
  </si>
  <si>
    <t>Дошкільний навчальний заклад №2  "Берізка"</t>
  </si>
  <si>
    <t xml:space="preserve">54003
м. Миколаїв 
вул. Чкалова, 118-
</t>
  </si>
  <si>
    <t xml:space="preserve">технічний нагляд по капітальному ремонту будівлі ЗОШ №  25 по вул. Защука, 2 а у м.Миколаєві </t>
  </si>
  <si>
    <t>ТОВ Південьбуд Миколаїв ЛТД</t>
  </si>
  <si>
    <t xml:space="preserve">капітальний ремонт будівлі ЗОШ №25 по вул.Защука, 2а у м.Миколаєві  </t>
  </si>
  <si>
    <t>Миколаївська загальноосвітня школа І-ІІІ ступенів № 25
Миколаївської міської ради Миколаївської області</t>
  </si>
  <si>
    <t>54020
м. Миколаїв
вул.  Защука, 2А</t>
  </si>
  <si>
    <t>ФОП Парулава Є.З.</t>
  </si>
  <si>
    <t xml:space="preserve">ПД по капітальному ремонту огорожі ЗОШ № 24 по вул. Лісова, 1 у м. Миколаєві   </t>
  </si>
  <si>
    <t>ТОВ "Тавріямонолітбуд"</t>
  </si>
  <si>
    <t xml:space="preserve"> капітальний ремонт огорожі ЗОШ № 24 по вул. Лісова, 1 в м.Миколаєві  (коригування) </t>
  </si>
  <si>
    <t>Миколаївська загальноосвітня школа І-ІІІ ступенів № 24
Миколаївської міської ради Миколаївської області</t>
  </si>
  <si>
    <t>54048
м. Миколаїв
вул. Лісова, буд.1</t>
  </si>
  <si>
    <t>ТОВ "Компанія Нікон-Буд"</t>
  </si>
  <si>
    <t xml:space="preserve"> реконструкція спортивного майданчику ЗЗСО № 51 по пров. Парусному, 3-Ау м.Миколаєві</t>
  </si>
  <si>
    <t>ПП "Промжилстрой"</t>
  </si>
  <si>
    <t>авторський нагляд по реконструкції спортивного майданчику ЗЗСО № 51 по пров. Парусному, 3-А  у м.Миколаєві</t>
  </si>
  <si>
    <t xml:space="preserve">технічний нагляд по реконструкції спортивного майданчику ЗЗСО № 51 по пров. Парусному, 3-Ау м.Миколаєві </t>
  </si>
  <si>
    <t xml:space="preserve">ПД реконструкція спортивного майданчику ЗЗСО № 51 по пров.Парусному, 3-А у м. Миколаєві </t>
  </si>
  <si>
    <t>Миколаївська загальноосвітня школа І-ІІІ ступенів № 51
Миколаївської міської ради Миколаївської області</t>
  </si>
  <si>
    <t>54025
м. Миколаїв
провулок Парусний, 3-А</t>
  </si>
  <si>
    <t>ФОП Новіков О.П.</t>
  </si>
  <si>
    <t>виготовлення проектно-кошторисної документації на спортивного майданчику ЗЗСО №19</t>
  </si>
  <si>
    <t>Миколаївська загальноосвітня школа І-ІІІ ступенів № 19
Миколаївської міської ради Миколаївської області</t>
  </si>
  <si>
    <t>м. Миколаїв, вул.Передова,11-а</t>
  </si>
  <si>
    <t>ТОВ "Промбудград</t>
  </si>
  <si>
    <t xml:space="preserve">реконструкція спортивного майданчику ЗЗСО № 42 по вул. Електронній,73 у м. Миколаєві </t>
  </si>
  <si>
    <t>технагляд на реконструкцію спортивного майданчику ЗЗСО № 42 по вул. Електронній,73 у м. Миколаєві</t>
  </si>
  <si>
    <t xml:space="preserve">авторський нагляд по реконструкції спортивного майданчику ЗЗСО № 42 по вул. Електронній,73 у м. Миколаєві </t>
  </si>
  <si>
    <t>Філія ДП "Укрдержбудекспертиза" у Миколаївській області</t>
  </si>
  <si>
    <t xml:space="preserve">експертиза ПДза всіма напрямами за робочим проектом  "Реконструкція спортивного майданчику ЗЗСО №42  по вул. Електронній,73 у м. Миколаєві  </t>
  </si>
  <si>
    <t xml:space="preserve">розробка ПКД по об'єкту: "Реконструкція спортивного майданчику ЗЗСО № 42 по вул. Електронній, 73 у м. Миколаєві "                                                                       </t>
  </si>
  <si>
    <t>Миколаївська загальноосвітня школа І-ІІІ ступенів № 42
Миколаївської міської ради Миколаївської області</t>
  </si>
  <si>
    <t>54031
м. Миколаїв
вул. Електронна, 73</t>
  </si>
  <si>
    <t>технічний нагляд за виконання робіт на капітальний ремонт будівлі ДНЗ № 72</t>
  </si>
  <si>
    <t>ТОВ "Перша Приватна Експертиза"</t>
  </si>
  <si>
    <t xml:space="preserve">експертиза ПД за всіма напрямками за робочим проектом "Капітальний ремонт будівлі ДНЗ № 72 по вул. Молдавська, 9 у м.Миколаєві" </t>
  </si>
  <si>
    <t>авторський нагляд по обєкту  капітальний ремонт будівлі ДНЗ № 72  по вул Молдавська,9 у м.Миколаєві</t>
  </si>
  <si>
    <t xml:space="preserve">корегування проектно-кошторисної документації по проекту капітальний ремонт будівлі ДНЗ № 72 </t>
  </si>
  <si>
    <t>капітальний ремонт будівлі ДНЗ № 72</t>
  </si>
  <si>
    <t>Дошкільний навчальний заклад №72</t>
  </si>
  <si>
    <t>м. Миколаїв, вул. Молдавська, 9</t>
  </si>
  <si>
    <t xml:space="preserve">технагляд по обєкту  "Капітального ремонту спортивного майданчику ЗЗСО № 32 по вул. Оберегова, 1 у м.Миколаєві"  (когирування)  </t>
  </si>
  <si>
    <t>експертиза ПДза всіма напрямами за робочим проектом по капітальному ремонту спортивного майданчику ЗЗСО № 32 по вул. Оберегова, 1 у м. Миколаєві</t>
  </si>
  <si>
    <t xml:space="preserve">авторський нагляд на капітальний ремонт спортивного майданчику ЗЗСО № 32 по вул. Оберегова, 1 у м.Миколаєві  (когирування)              </t>
  </si>
  <si>
    <t>ПП "ТАМІРАТ"</t>
  </si>
  <si>
    <t xml:space="preserve"> виконання капітального ремонту спортивного майданчику ЗЗСО № 32 по вул. Оберегова, 1 у м.Миколаєві  (когирування) </t>
  </si>
  <si>
    <t>виготовлення проектно-кошторисної документації на капітальний ремонт спортивного майданчику ЗЗСО №32</t>
  </si>
  <si>
    <t>Миколаївська
загальноосвітня школа І-ІІІ ступенів № 32
Миколаївської міської ради Миколаївської області</t>
  </si>
  <si>
    <t>54025
м. Миколаїв
вул. Оберегова, 1</t>
  </si>
  <si>
    <t>експертиза ПД за всіма напрямами за робочим проектом по капітальному ремонту приміщень ЗЗСО № 31 по вул. 1-а Слобідська, 42 у м. Миколаєві</t>
  </si>
  <si>
    <t>авторський нагляд на капітальний ремонт приміщень ЗЗСО № 31 по вул. 1-а Слобідська, 42 у м.Миколаєві</t>
  </si>
  <si>
    <t>ТОВ "Промбудград"</t>
  </si>
  <si>
    <t xml:space="preserve"> капітальний ремонт приміщень ЗЗСО № 31 по вул. 1-а Слобідська, 42 у м.Миколаєві </t>
  </si>
  <si>
    <t xml:space="preserve">технагляд на капітальний ремонт приміщень ЗЗСО № 31 по вул. 1-а Слобідська, 42 у м.Миколаєві </t>
  </si>
  <si>
    <t>виготовлення проектно-кошторисної документації на капітальний ремонт приміщень ЗЗСО №31</t>
  </si>
  <si>
    <t>Миколаївська загальноосвітня школа І-ІІІ ступенів № 31
Миколаївської міської ради Миколаївської області</t>
  </si>
  <si>
    <t>54055                                                      м. Миколаїв                        вул.1-Слобідська, 42</t>
  </si>
  <si>
    <t xml:space="preserve"> капітальний ремонт двору ЗЗСО № 16 по вул. Христо Ботєва, 41 у м.Миколаєві</t>
  </si>
  <si>
    <t xml:space="preserve">авторський нагляд на капітальний ремонт двору ЗЗСО № 16 по вул. Христо Ботєва, 41 у м.Миколаєві  </t>
  </si>
  <si>
    <t xml:space="preserve">технагляд по капітальному ремонту двору ЗЗСО № 16 по вул.Христо Ботєва, 41 у м.Миколаєві  </t>
  </si>
  <si>
    <t>виготовлення експетртизи проектно-кошторисної документації на капітальний ремонт двору ЗЗСО №16</t>
  </si>
  <si>
    <t>виготовлення проектно-кошторисної документації на капітальний ремонт двору ЗЗСО №16</t>
  </si>
  <si>
    <t>Миколаївська загальноосвітня школа І-ІІІ ступенів № 16
Миколаївської міської ради Миколаївської області</t>
  </si>
  <si>
    <t>54056                                                  м. Миколаїв                        вул.Христо Ботєва, 41</t>
  </si>
  <si>
    <t xml:space="preserve">ПКД по проекту капітальний ремонт покрівлі ЗОШ № 39 по вул. Нікольська,6 у м. Миколаєві  ( коригування ПКД та перерахунок кошторисів)  </t>
  </si>
  <si>
    <t xml:space="preserve">технічний нагляд за виконання робіт на капітальний ремонт покрівлі ЗОШ № 39                   </t>
  </si>
  <si>
    <t>ТОВ "Автобіолюкс"</t>
  </si>
  <si>
    <t xml:space="preserve">капітальний ремонт покрівлі ЗОШ № 39                                               </t>
  </si>
  <si>
    <t>Миколаївська загальноосвітня школа І-ІІІ ступенів № 39
Миколаївської міської ради Миколаївської області</t>
  </si>
  <si>
    <t>54030
м. Миколаїв
вул. Нікольська, 6</t>
  </si>
  <si>
    <t>Управління освіти Миколаївської міської ради</t>
  </si>
  <si>
    <t>Виконавчий комітет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</si>
  <si>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</si>
  <si>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</si>
  <si>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</si>
  <si>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</si>
  <si>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</si>
  <si>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</si>
  <si>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</si>
  <si>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</si>
  <si>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9 місяців 2019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</si>
</sst>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8">
    <numFmt numFmtId="164" formatCode="#,##0.000"/>
    <numFmt numFmtId="165" formatCode="0.000"/>
    <numFmt numFmtId="166" formatCode="#,##0.00000"/>
    <numFmt numFmtId="167" formatCode="#,##0.00_ ;\-#,##0.00\ "/>
    <numFmt numFmtId="168" formatCode="0.00000"/>
    <numFmt numFmtId="169" formatCode="#,##0.000\ _г_р_н_."/>
    <numFmt numFmtId="170" formatCode="#,##0.000\ _₴"/>
    <numFmt numFmtId="171" formatCode="#,##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</font>
    <font>
      <b/>
      <sz val="11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color rgb="FF000000"/>
      <name val="Times New Roman"/>
      <family val="1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21" fillId="0" borderId="0">
      <alignment vertical="top"/>
    </xf>
    <xf numFmtId="0" fontId="23" fillId="0" borderId="0"/>
  </cellStyleXfs>
  <cellXfs count="318">
    <xf numFmtId="0" fontId="0" fillId="0" borderId="0" xfId="0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left" vertical="top"/>
    </xf>
    <xf numFmtId="165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165" fontId="14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164" fontId="13" fillId="0" borderId="6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165" fontId="14" fillId="0" borderId="6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vertical="top" wrapText="1"/>
    </xf>
    <xf numFmtId="165" fontId="14" fillId="0" borderId="6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shrinkToFi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 vertical="top"/>
    </xf>
    <xf numFmtId="165" fontId="13" fillId="0" borderId="6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center" vertical="top"/>
    </xf>
    <xf numFmtId="165" fontId="13" fillId="0" borderId="6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164" fontId="14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167" fontId="3" fillId="0" borderId="6" xfId="0" applyNumberFormat="1" applyFont="1" applyFill="1" applyBorder="1" applyAlignment="1">
      <alignment horizontal="center" vertical="top" wrapText="1"/>
    </xf>
    <xf numFmtId="167" fontId="3" fillId="0" borderId="7" xfId="0" applyNumberFormat="1" applyFont="1" applyFill="1" applyBorder="1" applyAlignment="1">
      <alignment horizontal="center" vertical="top" wrapText="1"/>
    </xf>
    <xf numFmtId="164" fontId="14" fillId="0" borderId="7" xfId="0" applyNumberFormat="1" applyFont="1" applyFill="1" applyBorder="1" applyAlignment="1">
      <alignment horizontal="center" vertical="top"/>
    </xf>
    <xf numFmtId="167" fontId="3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5" fontId="14" fillId="0" borderId="7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5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169" fontId="16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/>
    <xf numFmtId="164" fontId="19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left" wrapText="1"/>
    </xf>
    <xf numFmtId="165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169" fontId="2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/>
    </xf>
    <xf numFmtId="2" fontId="18" fillId="0" borderId="8" xfId="0" applyNumberFormat="1" applyFont="1" applyFill="1" applyBorder="1" applyAlignment="1">
      <alignment horizontal="center" vertical="center" wrapText="1"/>
    </xf>
    <xf numFmtId="165" fontId="18" fillId="0" borderId="8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left" vertical="center"/>
    </xf>
    <xf numFmtId="2" fontId="3" fillId="0" borderId="1" xfId="2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 applyProtection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165" fontId="16" fillId="0" borderId="1" xfId="0" applyNumberFormat="1" applyFont="1" applyFill="1" applyBorder="1" applyAlignment="1">
      <alignment horizontal="left" vertical="center"/>
    </xf>
    <xf numFmtId="170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/>
    <xf numFmtId="170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wrapText="1"/>
    </xf>
    <xf numFmtId="17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17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17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170" fontId="16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/>
    <xf numFmtId="170" fontId="18" fillId="0" borderId="1" xfId="0" applyNumberFormat="1" applyFont="1" applyFill="1" applyBorder="1" applyAlignment="1">
      <alignment vertical="center" wrapText="1"/>
    </xf>
    <xf numFmtId="171" fontId="14" fillId="0" borderId="1" xfId="3" applyNumberFormat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1" fontId="14" fillId="0" borderId="6" xfId="3" applyNumberFormat="1" applyFont="1" applyFill="1" applyBorder="1" applyAlignment="1">
      <alignment horizontal="center" vertical="center" wrapText="1"/>
    </xf>
    <xf numFmtId="171" fontId="14" fillId="0" borderId="2" xfId="3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70" fontId="1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0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70" fontId="2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wrapText="1"/>
    </xf>
    <xf numFmtId="170" fontId="3" fillId="0" borderId="1" xfId="0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170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right" vertical="center" wrapText="1" shrinkToFit="1"/>
    </xf>
    <xf numFmtId="17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shrinkToFit="1"/>
    </xf>
    <xf numFmtId="170" fontId="11" fillId="0" borderId="2" xfId="0" applyNumberFormat="1" applyFont="1" applyFill="1" applyBorder="1" applyAlignment="1">
      <alignment vertical="center" wrapText="1"/>
    </xf>
    <xf numFmtId="170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70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 indent="1"/>
    </xf>
    <xf numFmtId="164" fontId="14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</cellXfs>
  <cellStyles count="5">
    <cellStyle name="Звичайний_Додаток _ 3 зм_ни 4575 2" xfId="3"/>
    <cellStyle name="Обычный" xfId="0" builtinId="0"/>
    <cellStyle name="Обычный 2" xfId="2"/>
    <cellStyle name="Обычный 3" xfId="1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599"/>
  <sheetViews>
    <sheetView tabSelected="1" zoomScale="110" zoomScaleNormal="90" workbookViewId="0">
      <pane ySplit="3" topLeftCell="A868" activePane="bottomLeft" state="frozen"/>
      <selection pane="bottomLeft" activeCell="C737" sqref="C737"/>
    </sheetView>
  </sheetViews>
  <sheetFormatPr defaultColWidth="9.140625" defaultRowHeight="15"/>
  <cols>
    <col min="1" max="1" width="26.28515625" style="3" customWidth="1"/>
    <col min="2" max="2" width="42.85546875" style="1" customWidth="1"/>
    <col min="3" max="3" width="39.28515625" style="1" customWidth="1"/>
    <col min="4" max="6" width="15.28515625" style="2" customWidth="1"/>
    <col min="7" max="7" width="34.85546875" style="1" customWidth="1"/>
    <col min="8" max="8" width="9.7109375" style="1" bestFit="1" customWidth="1"/>
    <col min="9" max="16384" width="9.140625" style="1"/>
  </cols>
  <sheetData>
    <row r="1" spans="1:64" ht="45" customHeight="1">
      <c r="A1" s="317" t="s">
        <v>1701</v>
      </c>
      <c r="B1" s="317"/>
      <c r="C1" s="317"/>
      <c r="D1" s="317"/>
      <c r="E1" s="317"/>
      <c r="F1" s="317"/>
      <c r="G1" s="3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>
      <c r="A2" s="313" t="s">
        <v>1700</v>
      </c>
      <c r="B2" s="316" t="s">
        <v>1699</v>
      </c>
      <c r="C2" s="316" t="s">
        <v>1698</v>
      </c>
      <c r="D2" s="315" t="s">
        <v>1697</v>
      </c>
      <c r="E2" s="315"/>
      <c r="F2" s="315"/>
      <c r="G2" s="313" t="s">
        <v>1696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75">
      <c r="A3" s="313"/>
      <c r="B3" s="314"/>
      <c r="C3" s="314"/>
      <c r="D3" s="168" t="s">
        <v>1695</v>
      </c>
      <c r="E3" s="168" t="s">
        <v>1694</v>
      </c>
      <c r="F3" s="168" t="s">
        <v>1693</v>
      </c>
      <c r="G3" s="31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6.5" customHeight="1">
      <c r="A4" s="211" t="s">
        <v>1692</v>
      </c>
      <c r="B4" s="211"/>
      <c r="C4" s="211"/>
      <c r="D4" s="211"/>
      <c r="E4" s="211"/>
      <c r="F4" s="211"/>
      <c r="G4" s="211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6.5" customHeight="1">
      <c r="A5" s="137"/>
      <c r="B5" s="195"/>
      <c r="C5" s="137"/>
      <c r="D5" s="210"/>
      <c r="E5" s="210"/>
      <c r="F5" s="209"/>
      <c r="G5" s="1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6.5" customHeight="1">
      <c r="A6" s="208"/>
      <c r="B6" s="207" t="s">
        <v>594</v>
      </c>
      <c r="C6" s="44" t="s">
        <v>593</v>
      </c>
      <c r="D6" s="44">
        <f>SUM(D5:D5)</f>
        <v>0</v>
      </c>
      <c r="E6" s="44">
        <f>SUM(E5:E5)</f>
        <v>0</v>
      </c>
      <c r="F6" s="44">
        <f>SUM(F5:F5)</f>
        <v>0</v>
      </c>
      <c r="G6" s="44" t="s">
        <v>593</v>
      </c>
      <c r="H6" s="4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20.25" customHeight="1">
      <c r="A7" s="312" t="s">
        <v>1691</v>
      </c>
      <c r="B7" s="312"/>
      <c r="C7" s="312"/>
      <c r="D7" s="312"/>
      <c r="E7" s="312"/>
      <c r="F7" s="312"/>
      <c r="G7" s="312"/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3.9" customHeight="1">
      <c r="A8" s="304" t="s">
        <v>1690</v>
      </c>
      <c r="B8" s="305" t="s">
        <v>1689</v>
      </c>
      <c r="C8" s="209" t="s">
        <v>1688</v>
      </c>
      <c r="D8" s="311">
        <f>2500</f>
        <v>2500</v>
      </c>
      <c r="E8" s="311">
        <v>1406.5</v>
      </c>
      <c r="F8" s="301">
        <f>306.51587+152.89363+445.2074+134.18945+207.73882-1</f>
        <v>1245.5451700000001</v>
      </c>
      <c r="G8" s="209" t="s">
        <v>1687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30">
      <c r="A9" s="304"/>
      <c r="B9" s="306"/>
      <c r="C9" s="209" t="s">
        <v>1686</v>
      </c>
      <c r="D9" s="311"/>
      <c r="E9" s="311"/>
      <c r="F9" s="301">
        <f>7.33042+3.64573+2.94433+15.4256</f>
        <v>29.346080000000001</v>
      </c>
      <c r="G9" s="209" t="s">
        <v>936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60">
      <c r="A10" s="304"/>
      <c r="B10" s="303"/>
      <c r="C10" s="209" t="s">
        <v>1685</v>
      </c>
      <c r="D10" s="311"/>
      <c r="E10" s="311"/>
      <c r="F10" s="301">
        <v>128.77549999999999</v>
      </c>
      <c r="G10" s="301" t="s">
        <v>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41.45" customHeight="1">
      <c r="A11" s="304" t="s">
        <v>1684</v>
      </c>
      <c r="B11" s="305" t="s">
        <v>1683</v>
      </c>
      <c r="C11" s="308" t="s">
        <v>1682</v>
      </c>
      <c r="D11" s="311">
        <v>999</v>
      </c>
      <c r="E11" s="311">
        <v>943</v>
      </c>
      <c r="F11" s="307">
        <f>49.91177+61.56</f>
        <v>111.47176999999999</v>
      </c>
      <c r="G11" s="7" t="s">
        <v>1021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45">
      <c r="A12" s="304"/>
      <c r="B12" s="306"/>
      <c r="C12" s="308" t="s">
        <v>1681</v>
      </c>
      <c r="D12" s="311"/>
      <c r="E12" s="311"/>
      <c r="F12" s="307">
        <v>3.9393799999999999</v>
      </c>
      <c r="G12" s="301" t="s">
        <v>1649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45">
      <c r="A13" s="304"/>
      <c r="B13" s="306"/>
      <c r="C13" s="308" t="s">
        <v>1680</v>
      </c>
      <c r="D13" s="311"/>
      <c r="E13" s="311"/>
      <c r="F13" s="307">
        <f>2.57288+12.11513</f>
        <v>14.68801</v>
      </c>
      <c r="G13" s="209" t="s">
        <v>936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45">
      <c r="A14" s="304"/>
      <c r="B14" s="306"/>
      <c r="C14" s="308" t="s">
        <v>1679</v>
      </c>
      <c r="D14" s="311"/>
      <c r="E14" s="311"/>
      <c r="F14" s="307">
        <f>2.842</f>
        <v>2.8420000000000001</v>
      </c>
      <c r="G14" s="7" t="s">
        <v>1021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45">
      <c r="A15" s="304"/>
      <c r="B15" s="303"/>
      <c r="C15" s="308" t="s">
        <v>1678</v>
      </c>
      <c r="D15" s="311"/>
      <c r="E15" s="311"/>
      <c r="F15" s="307">
        <f>200+143.9227+465.43265</f>
        <v>809.35535000000004</v>
      </c>
      <c r="G15" s="209" t="s">
        <v>1672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41.45" customHeight="1">
      <c r="A16" s="304" t="s">
        <v>1677</v>
      </c>
      <c r="B16" s="305" t="s">
        <v>1676</v>
      </c>
      <c r="C16" s="308" t="s">
        <v>1675</v>
      </c>
      <c r="D16" s="309">
        <v>914</v>
      </c>
      <c r="E16" s="309">
        <v>914</v>
      </c>
      <c r="F16" s="307">
        <f>12.78947+54.87253</f>
        <v>67.661999999999992</v>
      </c>
      <c r="G16" s="7" t="s">
        <v>1021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45">
      <c r="A17" s="304"/>
      <c r="B17" s="306"/>
      <c r="C17" s="308" t="s">
        <v>1674</v>
      </c>
      <c r="D17" s="309"/>
      <c r="E17" s="309"/>
      <c r="F17" s="307">
        <f>3.64262+10.84187</f>
        <v>14.484490000000001</v>
      </c>
      <c r="G17" s="209" t="s">
        <v>936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45">
      <c r="A18" s="304"/>
      <c r="B18" s="306"/>
      <c r="C18" s="308" t="s">
        <v>1673</v>
      </c>
      <c r="D18" s="309"/>
      <c r="E18" s="309"/>
      <c r="F18" s="307">
        <f>328+201.02786-8+277.91498</f>
        <v>798.94284000000005</v>
      </c>
      <c r="G18" s="209" t="s">
        <v>1672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45">
      <c r="A19" s="304"/>
      <c r="B19" s="306"/>
      <c r="C19" s="308" t="s">
        <v>1671</v>
      </c>
      <c r="D19" s="309"/>
      <c r="E19" s="309"/>
      <c r="F19" s="307">
        <f>2.842</f>
        <v>2.8420000000000001</v>
      </c>
      <c r="G19" s="7" t="s">
        <v>1021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72" customHeight="1">
      <c r="A20" s="304"/>
      <c r="B20" s="303"/>
      <c r="C20" s="34" t="s">
        <v>1670</v>
      </c>
      <c r="D20" s="309"/>
      <c r="E20" s="309"/>
      <c r="F20" s="301">
        <f>4.08952</f>
        <v>4.0895200000000003</v>
      </c>
      <c r="G20" s="301" t="s">
        <v>1649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41.45" customHeight="1">
      <c r="A21" s="304" t="s">
        <v>1669</v>
      </c>
      <c r="B21" s="305" t="s">
        <v>1668</v>
      </c>
      <c r="C21" s="308" t="s">
        <v>1667</v>
      </c>
      <c r="D21" s="309">
        <v>1668.886</v>
      </c>
      <c r="E21" s="170">
        <v>1650.96</v>
      </c>
      <c r="F21" s="209">
        <f>15.67284+88.40804+3.157</f>
        <v>107.23788</v>
      </c>
      <c r="G21" s="7" t="s">
        <v>1021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60" customHeight="1">
      <c r="A22" s="304"/>
      <c r="B22" s="306"/>
      <c r="C22" s="308" t="s">
        <v>1666</v>
      </c>
      <c r="D22" s="309"/>
      <c r="E22" s="170"/>
      <c r="F22" s="209">
        <f>400+675.30788+424.62338</f>
        <v>1499.9312599999998</v>
      </c>
      <c r="G22" s="7" t="s">
        <v>1665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60" customHeight="1">
      <c r="A23" s="304"/>
      <c r="B23" s="306"/>
      <c r="C23" s="308" t="s">
        <v>1664</v>
      </c>
      <c r="D23" s="309"/>
      <c r="E23" s="170"/>
      <c r="F23" s="209">
        <v>4.2629999999999999</v>
      </c>
      <c r="G23" s="7" t="s">
        <v>1021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60" customHeight="1">
      <c r="A24" s="304"/>
      <c r="B24" s="306"/>
      <c r="C24" s="209" t="s">
        <v>1663</v>
      </c>
      <c r="D24" s="309"/>
      <c r="E24" s="170"/>
      <c r="F24" s="301">
        <f>8.55035+3.24</f>
        <v>11.79035</v>
      </c>
      <c r="G24" s="301" t="s">
        <v>1649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60" customHeight="1">
      <c r="A25" s="304"/>
      <c r="B25" s="303"/>
      <c r="C25" s="209" t="s">
        <v>1662</v>
      </c>
      <c r="D25" s="309"/>
      <c r="E25" s="170"/>
      <c r="F25" s="301">
        <v>27.736550000000001</v>
      </c>
      <c r="G25" s="209" t="s">
        <v>936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30">
      <c r="A26" s="304" t="s">
        <v>1661</v>
      </c>
      <c r="B26" s="305" t="s">
        <v>1660</v>
      </c>
      <c r="C26" s="310" t="s">
        <v>1659</v>
      </c>
      <c r="D26" s="309">
        <f>2539.453</f>
        <v>2539.453</v>
      </c>
      <c r="E26" s="309">
        <v>1610.453</v>
      </c>
      <c r="F26" s="307">
        <f>355.22076+89.02426+805.69248</f>
        <v>1249.9375</v>
      </c>
      <c r="G26" s="209" t="s">
        <v>1608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45">
      <c r="A27" s="304"/>
      <c r="B27" s="306"/>
      <c r="C27" s="310" t="s">
        <v>1658</v>
      </c>
      <c r="D27" s="309"/>
      <c r="E27" s="309"/>
      <c r="F27" s="209">
        <f>80+158.122</f>
        <v>238.12200000000001</v>
      </c>
      <c r="G27" s="209" t="s">
        <v>568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45">
      <c r="A28" s="304"/>
      <c r="B28" s="306"/>
      <c r="C28" s="310" t="s">
        <v>1657</v>
      </c>
      <c r="D28" s="309"/>
      <c r="E28" s="309"/>
      <c r="F28" s="209">
        <f>30</f>
        <v>30</v>
      </c>
      <c r="G28" s="209" t="s">
        <v>568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ht="60">
      <c r="A29" s="304"/>
      <c r="B29" s="306"/>
      <c r="C29" s="310" t="s">
        <v>1656</v>
      </c>
      <c r="D29" s="309"/>
      <c r="E29" s="309"/>
      <c r="F29" s="209">
        <f>18.395</f>
        <v>18.395</v>
      </c>
      <c r="G29" s="209" t="s">
        <v>1655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ht="30">
      <c r="A30" s="304"/>
      <c r="B30" s="303"/>
      <c r="C30" s="310" t="s">
        <v>1654</v>
      </c>
      <c r="D30" s="309"/>
      <c r="E30" s="309"/>
      <c r="F30" s="307">
        <f>7.38056+1.82315</f>
        <v>9.2037100000000009</v>
      </c>
      <c r="G30" s="209" t="s">
        <v>936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41.45" customHeight="1">
      <c r="A31" s="304" t="s">
        <v>1653</v>
      </c>
      <c r="B31" s="305" t="s">
        <v>1652</v>
      </c>
      <c r="C31" s="308" t="s">
        <v>1651</v>
      </c>
      <c r="D31" s="309">
        <v>990</v>
      </c>
      <c r="E31" s="309">
        <v>864</v>
      </c>
      <c r="F31" s="307">
        <f>63.08902+53.84679</f>
        <v>116.93581</v>
      </c>
      <c r="G31" s="7" t="s">
        <v>1021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ht="60">
      <c r="A32" s="304"/>
      <c r="B32" s="306"/>
      <c r="C32" s="209" t="s">
        <v>1650</v>
      </c>
      <c r="D32" s="309"/>
      <c r="E32" s="309"/>
      <c r="F32" s="301">
        <v>4.5270599999999996</v>
      </c>
      <c r="G32" s="301" t="s">
        <v>1649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45">
      <c r="A33" s="304"/>
      <c r="B33" s="306"/>
      <c r="C33" s="209" t="s">
        <v>1648</v>
      </c>
      <c r="D33" s="309"/>
      <c r="E33" s="309"/>
      <c r="F33" s="301">
        <f>1.421</f>
        <v>1.421</v>
      </c>
      <c r="G33" s="7" t="s">
        <v>1021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45">
      <c r="A34" s="304"/>
      <c r="B34" s="306"/>
      <c r="C34" s="209" t="s">
        <v>1647</v>
      </c>
      <c r="D34" s="309"/>
      <c r="E34" s="309"/>
      <c r="F34" s="301">
        <f>2.48383+10.43862</f>
        <v>12.922450000000001</v>
      </c>
      <c r="G34" s="301" t="s">
        <v>936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45">
      <c r="A35" s="304"/>
      <c r="B35" s="303"/>
      <c r="C35" s="209" t="s">
        <v>1646</v>
      </c>
      <c r="D35" s="309"/>
      <c r="E35" s="309"/>
      <c r="F35" s="301">
        <f>200+152.09287+375.55641</f>
        <v>727.64928000000009</v>
      </c>
      <c r="G35" s="301" t="s">
        <v>1645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ht="60">
      <c r="A36" s="137" t="s">
        <v>1644</v>
      </c>
      <c r="B36" s="137" t="s">
        <v>1643</v>
      </c>
      <c r="C36" s="308" t="s">
        <v>1642</v>
      </c>
      <c r="D36" s="170">
        <v>1000</v>
      </c>
      <c r="E36" s="170">
        <v>100</v>
      </c>
      <c r="F36" s="307">
        <v>87.082999999999998</v>
      </c>
      <c r="G36" s="209" t="s">
        <v>1641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41.45" customHeight="1">
      <c r="A37" s="304" t="s">
        <v>1640</v>
      </c>
      <c r="B37" s="305" t="s">
        <v>1639</v>
      </c>
      <c r="C37" s="209" t="s">
        <v>1638</v>
      </c>
      <c r="D37" s="302">
        <v>2539.8820000000001</v>
      </c>
      <c r="E37" s="302">
        <v>2449.8870000000002</v>
      </c>
      <c r="F37" s="301">
        <v>250.75199000000001</v>
      </c>
      <c r="G37" s="301" t="s">
        <v>1635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45">
      <c r="A38" s="304"/>
      <c r="B38" s="306"/>
      <c r="C38" s="209" t="s">
        <v>1637</v>
      </c>
      <c r="D38" s="302"/>
      <c r="E38" s="302"/>
      <c r="F38" s="301">
        <f>10.03053+16.3009+11.32015</f>
        <v>37.651579999999996</v>
      </c>
      <c r="G38" s="301" t="s">
        <v>986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45">
      <c r="A39" s="304"/>
      <c r="B39" s="306"/>
      <c r="C39" s="209" t="s">
        <v>1636</v>
      </c>
      <c r="D39" s="302"/>
      <c r="E39" s="302"/>
      <c r="F39" s="301">
        <f>8.1</f>
        <v>8.1</v>
      </c>
      <c r="G39" s="301" t="s">
        <v>1635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54" customHeight="1">
      <c r="A40" s="304"/>
      <c r="B40" s="303"/>
      <c r="C40" s="209" t="s">
        <v>1634</v>
      </c>
      <c r="D40" s="302"/>
      <c r="E40" s="302"/>
      <c r="F40" s="301">
        <f>600+391.68797+1158.10907</f>
        <v>2149.7970399999999</v>
      </c>
      <c r="G40" s="301" t="s">
        <v>1633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41.45" customHeight="1">
      <c r="A41" s="304" t="s">
        <v>1632</v>
      </c>
      <c r="B41" s="305" t="s">
        <v>1631</v>
      </c>
      <c r="C41" s="209" t="s">
        <v>1630</v>
      </c>
      <c r="D41" s="302">
        <v>900</v>
      </c>
      <c r="E41" s="302">
        <v>460.27499999999998</v>
      </c>
      <c r="F41" s="301">
        <f>400+34.92647</f>
        <v>434.92646999999999</v>
      </c>
      <c r="G41" s="301" t="s">
        <v>1629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54" customHeight="1">
      <c r="A42" s="304"/>
      <c r="B42" s="303"/>
      <c r="C42" s="209" t="s">
        <v>1628</v>
      </c>
      <c r="D42" s="302"/>
      <c r="E42" s="302"/>
      <c r="F42" s="301">
        <v>25.346</v>
      </c>
      <c r="G42" s="301" t="s">
        <v>1627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27.6" customHeight="1">
      <c r="A43" s="304" t="s">
        <v>1626</v>
      </c>
      <c r="B43" s="305" t="s">
        <v>1625</v>
      </c>
      <c r="C43" s="209" t="s">
        <v>1624</v>
      </c>
      <c r="D43" s="302">
        <v>2500</v>
      </c>
      <c r="E43" s="302">
        <v>2447.5569999999998</v>
      </c>
      <c r="F43" s="301">
        <f>364.5182+902.7156+960.64247</f>
        <v>2227.8762699999997</v>
      </c>
      <c r="G43" s="301" t="s">
        <v>1623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45">
      <c r="A44" s="304"/>
      <c r="B44" s="303"/>
      <c r="C44" s="209" t="s">
        <v>1622</v>
      </c>
      <c r="D44" s="302"/>
      <c r="E44" s="302"/>
      <c r="F44" s="301">
        <f>6.20732+15.89867+16.80847</f>
        <v>38.914459999999998</v>
      </c>
      <c r="G44" s="301" t="s">
        <v>986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60">
      <c r="A45" s="304" t="s">
        <v>1621</v>
      </c>
      <c r="B45" s="305" t="s">
        <v>1620</v>
      </c>
      <c r="C45" s="209" t="s">
        <v>1619</v>
      </c>
      <c r="D45" s="209">
        <v>2597.904</v>
      </c>
      <c r="E45" s="209">
        <v>1168</v>
      </c>
      <c r="F45" s="301">
        <v>703.82759999999996</v>
      </c>
      <c r="G45" s="34" t="s">
        <v>1608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05">
      <c r="A46" s="304"/>
      <c r="B46" s="303"/>
      <c r="C46" s="209" t="s">
        <v>1618</v>
      </c>
      <c r="D46" s="209">
        <v>231.37299999999999</v>
      </c>
      <c r="E46" s="209">
        <v>231.37299999999999</v>
      </c>
      <c r="F46" s="301">
        <v>20.79</v>
      </c>
      <c r="G46" s="34" t="s">
        <v>1594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60">
      <c r="A47" s="137" t="s">
        <v>1617</v>
      </c>
      <c r="B47" s="137" t="s">
        <v>1616</v>
      </c>
      <c r="C47" s="209" t="s">
        <v>1615</v>
      </c>
      <c r="D47" s="209">
        <v>2813.4450000000002</v>
      </c>
      <c r="E47" s="209">
        <v>1266.4449999999999</v>
      </c>
      <c r="F47" s="301">
        <v>438.16728000000001</v>
      </c>
      <c r="G47" s="34" t="s">
        <v>1608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60">
      <c r="A48" s="137" t="s">
        <v>1614</v>
      </c>
      <c r="B48" s="137" t="s">
        <v>1613</v>
      </c>
      <c r="C48" s="209" t="s">
        <v>1612</v>
      </c>
      <c r="D48" s="209">
        <v>2600</v>
      </c>
      <c r="E48" s="209">
        <v>1225</v>
      </c>
      <c r="F48" s="301">
        <v>1225</v>
      </c>
      <c r="G48" s="34" t="s">
        <v>1608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75">
      <c r="A49" s="304" t="s">
        <v>1611</v>
      </c>
      <c r="B49" s="305" t="s">
        <v>1610</v>
      </c>
      <c r="C49" s="209" t="s">
        <v>1609</v>
      </c>
      <c r="D49" s="302">
        <v>3200</v>
      </c>
      <c r="E49" s="302">
        <v>1583.5940000000001</v>
      </c>
      <c r="F49" s="301">
        <f>1475</f>
        <v>1475</v>
      </c>
      <c r="G49" s="34" t="s">
        <v>1608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90">
      <c r="A50" s="304"/>
      <c r="B50" s="303"/>
      <c r="C50" s="209" t="s">
        <v>1607</v>
      </c>
      <c r="D50" s="302"/>
      <c r="E50" s="302"/>
      <c r="F50" s="301">
        <v>108.1056</v>
      </c>
      <c r="G50" s="301" t="s">
        <v>568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ht="90">
      <c r="A51" s="137" t="s">
        <v>1606</v>
      </c>
      <c r="B51" s="137" t="s">
        <v>1605</v>
      </c>
      <c r="C51" s="209" t="s">
        <v>1604</v>
      </c>
      <c r="D51" s="209">
        <v>290.702</v>
      </c>
      <c r="E51" s="209">
        <v>210.702</v>
      </c>
      <c r="F51" s="301">
        <f>16.443+7.047</f>
        <v>23.490000000000002</v>
      </c>
      <c r="G51" s="34" t="s">
        <v>1594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90">
      <c r="A52" s="137" t="s">
        <v>1603</v>
      </c>
      <c r="B52" s="137" t="s">
        <v>1602</v>
      </c>
      <c r="C52" s="209" t="s">
        <v>1601</v>
      </c>
      <c r="D52" s="209">
        <v>337.33600000000001</v>
      </c>
      <c r="E52" s="209">
        <v>245.33600000000001</v>
      </c>
      <c r="F52" s="301">
        <f>19.278+8.262</f>
        <v>27.54</v>
      </c>
      <c r="G52" s="34" t="s">
        <v>1594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90">
      <c r="A53" s="137" t="s">
        <v>1600</v>
      </c>
      <c r="B53" s="137" t="s">
        <v>1599</v>
      </c>
      <c r="C53" s="209" t="s">
        <v>1598</v>
      </c>
      <c r="D53" s="209">
        <v>342.827</v>
      </c>
      <c r="E53" s="209">
        <v>248.827</v>
      </c>
      <c r="F53" s="301">
        <f>19.278+8.262</f>
        <v>27.54</v>
      </c>
      <c r="G53" s="34" t="s">
        <v>1594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ht="105">
      <c r="A54" s="137" t="s">
        <v>1597</v>
      </c>
      <c r="B54" s="137" t="s">
        <v>1596</v>
      </c>
      <c r="C54" s="209" t="s">
        <v>1595</v>
      </c>
      <c r="D54" s="209">
        <v>317.09800000000001</v>
      </c>
      <c r="E54" s="209">
        <v>231.09800000000001</v>
      </c>
      <c r="F54" s="301">
        <f>19.278+8.262</f>
        <v>27.54</v>
      </c>
      <c r="G54" s="34" t="s">
        <v>1594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60">
      <c r="A55" s="300" t="s">
        <v>1593</v>
      </c>
      <c r="B55" s="137" t="s">
        <v>1592</v>
      </c>
      <c r="C55" s="300" t="s">
        <v>1591</v>
      </c>
      <c r="D55" s="209">
        <v>14518.225</v>
      </c>
      <c r="E55" s="209">
        <v>5894.5749999999998</v>
      </c>
      <c r="F55" s="209">
        <v>5894.5709999999999</v>
      </c>
      <c r="G55" s="137" t="s">
        <v>1590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05">
      <c r="A56" s="300" t="s">
        <v>1589</v>
      </c>
      <c r="B56" s="137" t="s">
        <v>1588</v>
      </c>
      <c r="C56" s="300" t="s">
        <v>1587</v>
      </c>
      <c r="D56" s="209">
        <v>661.84</v>
      </c>
      <c r="E56" s="209">
        <v>661.84</v>
      </c>
      <c r="F56" s="209"/>
      <c r="G56" s="13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60">
      <c r="A57" s="300" t="s">
        <v>1586</v>
      </c>
      <c r="B57" s="137" t="s">
        <v>1585</v>
      </c>
      <c r="C57" s="300" t="s">
        <v>1584</v>
      </c>
      <c r="D57" s="209">
        <v>686.15099999999995</v>
      </c>
      <c r="E57" s="209">
        <v>0</v>
      </c>
      <c r="F57" s="209"/>
      <c r="G57" s="13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60">
      <c r="A58" s="300" t="s">
        <v>1583</v>
      </c>
      <c r="B58" s="137" t="s">
        <v>1582</v>
      </c>
      <c r="C58" s="300" t="s">
        <v>1581</v>
      </c>
      <c r="D58" s="209">
        <v>805.13800000000003</v>
      </c>
      <c r="E58" s="209">
        <v>0</v>
      </c>
      <c r="F58" s="209"/>
      <c r="G58" s="13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60">
      <c r="A59" s="300" t="s">
        <v>1580</v>
      </c>
      <c r="B59" s="137" t="s">
        <v>1579</v>
      </c>
      <c r="C59" s="300" t="s">
        <v>1578</v>
      </c>
      <c r="D59" s="209">
        <v>100</v>
      </c>
      <c r="E59" s="209">
        <v>0</v>
      </c>
      <c r="F59" s="209"/>
      <c r="G59" s="13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75">
      <c r="A60" s="137" t="s">
        <v>1577</v>
      </c>
      <c r="B60" s="137" t="s">
        <v>1576</v>
      </c>
      <c r="C60" s="300" t="s">
        <v>1575</v>
      </c>
      <c r="D60" s="209">
        <v>526.61599999999999</v>
      </c>
      <c r="E60" s="209">
        <v>0</v>
      </c>
      <c r="F60" s="209"/>
      <c r="G60" s="13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s="132" customFormat="1" ht="14.25">
      <c r="A61" s="299"/>
      <c r="B61" s="299" t="s">
        <v>594</v>
      </c>
      <c r="C61" s="297" t="s">
        <v>593</v>
      </c>
      <c r="D61" s="298">
        <f>SUM(D8:D60)</f>
        <v>46579.875999999997</v>
      </c>
      <c r="E61" s="298">
        <f>E8+E11+E16+E21+E26+E31+E36+E37+E41+E43+E45+E46+E47+E48+E49+E51+E52+E53+E54+E55+E56+E57+E58+E59+E60</f>
        <v>25813.422000000006</v>
      </c>
      <c r="F61" s="298">
        <f>SUM(F8:F60)</f>
        <v>22526.075250000005</v>
      </c>
      <c r="G61" s="297" t="s">
        <v>593</v>
      </c>
      <c r="H61" s="296">
        <v>2</v>
      </c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</row>
    <row r="62" spans="1:64" ht="16.5" customHeight="1">
      <c r="A62" s="211" t="s">
        <v>1574</v>
      </c>
      <c r="B62" s="211"/>
      <c r="C62" s="211"/>
      <c r="D62" s="211"/>
      <c r="E62" s="211"/>
      <c r="F62" s="211"/>
      <c r="G62" s="211"/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6.5" customHeight="1">
      <c r="A63" s="137" t="s">
        <v>1571</v>
      </c>
      <c r="B63" s="195" t="s">
        <v>1573</v>
      </c>
      <c r="C63" s="137" t="s">
        <v>604</v>
      </c>
      <c r="D63" s="210">
        <v>1069.134</v>
      </c>
      <c r="E63" s="210">
        <v>493.62</v>
      </c>
      <c r="F63" s="209">
        <v>493.62</v>
      </c>
      <c r="G63" s="137" t="s">
        <v>1572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6.5" customHeight="1">
      <c r="A64" s="137" t="s">
        <v>1571</v>
      </c>
      <c r="B64" s="195" t="s">
        <v>1570</v>
      </c>
      <c r="C64" s="137" t="s">
        <v>604</v>
      </c>
      <c r="D64" s="209">
        <v>250</v>
      </c>
      <c r="E64" s="209">
        <v>224.214</v>
      </c>
      <c r="F64" s="210">
        <v>210.518</v>
      </c>
      <c r="G64" s="137" t="s">
        <v>1569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33" customHeight="1">
      <c r="A65" s="137" t="s">
        <v>1568</v>
      </c>
      <c r="B65" s="295" t="s">
        <v>1567</v>
      </c>
      <c r="C65" s="137" t="s">
        <v>604</v>
      </c>
      <c r="D65" s="209">
        <v>2000</v>
      </c>
      <c r="E65" s="209">
        <v>216.857</v>
      </c>
      <c r="F65" s="209">
        <v>96.751819999999995</v>
      </c>
      <c r="G65" s="137" t="s">
        <v>1561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28.5" customHeight="1">
      <c r="A66" s="137" t="s">
        <v>1566</v>
      </c>
      <c r="B66" s="295" t="s">
        <v>1565</v>
      </c>
      <c r="C66" s="137" t="s">
        <v>604</v>
      </c>
      <c r="D66" s="209">
        <v>499</v>
      </c>
      <c r="E66" s="209">
        <v>499</v>
      </c>
      <c r="F66" s="209">
        <v>499</v>
      </c>
      <c r="G66" s="137" t="s">
        <v>1564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39.75" customHeight="1">
      <c r="A67" s="7" t="s">
        <v>1563</v>
      </c>
      <c r="B67" s="295" t="s">
        <v>1562</v>
      </c>
      <c r="C67" s="137" t="s">
        <v>604</v>
      </c>
      <c r="D67" s="209">
        <v>1800</v>
      </c>
      <c r="E67" s="209">
        <v>100</v>
      </c>
      <c r="F67" s="209">
        <v>91.423439999999999</v>
      </c>
      <c r="G67" s="137" t="s">
        <v>1561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79.5" customHeight="1">
      <c r="A68" s="295" t="s">
        <v>1560</v>
      </c>
      <c r="B68" s="295" t="s">
        <v>1559</v>
      </c>
      <c r="C68" s="209" t="s">
        <v>1558</v>
      </c>
      <c r="D68" s="157">
        <v>4805.8599999999997</v>
      </c>
      <c r="E68" s="294">
        <v>2390</v>
      </c>
      <c r="F68" s="294">
        <v>931.10749999999996</v>
      </c>
      <c r="G68" s="209" t="s">
        <v>1557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6.5" customHeight="1">
      <c r="A69" s="208"/>
      <c r="B69" s="207" t="s">
        <v>594</v>
      </c>
      <c r="C69" s="44" t="s">
        <v>593</v>
      </c>
      <c r="D69" s="44">
        <f>SUM(D63:D68)</f>
        <v>10423.993999999999</v>
      </c>
      <c r="E69" s="44">
        <f>SUM(E63:E68)</f>
        <v>3923.6909999999998</v>
      </c>
      <c r="F69" s="44">
        <f>SUM(F63:F68)</f>
        <v>2322.42076</v>
      </c>
      <c r="G69" s="44" t="s">
        <v>593</v>
      </c>
      <c r="H69" s="4">
        <v>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>
      <c r="A70" s="293" t="s">
        <v>1556</v>
      </c>
      <c r="B70" s="293"/>
      <c r="C70" s="293"/>
      <c r="D70" s="293"/>
      <c r="E70" s="293"/>
      <c r="F70" s="293"/>
      <c r="G70" s="293"/>
      <c r="H70" s="4">
        <v>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>
      <c r="A71" s="76" t="s">
        <v>1555</v>
      </c>
      <c r="B71" s="3" t="s">
        <v>1554</v>
      </c>
      <c r="C71" s="292" t="str">
        <f>B71</f>
        <v>Капітальний ремонт автомобілів</v>
      </c>
      <c r="D71" s="167">
        <v>100</v>
      </c>
      <c r="E71" s="167">
        <v>0</v>
      </c>
      <c r="F71" s="167">
        <v>0</v>
      </c>
      <c r="G71" s="29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>
      <c r="A72" s="156"/>
      <c r="B72" s="3"/>
      <c r="C72" s="167"/>
      <c r="D72" s="167"/>
      <c r="E72" s="167"/>
      <c r="F72" s="167"/>
      <c r="G72" s="16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75">
      <c r="A73" s="156"/>
      <c r="B73" s="3" t="s">
        <v>1553</v>
      </c>
      <c r="C73" s="292" t="s">
        <v>1552</v>
      </c>
      <c r="D73" s="167">
        <v>630</v>
      </c>
      <c r="E73" s="167">
        <v>630</v>
      </c>
      <c r="F73" s="167">
        <v>312.37900000000002</v>
      </c>
      <c r="G73" s="292" t="s">
        <v>1551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>
      <c r="A74" s="1"/>
      <c r="B74" s="132" t="s">
        <v>594</v>
      </c>
      <c r="C74" s="130" t="s">
        <v>593</v>
      </c>
      <c r="D74" s="130">
        <f>SUM(D71:D73)</f>
        <v>730</v>
      </c>
      <c r="E74" s="130">
        <f>SUM(E71:E73)</f>
        <v>630</v>
      </c>
      <c r="F74" s="130">
        <f>SUM(F71:F73)</f>
        <v>312.37900000000002</v>
      </c>
      <c r="G74" s="130" t="s">
        <v>593</v>
      </c>
      <c r="H74" s="4">
        <v>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>
      <c r="A75" s="211" t="s">
        <v>1550</v>
      </c>
      <c r="B75" s="211"/>
      <c r="C75" s="211"/>
      <c r="D75" s="211"/>
      <c r="E75" s="211"/>
      <c r="F75" s="211"/>
      <c r="G75" s="211"/>
      <c r="H75" s="4">
        <v>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90">
      <c r="A76" s="55" t="s">
        <v>1548</v>
      </c>
      <c r="B76" s="55" t="s">
        <v>1549</v>
      </c>
      <c r="C76" s="55" t="s">
        <v>1546</v>
      </c>
      <c r="D76" s="291">
        <v>1250</v>
      </c>
      <c r="E76" s="291">
        <v>1250</v>
      </c>
      <c r="F76" s="291">
        <v>1222.818</v>
      </c>
      <c r="G76" s="195" t="s">
        <v>1545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75">
      <c r="A77" s="55" t="s">
        <v>1548</v>
      </c>
      <c r="B77" s="55" t="s">
        <v>1547</v>
      </c>
      <c r="C77" s="55" t="s">
        <v>1546</v>
      </c>
      <c r="D77" s="291">
        <v>1100</v>
      </c>
      <c r="E77" s="291">
        <v>1100</v>
      </c>
      <c r="F77" s="291">
        <v>1092.9000000000001</v>
      </c>
      <c r="G77" s="195" t="s">
        <v>1545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75">
      <c r="A78" s="55" t="s">
        <v>1544</v>
      </c>
      <c r="B78" s="55" t="s">
        <v>1543</v>
      </c>
      <c r="C78" s="55" t="s">
        <v>1542</v>
      </c>
      <c r="D78" s="291">
        <v>177.16</v>
      </c>
      <c r="E78" s="291">
        <v>177.16</v>
      </c>
      <c r="F78" s="291">
        <v>1.5189999999999999</v>
      </c>
      <c r="G78" s="195" t="s">
        <v>1541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75">
      <c r="A79" s="55" t="s">
        <v>1540</v>
      </c>
      <c r="B79" s="55" t="s">
        <v>1539</v>
      </c>
      <c r="C79" s="55" t="s">
        <v>1538</v>
      </c>
      <c r="D79" s="291">
        <v>9017.652</v>
      </c>
      <c r="E79" s="291">
        <v>0</v>
      </c>
      <c r="F79" s="291">
        <v>0</v>
      </c>
      <c r="G79" s="19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60">
      <c r="A80" s="55" t="s">
        <v>1537</v>
      </c>
      <c r="B80" s="195" t="s">
        <v>1536</v>
      </c>
      <c r="C80" s="55" t="s">
        <v>1535</v>
      </c>
      <c r="D80" s="290">
        <v>9965.0460000000003</v>
      </c>
      <c r="E80" s="290">
        <v>300</v>
      </c>
      <c r="F80" s="290">
        <v>299.875</v>
      </c>
      <c r="G80" s="55" t="s">
        <v>1534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>
      <c r="A81" s="208"/>
      <c r="B81" s="207" t="s">
        <v>594</v>
      </c>
      <c r="C81" s="44" t="s">
        <v>593</v>
      </c>
      <c r="D81" s="289">
        <f>SUM(D76:D80)</f>
        <v>21509.858</v>
      </c>
      <c r="E81" s="289">
        <f>SUM(E76:E80)</f>
        <v>2827.16</v>
      </c>
      <c r="F81" s="289">
        <f>SUM(F76:F80)</f>
        <v>2617.1119999999996</v>
      </c>
      <c r="G81" s="44" t="s">
        <v>593</v>
      </c>
      <c r="H81" s="4">
        <v>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6.5" customHeight="1">
      <c r="A82" s="211" t="s">
        <v>1533</v>
      </c>
      <c r="B82" s="211"/>
      <c r="C82" s="211"/>
      <c r="D82" s="211"/>
      <c r="E82" s="211"/>
      <c r="F82" s="211"/>
      <c r="G82" s="211"/>
      <c r="H82" s="4">
        <v>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71.25" customHeight="1">
      <c r="A83" s="137" t="s">
        <v>1532</v>
      </c>
      <c r="B83" s="195" t="s">
        <v>1531</v>
      </c>
      <c r="C83" s="219" t="s">
        <v>1530</v>
      </c>
      <c r="D83" s="210">
        <v>1000</v>
      </c>
      <c r="E83" s="210"/>
      <c r="F83" s="209"/>
      <c r="G83" s="13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6.5" customHeight="1">
      <c r="A84" s="208"/>
      <c r="B84" s="207" t="s">
        <v>594</v>
      </c>
      <c r="C84" s="44" t="s">
        <v>593</v>
      </c>
      <c r="D84" s="44">
        <f>SUM(D83:D83)</f>
        <v>1000</v>
      </c>
      <c r="E84" s="44">
        <f>SUM(E83:E83)</f>
        <v>0</v>
      </c>
      <c r="F84" s="44">
        <f>SUM(F83:F83)</f>
        <v>0</v>
      </c>
      <c r="G84" s="44" t="s">
        <v>593</v>
      </c>
      <c r="H84" s="4">
        <v>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>
      <c r="A85" s="152" t="s">
        <v>1529</v>
      </c>
      <c r="B85" s="152"/>
      <c r="C85" s="152"/>
      <c r="D85" s="152"/>
      <c r="E85" s="152"/>
      <c r="F85" s="152"/>
      <c r="G85" s="152"/>
      <c r="H85" s="4">
        <v>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>
      <c r="A86" s="288">
        <v>1216011</v>
      </c>
      <c r="B86" s="287"/>
      <c r="C86" s="287"/>
      <c r="D86" s="287"/>
      <c r="E86" s="287"/>
      <c r="F86" s="287"/>
      <c r="G86" s="28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30">
      <c r="A87" s="7" t="s">
        <v>1528</v>
      </c>
      <c r="B87" s="7" t="s">
        <v>1527</v>
      </c>
      <c r="C87" s="276"/>
      <c r="D87" s="273">
        <v>30</v>
      </c>
      <c r="E87" s="273">
        <v>0</v>
      </c>
      <c r="F87" s="273">
        <v>0</v>
      </c>
      <c r="G87" s="1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30">
      <c r="A88" s="7" t="s">
        <v>1526</v>
      </c>
      <c r="B88" s="7" t="s">
        <v>1525</v>
      </c>
      <c r="C88" s="276" t="s">
        <v>1504</v>
      </c>
      <c r="D88" s="273">
        <v>890</v>
      </c>
      <c r="E88" s="273">
        <v>27.57488</v>
      </c>
      <c r="F88" s="273">
        <v>27.57488</v>
      </c>
      <c r="G88" s="230" t="s">
        <v>1503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45">
      <c r="A89" s="7" t="s">
        <v>1524</v>
      </c>
      <c r="B89" s="7" t="s">
        <v>1523</v>
      </c>
      <c r="C89" s="276" t="s">
        <v>1504</v>
      </c>
      <c r="D89" s="273">
        <v>830</v>
      </c>
      <c r="E89" s="273">
        <v>29.587</v>
      </c>
      <c r="F89" s="273">
        <v>29.587</v>
      </c>
      <c r="G89" s="230" t="s">
        <v>1485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45">
      <c r="A90" s="7" t="s">
        <v>1482</v>
      </c>
      <c r="B90" s="7" t="s">
        <v>1522</v>
      </c>
      <c r="C90" s="276" t="s">
        <v>1507</v>
      </c>
      <c r="D90" s="273">
        <v>27.486999999999998</v>
      </c>
      <c r="E90" s="273">
        <v>27.486999999999998</v>
      </c>
      <c r="F90" s="273">
        <v>27.486999999999998</v>
      </c>
      <c r="G90" s="230" t="s">
        <v>1485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45">
      <c r="A91" s="285" t="s">
        <v>1521</v>
      </c>
      <c r="B91" s="285" t="s">
        <v>1520</v>
      </c>
      <c r="C91" s="276" t="s">
        <v>1164</v>
      </c>
      <c r="D91" s="284">
        <v>1391.7069100000001</v>
      </c>
      <c r="E91" s="284">
        <v>1391.7069100000001</v>
      </c>
      <c r="F91" s="273">
        <v>15.715999999999999</v>
      </c>
      <c r="G91" s="11" t="s">
        <v>1519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>
      <c r="A92" s="283"/>
      <c r="B92" s="283"/>
      <c r="C92" s="276" t="s">
        <v>1138</v>
      </c>
      <c r="D92" s="282"/>
      <c r="E92" s="282"/>
      <c r="F92" s="273">
        <f>1348.435+27.556</f>
        <v>1375.991</v>
      </c>
      <c r="G92" s="11" t="s">
        <v>1491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45">
      <c r="A93" s="7" t="s">
        <v>1518</v>
      </c>
      <c r="B93" s="7" t="s">
        <v>1517</v>
      </c>
      <c r="C93" s="276" t="s">
        <v>1504</v>
      </c>
      <c r="D93" s="273">
        <v>563.77599999999995</v>
      </c>
      <c r="E93" s="273">
        <v>0</v>
      </c>
      <c r="F93" s="273">
        <v>0</v>
      </c>
      <c r="G93" s="230" t="s">
        <v>1514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30">
      <c r="A94" s="7" t="s">
        <v>1516</v>
      </c>
      <c r="B94" s="7" t="s">
        <v>1515</v>
      </c>
      <c r="C94" s="276" t="s">
        <v>1504</v>
      </c>
      <c r="D94" s="273">
        <v>50</v>
      </c>
      <c r="E94" s="273">
        <v>0</v>
      </c>
      <c r="F94" s="273">
        <v>0</v>
      </c>
      <c r="G94" s="230" t="s">
        <v>1514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45">
      <c r="A95" s="285" t="s">
        <v>1513</v>
      </c>
      <c r="B95" s="285" t="s">
        <v>1512</v>
      </c>
      <c r="C95" s="276" t="s">
        <v>1504</v>
      </c>
      <c r="D95" s="284">
        <v>750</v>
      </c>
      <c r="E95" s="284">
        <v>236.35063</v>
      </c>
      <c r="F95" s="273">
        <v>27.138000000000002</v>
      </c>
      <c r="G95" s="230" t="s">
        <v>1485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>
      <c r="A96" s="283"/>
      <c r="B96" s="283"/>
      <c r="C96" s="276" t="s">
        <v>1138</v>
      </c>
      <c r="D96" s="282"/>
      <c r="E96" s="282"/>
      <c r="F96" s="273">
        <f>204.736+4.477</f>
        <v>209.21299999999999</v>
      </c>
      <c r="G96" s="230" t="s">
        <v>1306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45">
      <c r="A97" s="7" t="s">
        <v>1511</v>
      </c>
      <c r="B97" s="7" t="s">
        <v>1510</v>
      </c>
      <c r="C97" s="276" t="s">
        <v>1138</v>
      </c>
      <c r="D97" s="273">
        <v>1070.5060000000001</v>
      </c>
      <c r="E97" s="273">
        <v>197.1474</v>
      </c>
      <c r="F97" s="273">
        <v>197.1474</v>
      </c>
      <c r="G97" s="230" t="s">
        <v>1488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45">
      <c r="A98" s="7" t="s">
        <v>1509</v>
      </c>
      <c r="B98" s="7" t="s">
        <v>1508</v>
      </c>
      <c r="C98" s="276" t="s">
        <v>1507</v>
      </c>
      <c r="D98" s="273">
        <v>970</v>
      </c>
      <c r="E98" s="273">
        <v>46.198999999999998</v>
      </c>
      <c r="F98" s="273">
        <v>46.198999999999998</v>
      </c>
      <c r="G98" s="230" t="s">
        <v>1485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30">
      <c r="A99" s="7" t="s">
        <v>1506</v>
      </c>
      <c r="B99" s="7" t="s">
        <v>1505</v>
      </c>
      <c r="C99" s="276" t="s">
        <v>1504</v>
      </c>
      <c r="D99" s="273">
        <v>1800</v>
      </c>
      <c r="E99" s="273">
        <v>88.183199999999999</v>
      </c>
      <c r="F99" s="273">
        <v>88.183199999999999</v>
      </c>
      <c r="G99" s="230" t="s">
        <v>1503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45">
      <c r="A100" s="31" t="s">
        <v>1502</v>
      </c>
      <c r="B100" s="7" t="s">
        <v>1501</v>
      </c>
      <c r="C100" s="18" t="s">
        <v>1494</v>
      </c>
      <c r="D100" s="273">
        <v>879.33088999999995</v>
      </c>
      <c r="E100" s="273">
        <v>0</v>
      </c>
      <c r="F100" s="273">
        <v>0</v>
      </c>
      <c r="G100" s="23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30">
      <c r="A101" s="31" t="s">
        <v>1500</v>
      </c>
      <c r="B101" s="7" t="s">
        <v>1499</v>
      </c>
      <c r="C101" s="18" t="s">
        <v>1494</v>
      </c>
      <c r="D101" s="273">
        <v>618.40899999999999</v>
      </c>
      <c r="E101" s="273">
        <v>0</v>
      </c>
      <c r="F101" s="273">
        <v>0</v>
      </c>
      <c r="G101" s="23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45">
      <c r="A102" s="31" t="s">
        <v>1498</v>
      </c>
      <c r="B102" s="7" t="s">
        <v>1497</v>
      </c>
      <c r="C102" s="18" t="s">
        <v>1494</v>
      </c>
      <c r="D102" s="273">
        <v>14.9</v>
      </c>
      <c r="E102" s="273">
        <v>0</v>
      </c>
      <c r="F102" s="273">
        <v>0</v>
      </c>
      <c r="G102" s="23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45">
      <c r="A103" s="31" t="s">
        <v>1496</v>
      </c>
      <c r="B103" s="7" t="s">
        <v>1495</v>
      </c>
      <c r="C103" s="18" t="s">
        <v>1494</v>
      </c>
      <c r="D103" s="273">
        <v>14.364000000000001</v>
      </c>
      <c r="E103" s="273">
        <v>0</v>
      </c>
      <c r="F103" s="273">
        <v>0</v>
      </c>
      <c r="G103" s="23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45">
      <c r="A104" s="146" t="s">
        <v>1493</v>
      </c>
      <c r="B104" s="146" t="s">
        <v>1492</v>
      </c>
      <c r="C104" s="276" t="s">
        <v>1164</v>
      </c>
      <c r="D104" s="277">
        <v>1478.375</v>
      </c>
      <c r="E104" s="277">
        <v>1478.375</v>
      </c>
      <c r="F104" s="273">
        <v>51.834000000000003</v>
      </c>
      <c r="G104" s="230" t="s">
        <v>1485</v>
      </c>
      <c r="H104" s="28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>
      <c r="A105" s="141"/>
      <c r="B105" s="141"/>
      <c r="C105" s="276" t="s">
        <v>1138</v>
      </c>
      <c r="D105" s="275"/>
      <c r="E105" s="275"/>
      <c r="F105" s="273">
        <f>1399.319+27.222</f>
        <v>1426.5409999999999</v>
      </c>
      <c r="G105" s="230" t="s">
        <v>1491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ht="13.9" customHeight="1">
      <c r="A106" s="7" t="s">
        <v>1490</v>
      </c>
      <c r="B106" s="7" t="s">
        <v>1489</v>
      </c>
      <c r="C106" s="276" t="s">
        <v>1138</v>
      </c>
      <c r="D106" s="273">
        <v>1486.8226</v>
      </c>
      <c r="E106" s="273">
        <f>351.3076+752.64878</f>
        <v>1103.9563800000001</v>
      </c>
      <c r="F106" s="273">
        <v>175.65379999999999</v>
      </c>
      <c r="G106" s="230" t="s">
        <v>1488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ht="45">
      <c r="A107" s="146" t="s">
        <v>1487</v>
      </c>
      <c r="B107" s="146" t="s">
        <v>1486</v>
      </c>
      <c r="C107" s="276" t="s">
        <v>1164</v>
      </c>
      <c r="D107" s="277">
        <v>1033.9936</v>
      </c>
      <c r="E107" s="277">
        <v>1033.9935999999998</v>
      </c>
      <c r="F107" s="273">
        <v>45.216000000000001</v>
      </c>
      <c r="G107" s="230" t="s">
        <v>1485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>
      <c r="A108" s="141"/>
      <c r="B108" s="141"/>
      <c r="C108" s="276" t="s">
        <v>1138</v>
      </c>
      <c r="D108" s="275"/>
      <c r="E108" s="275"/>
      <c r="F108" s="273">
        <f>950.107+11.183</f>
        <v>961.29</v>
      </c>
      <c r="G108" s="230" t="s">
        <v>1484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ht="45">
      <c r="A109" s="7" t="s">
        <v>1483</v>
      </c>
      <c r="B109" s="7" t="s">
        <v>1483</v>
      </c>
      <c r="C109" s="7" t="s">
        <v>1483</v>
      </c>
      <c r="D109" s="273">
        <v>100</v>
      </c>
      <c r="E109" s="273">
        <v>0</v>
      </c>
      <c r="F109" s="273">
        <v>0</v>
      </c>
      <c r="G109" s="23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ht="13.9" customHeight="1">
      <c r="A110" s="7" t="s">
        <v>1482</v>
      </c>
      <c r="B110" s="7" t="s">
        <v>1481</v>
      </c>
      <c r="C110" s="11" t="s">
        <v>1138</v>
      </c>
      <c r="D110" s="273">
        <v>653.33900000000006</v>
      </c>
      <c r="E110" s="273">
        <v>653.33900000000006</v>
      </c>
      <c r="F110" s="273">
        <v>580.88284999999996</v>
      </c>
      <c r="G110" s="230" t="s">
        <v>1104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ht="45">
      <c r="A111" s="7" t="s">
        <v>1480</v>
      </c>
      <c r="B111" s="7" t="s">
        <v>1479</v>
      </c>
      <c r="C111" s="11" t="s">
        <v>1138</v>
      </c>
      <c r="D111" s="273">
        <v>53.994599999999998</v>
      </c>
      <c r="E111" s="273">
        <v>53.994599999999998</v>
      </c>
      <c r="F111" s="273">
        <v>53.994599999999998</v>
      </c>
      <c r="G111" s="230" t="s">
        <v>1460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ht="45">
      <c r="A112" s="7" t="s">
        <v>1478</v>
      </c>
      <c r="B112" s="7" t="s">
        <v>1477</v>
      </c>
      <c r="C112" s="11" t="s">
        <v>1138</v>
      </c>
      <c r="D112" s="273">
        <v>407.69</v>
      </c>
      <c r="E112" s="273">
        <v>0</v>
      </c>
      <c r="F112" s="273">
        <v>0</v>
      </c>
      <c r="G112" s="23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ht="45">
      <c r="A113" s="7" t="s">
        <v>1476</v>
      </c>
      <c r="B113" s="7" t="s">
        <v>1475</v>
      </c>
      <c r="C113" s="276" t="s">
        <v>1164</v>
      </c>
      <c r="D113" s="273">
        <v>550</v>
      </c>
      <c r="E113" s="273">
        <v>10.8</v>
      </c>
      <c r="F113" s="273">
        <v>10.8</v>
      </c>
      <c r="G113" s="230" t="s">
        <v>1121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ht="45">
      <c r="A114" s="7" t="s">
        <v>1474</v>
      </c>
      <c r="B114" s="7" t="s">
        <v>1473</v>
      </c>
      <c r="C114" s="276" t="s">
        <v>1164</v>
      </c>
      <c r="D114" s="273">
        <v>127.76300000000001</v>
      </c>
      <c r="E114" s="273">
        <v>2.7</v>
      </c>
      <c r="F114" s="273">
        <v>2.7</v>
      </c>
      <c r="G114" s="230" t="s">
        <v>1121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ht="45">
      <c r="A115" s="7" t="s">
        <v>1472</v>
      </c>
      <c r="B115" s="7" t="s">
        <v>1471</v>
      </c>
      <c r="C115" s="11" t="s">
        <v>1138</v>
      </c>
      <c r="D115" s="273">
        <v>107.101</v>
      </c>
      <c r="E115" s="273">
        <v>107.101</v>
      </c>
      <c r="F115" s="273">
        <v>107.101</v>
      </c>
      <c r="G115" s="230" t="s">
        <v>1281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ht="45">
      <c r="A116" s="7" t="s">
        <v>1470</v>
      </c>
      <c r="B116" s="7" t="s">
        <v>1469</v>
      </c>
      <c r="C116" s="11" t="s">
        <v>1138</v>
      </c>
      <c r="D116" s="273">
        <v>51.596400000000003</v>
      </c>
      <c r="E116" s="273">
        <v>51.596400000000003</v>
      </c>
      <c r="F116" s="273">
        <v>51.596400000000003</v>
      </c>
      <c r="G116" s="230" t="s">
        <v>1281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ht="45">
      <c r="A117" s="7" t="s">
        <v>1468</v>
      </c>
      <c r="B117" s="7" t="s">
        <v>1467</v>
      </c>
      <c r="C117" s="11" t="s">
        <v>1138</v>
      </c>
      <c r="D117" s="273">
        <v>186.49799999999999</v>
      </c>
      <c r="E117" s="273">
        <v>186.49799999999999</v>
      </c>
      <c r="F117" s="273">
        <v>129.38159999999999</v>
      </c>
      <c r="G117" s="230" t="s">
        <v>1460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ht="45">
      <c r="A118" s="7" t="s">
        <v>1466</v>
      </c>
      <c r="B118" s="7" t="s">
        <v>1465</v>
      </c>
      <c r="C118" s="11" t="s">
        <v>1138</v>
      </c>
      <c r="D118" s="273">
        <v>225.93600000000001</v>
      </c>
      <c r="E118" s="273">
        <v>225.93600000000001</v>
      </c>
      <c r="F118" s="273">
        <f>134.399</f>
        <v>134.399</v>
      </c>
      <c r="G118" s="230" t="s">
        <v>1460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ht="45">
      <c r="A119" s="7" t="s">
        <v>1464</v>
      </c>
      <c r="B119" s="7" t="s">
        <v>1463</v>
      </c>
      <c r="C119" s="11" t="s">
        <v>1138</v>
      </c>
      <c r="D119" s="273">
        <v>292.23099999999999</v>
      </c>
      <c r="E119" s="273">
        <v>292.23099999999999</v>
      </c>
      <c r="F119" s="273">
        <f>165.36756</f>
        <v>165.36756</v>
      </c>
      <c r="G119" s="230" t="s">
        <v>1460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ht="45">
      <c r="A120" s="7" t="s">
        <v>1462</v>
      </c>
      <c r="B120" s="7" t="s">
        <v>1461</v>
      </c>
      <c r="C120" s="11" t="s">
        <v>1138</v>
      </c>
      <c r="D120" s="273">
        <v>292.98099999999999</v>
      </c>
      <c r="E120" s="273">
        <v>292.98099999999999</v>
      </c>
      <c r="F120" s="273">
        <v>165.36756</v>
      </c>
      <c r="G120" s="230" t="s">
        <v>1460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ht="45">
      <c r="A121" s="280" t="s">
        <v>1459</v>
      </c>
      <c r="B121" s="7" t="s">
        <v>1458</v>
      </c>
      <c r="C121" s="11" t="s">
        <v>1138</v>
      </c>
      <c r="D121" s="273">
        <v>110</v>
      </c>
      <c r="E121" s="273">
        <v>0</v>
      </c>
      <c r="F121" s="273">
        <v>0</v>
      </c>
      <c r="G121" s="23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ht="45">
      <c r="A122" s="280" t="s">
        <v>1457</v>
      </c>
      <c r="B122" s="7" t="s">
        <v>1456</v>
      </c>
      <c r="C122" s="11" t="s">
        <v>1138</v>
      </c>
      <c r="D122" s="273">
        <v>55</v>
      </c>
      <c r="E122" s="273">
        <v>0</v>
      </c>
      <c r="F122" s="273">
        <v>0</v>
      </c>
      <c r="G122" s="23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ht="45">
      <c r="A123" s="280" t="s">
        <v>1455</v>
      </c>
      <c r="B123" s="7" t="s">
        <v>1454</v>
      </c>
      <c r="C123" s="11" t="s">
        <v>1138</v>
      </c>
      <c r="D123" s="273">
        <v>60</v>
      </c>
      <c r="E123" s="273">
        <v>0</v>
      </c>
      <c r="F123" s="273">
        <v>0</v>
      </c>
      <c r="G123" s="23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ht="45">
      <c r="A124" s="280" t="s">
        <v>1453</v>
      </c>
      <c r="B124" s="7" t="s">
        <v>1452</v>
      </c>
      <c r="C124" s="11" t="s">
        <v>1138</v>
      </c>
      <c r="D124" s="273">
        <v>2.7</v>
      </c>
      <c r="E124" s="273">
        <v>0</v>
      </c>
      <c r="F124" s="273">
        <v>0</v>
      </c>
      <c r="G124" s="23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ht="27.6" customHeight="1">
      <c r="A125" s="280" t="s">
        <v>1451</v>
      </c>
      <c r="B125" s="7" t="s">
        <v>1450</v>
      </c>
      <c r="C125" s="11" t="s">
        <v>1138</v>
      </c>
      <c r="D125" s="273">
        <v>2.7</v>
      </c>
      <c r="E125" s="273">
        <v>0</v>
      </c>
      <c r="F125" s="273">
        <v>0</v>
      </c>
      <c r="G125" s="23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ht="60">
      <c r="A126" s="280" t="s">
        <v>1449</v>
      </c>
      <c r="B126" s="7" t="s">
        <v>1448</v>
      </c>
      <c r="C126" s="11" t="s">
        <v>1138</v>
      </c>
      <c r="D126" s="273">
        <v>2.7</v>
      </c>
      <c r="E126" s="273">
        <v>0</v>
      </c>
      <c r="F126" s="273">
        <v>0</v>
      </c>
      <c r="G126" s="23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ht="45">
      <c r="A127" s="280" t="s">
        <v>1447</v>
      </c>
      <c r="B127" s="7" t="s">
        <v>1446</v>
      </c>
      <c r="C127" s="11" t="s">
        <v>1138</v>
      </c>
      <c r="D127" s="273">
        <v>2.7</v>
      </c>
      <c r="E127" s="273">
        <v>0</v>
      </c>
      <c r="F127" s="273">
        <v>0</v>
      </c>
      <c r="G127" s="23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ht="45">
      <c r="A128" s="280" t="s">
        <v>1445</v>
      </c>
      <c r="B128" s="7" t="s">
        <v>1444</v>
      </c>
      <c r="C128" s="11" t="s">
        <v>1138</v>
      </c>
      <c r="D128" s="273">
        <v>8.1</v>
      </c>
      <c r="E128" s="273">
        <v>8.1</v>
      </c>
      <c r="F128" s="273">
        <v>0</v>
      </c>
      <c r="G128" s="23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ht="45">
      <c r="A129" s="280" t="s">
        <v>1443</v>
      </c>
      <c r="B129" s="7" t="s">
        <v>1442</v>
      </c>
      <c r="C129" s="11" t="s">
        <v>1138</v>
      </c>
      <c r="D129" s="273">
        <v>2.7</v>
      </c>
      <c r="E129" s="273">
        <v>2.7</v>
      </c>
      <c r="F129" s="273">
        <v>0</v>
      </c>
      <c r="G129" s="23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ht="45">
      <c r="A130" s="280" t="s">
        <v>1441</v>
      </c>
      <c r="B130" s="7" t="s">
        <v>1440</v>
      </c>
      <c r="C130" s="11" t="s">
        <v>1138</v>
      </c>
      <c r="D130" s="273">
        <v>5.4</v>
      </c>
      <c r="E130" s="273">
        <v>5.4</v>
      </c>
      <c r="F130" s="273">
        <v>0</v>
      </c>
      <c r="G130" s="23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ht="60">
      <c r="A131" s="280" t="s">
        <v>1439</v>
      </c>
      <c r="B131" s="7" t="s">
        <v>1438</v>
      </c>
      <c r="C131" s="11" t="s">
        <v>1138</v>
      </c>
      <c r="D131" s="273">
        <f>450+337.209-85</f>
        <v>702.20900000000006</v>
      </c>
      <c r="E131" s="273">
        <v>10.8</v>
      </c>
      <c r="F131" s="273">
        <v>0</v>
      </c>
      <c r="G131" s="23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ht="60">
      <c r="A132" s="280" t="s">
        <v>1437</v>
      </c>
      <c r="B132" s="7" t="s">
        <v>1436</v>
      </c>
      <c r="C132" s="276" t="s">
        <v>1164</v>
      </c>
      <c r="D132" s="273">
        <v>435</v>
      </c>
      <c r="E132" s="273">
        <v>8.64</v>
      </c>
      <c r="F132" s="273">
        <v>3.24</v>
      </c>
      <c r="G132" s="230" t="s">
        <v>1423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ht="60">
      <c r="A133" s="280" t="s">
        <v>1435</v>
      </c>
      <c r="B133" s="7" t="s">
        <v>1434</v>
      </c>
      <c r="C133" s="276" t="s">
        <v>1164</v>
      </c>
      <c r="D133" s="273">
        <v>830</v>
      </c>
      <c r="E133" s="273">
        <f>14.04+149.782</f>
        <v>163.822</v>
      </c>
      <c r="F133" s="273">
        <v>3.24</v>
      </c>
      <c r="G133" s="230" t="s">
        <v>1423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ht="60">
      <c r="A134" s="280" t="s">
        <v>1433</v>
      </c>
      <c r="B134" s="7" t="s">
        <v>1432</v>
      </c>
      <c r="C134" s="276" t="s">
        <v>1164</v>
      </c>
      <c r="D134" s="273">
        <v>750</v>
      </c>
      <c r="E134" s="273">
        <v>14.040000000000001</v>
      </c>
      <c r="F134" s="273">
        <v>3.24</v>
      </c>
      <c r="G134" s="230" t="s">
        <v>1423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ht="60">
      <c r="A135" s="280" t="s">
        <v>1431</v>
      </c>
      <c r="B135" s="7" t="s">
        <v>1430</v>
      </c>
      <c r="C135" s="276" t="s">
        <v>1164</v>
      </c>
      <c r="D135" s="273">
        <v>480</v>
      </c>
      <c r="E135" s="273">
        <v>11.34</v>
      </c>
      <c r="F135" s="273">
        <v>3.24</v>
      </c>
      <c r="G135" s="230" t="s">
        <v>1423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ht="60">
      <c r="A136" s="280" t="s">
        <v>1429</v>
      </c>
      <c r="B136" s="7" t="s">
        <v>1428</v>
      </c>
      <c r="C136" s="276" t="s">
        <v>1164</v>
      </c>
      <c r="D136" s="273">
        <v>860</v>
      </c>
      <c r="E136" s="273">
        <v>14.040000000000001</v>
      </c>
      <c r="F136" s="273">
        <v>3.24</v>
      </c>
      <c r="G136" s="230" t="s">
        <v>1423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ht="13.9" customHeight="1">
      <c r="A137" s="280" t="s">
        <v>1427</v>
      </c>
      <c r="B137" s="7" t="s">
        <v>1426</v>
      </c>
      <c r="C137" s="276" t="s">
        <v>1164</v>
      </c>
      <c r="D137" s="273">
        <v>120</v>
      </c>
      <c r="E137" s="273">
        <v>8.64</v>
      </c>
      <c r="F137" s="273">
        <v>3.24</v>
      </c>
      <c r="G137" s="230" t="s">
        <v>1423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ht="45">
      <c r="A138" s="280" t="s">
        <v>1425</v>
      </c>
      <c r="B138" s="7" t="s">
        <v>1424</v>
      </c>
      <c r="C138" s="276" t="s">
        <v>1164</v>
      </c>
      <c r="D138" s="273">
        <v>120</v>
      </c>
      <c r="E138" s="273">
        <v>8.64</v>
      </c>
      <c r="F138" s="273">
        <v>3.24</v>
      </c>
      <c r="G138" s="230" t="s">
        <v>1423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ht="45">
      <c r="A139" s="280" t="s">
        <v>1422</v>
      </c>
      <c r="B139" s="7" t="s">
        <v>1421</v>
      </c>
      <c r="C139" s="11" t="s">
        <v>1138</v>
      </c>
      <c r="D139" s="273">
        <v>85</v>
      </c>
      <c r="E139" s="273">
        <v>0</v>
      </c>
      <c r="F139" s="273">
        <v>0</v>
      </c>
      <c r="G139" s="23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ht="30">
      <c r="A140" s="7" t="s">
        <v>1420</v>
      </c>
      <c r="B140" s="7" t="s">
        <v>1419</v>
      </c>
      <c r="C140" s="11" t="s">
        <v>1138</v>
      </c>
      <c r="D140" s="273">
        <v>186.28</v>
      </c>
      <c r="E140" s="273">
        <v>115.50418999999999</v>
      </c>
      <c r="F140" s="273">
        <v>115.50418999999999</v>
      </c>
      <c r="G140" s="230" t="s">
        <v>1418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ht="30">
      <c r="A141" s="7" t="s">
        <v>1417</v>
      </c>
      <c r="B141" s="7" t="s">
        <v>1416</v>
      </c>
      <c r="C141" s="11" t="s">
        <v>1138</v>
      </c>
      <c r="D141" s="273">
        <v>147.75399999999999</v>
      </c>
      <c r="E141" s="273">
        <f>27.61492-14.6+0.0044</f>
        <v>13.019320000000002</v>
      </c>
      <c r="F141" s="273">
        <v>0</v>
      </c>
      <c r="G141" s="2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ht="45">
      <c r="A142" s="7" t="s">
        <v>1415</v>
      </c>
      <c r="B142" s="7" t="s">
        <v>1414</v>
      </c>
      <c r="C142" s="11" t="s">
        <v>1138</v>
      </c>
      <c r="D142" s="273">
        <v>547.23414000000002</v>
      </c>
      <c r="E142" s="273">
        <v>547.23414000000002</v>
      </c>
      <c r="F142" s="273">
        <v>547.23414000000002</v>
      </c>
      <c r="G142" s="230" t="s">
        <v>1413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ht="13.9" customHeight="1">
      <c r="A143" s="7" t="s">
        <v>1412</v>
      </c>
      <c r="B143" s="7" t="s">
        <v>1411</v>
      </c>
      <c r="C143" s="11" t="s">
        <v>1138</v>
      </c>
      <c r="D143" s="273">
        <v>682.90919999999994</v>
      </c>
      <c r="E143" s="273">
        <v>682.90919999999994</v>
      </c>
      <c r="F143" s="273">
        <v>682.90919999999994</v>
      </c>
      <c r="G143" s="230" t="s">
        <v>1250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ht="60">
      <c r="A144" s="7" t="s">
        <v>1410</v>
      </c>
      <c r="B144" s="7" t="s">
        <v>1409</v>
      </c>
      <c r="C144" s="276" t="s">
        <v>1164</v>
      </c>
      <c r="D144" s="273">
        <v>562.28499999999997</v>
      </c>
      <c r="E144" s="273">
        <v>47.335070000000002</v>
      </c>
      <c r="F144" s="273">
        <v>47.335070000000002</v>
      </c>
      <c r="G144" s="230" t="s">
        <v>1377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ht="45">
      <c r="A145" s="7" t="s">
        <v>1408</v>
      </c>
      <c r="B145" s="7" t="s">
        <v>1407</v>
      </c>
      <c r="C145" s="276" t="s">
        <v>1164</v>
      </c>
      <c r="D145" s="279">
        <v>245.15986000000001</v>
      </c>
      <c r="E145" s="273">
        <v>33.020400000000002</v>
      </c>
      <c r="F145" s="273">
        <v>33.020400000000002</v>
      </c>
      <c r="G145" s="230" t="s">
        <v>1394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ht="45">
      <c r="A146" s="7" t="s">
        <v>1406</v>
      </c>
      <c r="B146" s="7" t="s">
        <v>1405</v>
      </c>
      <c r="C146" s="276" t="s">
        <v>1164</v>
      </c>
      <c r="D146" s="273">
        <v>1750</v>
      </c>
      <c r="E146" s="273">
        <v>38.664369999999998</v>
      </c>
      <c r="F146" s="273">
        <v>38.664369999999998</v>
      </c>
      <c r="G146" s="230" t="s">
        <v>1402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ht="45">
      <c r="A147" s="7" t="s">
        <v>1404</v>
      </c>
      <c r="B147" s="7" t="s">
        <v>1403</v>
      </c>
      <c r="C147" s="276" t="s">
        <v>1164</v>
      </c>
      <c r="D147" s="273">
        <v>1750</v>
      </c>
      <c r="E147" s="273">
        <v>38.664369999999998</v>
      </c>
      <c r="F147" s="273">
        <v>38.664369999999998</v>
      </c>
      <c r="G147" s="230" t="s">
        <v>1402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ht="45">
      <c r="A148" s="7" t="s">
        <v>1401</v>
      </c>
      <c r="B148" s="7" t="s">
        <v>1400</v>
      </c>
      <c r="C148" s="276" t="s">
        <v>1164</v>
      </c>
      <c r="D148" s="273">
        <v>9.7200000000000006</v>
      </c>
      <c r="E148" s="273">
        <v>9.7200000000000006</v>
      </c>
      <c r="F148" s="273">
        <v>9.7200000000000006</v>
      </c>
      <c r="G148" s="230" t="s">
        <v>1397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ht="45">
      <c r="A149" s="7" t="s">
        <v>1399</v>
      </c>
      <c r="B149" s="7" t="s">
        <v>1398</v>
      </c>
      <c r="C149" s="276" t="s">
        <v>1164</v>
      </c>
      <c r="D149" s="273">
        <v>2000</v>
      </c>
      <c r="E149" s="273">
        <v>21.818950000000001</v>
      </c>
      <c r="F149" s="273">
        <v>21.818950000000001</v>
      </c>
      <c r="G149" s="230" t="s">
        <v>1397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ht="45">
      <c r="A150" s="7" t="s">
        <v>1396</v>
      </c>
      <c r="B150" s="7" t="s">
        <v>1395</v>
      </c>
      <c r="C150" s="276" t="s">
        <v>1164</v>
      </c>
      <c r="D150" s="273">
        <f>855+22.20715</f>
        <v>877.20714999999996</v>
      </c>
      <c r="E150" s="273">
        <v>34.538400000000003</v>
      </c>
      <c r="F150" s="273">
        <v>34.538400000000003</v>
      </c>
      <c r="G150" s="230" t="s">
        <v>1394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ht="45">
      <c r="A151" s="7" t="s">
        <v>1393</v>
      </c>
      <c r="B151" s="7" t="s">
        <v>1392</v>
      </c>
      <c r="C151" s="276" t="s">
        <v>1164</v>
      </c>
      <c r="D151" s="273">
        <v>868.71299999999997</v>
      </c>
      <c r="E151" s="273">
        <v>57.706940000000003</v>
      </c>
      <c r="F151" s="273">
        <v>57.706940000000003</v>
      </c>
      <c r="G151" s="230" t="s">
        <v>1377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ht="45">
      <c r="A152" s="7" t="s">
        <v>1391</v>
      </c>
      <c r="B152" s="7" t="s">
        <v>1390</v>
      </c>
      <c r="C152" s="276" t="s">
        <v>1164</v>
      </c>
      <c r="D152" s="273">
        <v>883.35400000000004</v>
      </c>
      <c r="E152" s="279">
        <v>54.418010000000002</v>
      </c>
      <c r="F152" s="273">
        <v>54.418010000000002</v>
      </c>
      <c r="G152" s="230" t="s">
        <v>1377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ht="45">
      <c r="A153" s="7" t="s">
        <v>1389</v>
      </c>
      <c r="B153" s="7" t="s">
        <v>1388</v>
      </c>
      <c r="C153" s="276" t="s">
        <v>1164</v>
      </c>
      <c r="D153" s="273">
        <v>856.85299999999995</v>
      </c>
      <c r="E153" s="279">
        <v>56.058790000000002</v>
      </c>
      <c r="F153" s="273">
        <v>56.058790000000002</v>
      </c>
      <c r="G153" s="230" t="s">
        <v>1377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ht="45">
      <c r="A154" s="7" t="s">
        <v>1387</v>
      </c>
      <c r="B154" s="7" t="s">
        <v>1386</v>
      </c>
      <c r="C154" s="276" t="s">
        <v>1164</v>
      </c>
      <c r="D154" s="273">
        <v>810</v>
      </c>
      <c r="E154" s="273">
        <v>53.304200000000002</v>
      </c>
      <c r="F154" s="273">
        <v>53.304200000000002</v>
      </c>
      <c r="G154" s="230" t="s">
        <v>1377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ht="45">
      <c r="A155" s="7" t="s">
        <v>1385</v>
      </c>
      <c r="B155" s="7" t="s">
        <v>1384</v>
      </c>
      <c r="C155" s="276" t="s">
        <v>1164</v>
      </c>
      <c r="D155" s="273">
        <v>531.41999999999996</v>
      </c>
      <c r="E155" s="273">
        <v>0</v>
      </c>
      <c r="F155" s="273">
        <v>0</v>
      </c>
      <c r="G155" s="23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ht="45">
      <c r="A156" s="7" t="s">
        <v>1383</v>
      </c>
      <c r="B156" s="7" t="s">
        <v>1382</v>
      </c>
      <c r="C156" s="276" t="s">
        <v>1164</v>
      </c>
      <c r="D156" s="273">
        <v>50</v>
      </c>
      <c r="E156" s="273">
        <v>0</v>
      </c>
      <c r="F156" s="273">
        <v>0</v>
      </c>
      <c r="G156" s="23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ht="45">
      <c r="A157" s="7" t="s">
        <v>1381</v>
      </c>
      <c r="B157" s="7" t="s">
        <v>1380</v>
      </c>
      <c r="C157" s="276" t="s">
        <v>1164</v>
      </c>
      <c r="D157" s="273">
        <v>47.21987</v>
      </c>
      <c r="E157" s="273">
        <v>47.21987</v>
      </c>
      <c r="F157" s="273">
        <v>47.21987</v>
      </c>
      <c r="G157" s="230" t="s">
        <v>1377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ht="45">
      <c r="A158" s="7" t="s">
        <v>1379</v>
      </c>
      <c r="B158" s="7" t="s">
        <v>1378</v>
      </c>
      <c r="C158" s="276" t="s">
        <v>1164</v>
      </c>
      <c r="D158" s="273">
        <v>56.820779999999999</v>
      </c>
      <c r="E158" s="273">
        <v>56.820779999999999</v>
      </c>
      <c r="F158" s="273">
        <v>56.820779999999999</v>
      </c>
      <c r="G158" s="230" t="s">
        <v>1377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ht="45">
      <c r="A159" s="7" t="s">
        <v>1376</v>
      </c>
      <c r="B159" s="7" t="s">
        <v>1375</v>
      </c>
      <c r="C159" s="276" t="s">
        <v>1164</v>
      </c>
      <c r="D159" s="274">
        <v>12.009</v>
      </c>
      <c r="E159" s="273">
        <v>12.009</v>
      </c>
      <c r="F159" s="273">
        <v>12.009</v>
      </c>
      <c r="G159" s="230" t="s">
        <v>1365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ht="45">
      <c r="A160" s="7" t="s">
        <v>1374</v>
      </c>
      <c r="B160" s="7" t="s">
        <v>1373</v>
      </c>
      <c r="C160" s="276" t="s">
        <v>1164</v>
      </c>
      <c r="D160" s="274">
        <v>11.284000000000001</v>
      </c>
      <c r="E160" s="273">
        <v>11.284000000000001</v>
      </c>
      <c r="F160" s="273">
        <v>11.284000000000001</v>
      </c>
      <c r="G160" s="230" t="s">
        <v>1365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ht="45">
      <c r="A161" s="7" t="s">
        <v>1372</v>
      </c>
      <c r="B161" s="7" t="s">
        <v>1371</v>
      </c>
      <c r="C161" s="276" t="s">
        <v>1164</v>
      </c>
      <c r="D161" s="274">
        <v>17.207999999999998</v>
      </c>
      <c r="E161" s="273">
        <v>17.207999999999998</v>
      </c>
      <c r="F161" s="273">
        <v>17.207999999999998</v>
      </c>
      <c r="G161" s="230" t="s">
        <v>1365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ht="45">
      <c r="A162" s="7" t="s">
        <v>1370</v>
      </c>
      <c r="B162" s="83" t="s">
        <v>844</v>
      </c>
      <c r="C162" s="276" t="s">
        <v>1164</v>
      </c>
      <c r="D162" s="273">
        <v>40.500999999999998</v>
      </c>
      <c r="E162" s="273">
        <v>0</v>
      </c>
      <c r="F162" s="273">
        <v>0</v>
      </c>
      <c r="G162" s="23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ht="45">
      <c r="A163" s="7" t="s">
        <v>1369</v>
      </c>
      <c r="B163" s="7" t="s">
        <v>1368</v>
      </c>
      <c r="C163" s="276" t="s">
        <v>1164</v>
      </c>
      <c r="D163" s="274">
        <v>16.556000000000001</v>
      </c>
      <c r="E163" s="273">
        <v>16.556000000000001</v>
      </c>
      <c r="F163" s="273">
        <v>16.556000000000001</v>
      </c>
      <c r="G163" s="230" t="s">
        <v>1365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ht="45">
      <c r="A164" s="7" t="s">
        <v>1367</v>
      </c>
      <c r="B164" s="83" t="s">
        <v>1366</v>
      </c>
      <c r="C164" s="276" t="s">
        <v>1164</v>
      </c>
      <c r="D164" s="274">
        <v>26.667999999999999</v>
      </c>
      <c r="E164" s="273">
        <v>26.667999999999999</v>
      </c>
      <c r="F164" s="273">
        <v>26.667999999999999</v>
      </c>
      <c r="G164" s="230" t="s">
        <v>1365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ht="45">
      <c r="A165" s="31" t="s">
        <v>1364</v>
      </c>
      <c r="B165" s="83" t="s">
        <v>844</v>
      </c>
      <c r="C165" s="276" t="s">
        <v>1164</v>
      </c>
      <c r="D165" s="274">
        <v>27.260999999999999</v>
      </c>
      <c r="E165" s="273">
        <v>0</v>
      </c>
      <c r="F165" s="273">
        <v>0</v>
      </c>
      <c r="G165" s="23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ht="45">
      <c r="A166" s="7" t="s">
        <v>1363</v>
      </c>
      <c r="B166" s="83" t="s">
        <v>844</v>
      </c>
      <c r="C166" s="276" t="s">
        <v>1164</v>
      </c>
      <c r="D166" s="274">
        <v>27.265000000000001</v>
      </c>
      <c r="E166" s="273">
        <v>0</v>
      </c>
      <c r="F166" s="273">
        <v>0</v>
      </c>
      <c r="G166" s="23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ht="45">
      <c r="A167" s="7" t="s">
        <v>1362</v>
      </c>
      <c r="B167" s="7" t="s">
        <v>1361</v>
      </c>
      <c r="C167" s="11" t="s">
        <v>1138</v>
      </c>
      <c r="D167" s="273">
        <v>872.21799999999996</v>
      </c>
      <c r="E167" s="273">
        <v>872.21799999999996</v>
      </c>
      <c r="F167" s="273">
        <v>466.16399999999999</v>
      </c>
      <c r="G167" s="230" t="s">
        <v>1104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ht="45">
      <c r="A168" s="7" t="s">
        <v>1360</v>
      </c>
      <c r="B168" s="7" t="s">
        <v>1359</v>
      </c>
      <c r="C168" s="18" t="s">
        <v>1356</v>
      </c>
      <c r="D168" s="273">
        <v>1000</v>
      </c>
      <c r="E168" s="273">
        <v>164.63495</v>
      </c>
      <c r="F168" s="273">
        <v>164.63495</v>
      </c>
      <c r="G168" s="230" t="s">
        <v>1348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ht="30">
      <c r="A169" s="7" t="s">
        <v>1358</v>
      </c>
      <c r="B169" s="7" t="s">
        <v>1357</v>
      </c>
      <c r="C169" s="18" t="s">
        <v>1356</v>
      </c>
      <c r="D169" s="273">
        <v>800</v>
      </c>
      <c r="E169" s="273">
        <v>509.78125</v>
      </c>
      <c r="F169" s="273">
        <v>509.78125</v>
      </c>
      <c r="G169" s="230" t="s">
        <v>1355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ht="45">
      <c r="A170" s="7" t="s">
        <v>1354</v>
      </c>
      <c r="B170" s="7" t="s">
        <v>1353</v>
      </c>
      <c r="C170" s="276" t="s">
        <v>1164</v>
      </c>
      <c r="D170" s="273">
        <v>1200</v>
      </c>
      <c r="E170" s="273">
        <v>467.34073999999998</v>
      </c>
      <c r="F170" s="273">
        <v>6.8383000000000003</v>
      </c>
      <c r="G170" s="230" t="s">
        <v>1305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45">
      <c r="A171" s="7" t="s">
        <v>1352</v>
      </c>
      <c r="B171" s="7" t="s">
        <v>1351</v>
      </c>
      <c r="C171" s="276" t="s">
        <v>1164</v>
      </c>
      <c r="D171" s="273">
        <v>550</v>
      </c>
      <c r="E171" s="273">
        <v>0</v>
      </c>
      <c r="F171" s="273">
        <v>0</v>
      </c>
      <c r="G171" s="23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45">
      <c r="A172" s="7" t="s">
        <v>1350</v>
      </c>
      <c r="B172" s="7" t="s">
        <v>1349</v>
      </c>
      <c r="C172" s="276" t="s">
        <v>1164</v>
      </c>
      <c r="D172" s="273">
        <v>68.185010000000005</v>
      </c>
      <c r="E172" s="273">
        <v>68.185010000000005</v>
      </c>
      <c r="F172" s="273">
        <v>68.185010000000005</v>
      </c>
      <c r="G172" s="230" t="s">
        <v>1348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ht="45">
      <c r="A173" s="7" t="s">
        <v>1347</v>
      </c>
      <c r="B173" s="7" t="s">
        <v>1346</v>
      </c>
      <c r="C173" s="276" t="s">
        <v>1164</v>
      </c>
      <c r="D173" s="273">
        <v>15</v>
      </c>
      <c r="E173" s="273">
        <v>0</v>
      </c>
      <c r="F173" s="273">
        <v>0</v>
      </c>
      <c r="G173" s="23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ht="45">
      <c r="A174" s="7" t="s">
        <v>1345</v>
      </c>
      <c r="B174" s="7" t="s">
        <v>1345</v>
      </c>
      <c r="C174" s="276" t="s">
        <v>1164</v>
      </c>
      <c r="D174" s="273">
        <f>297.08195-2.47159-0.24241-50.06501+97.322</f>
        <v>341.62494000000004</v>
      </c>
      <c r="E174" s="273">
        <f>177.547+97.322</f>
        <v>274.86900000000003</v>
      </c>
      <c r="F174" s="273">
        <v>177.547</v>
      </c>
      <c r="G174" s="23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ht="30">
      <c r="A175" s="7" t="s">
        <v>1344</v>
      </c>
      <c r="B175" s="7" t="s">
        <v>1343</v>
      </c>
      <c r="C175" s="11" t="s">
        <v>1138</v>
      </c>
      <c r="D175" s="273">
        <f>15.607+0.34946</f>
        <v>15.95646</v>
      </c>
      <c r="E175" s="273">
        <v>15.95646</v>
      </c>
      <c r="F175" s="273">
        <v>15.95646</v>
      </c>
      <c r="G175" s="230" t="s">
        <v>1342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ht="45">
      <c r="A176" s="7" t="s">
        <v>1341</v>
      </c>
      <c r="B176" s="7" t="s">
        <v>1340</v>
      </c>
      <c r="C176" s="276" t="s">
        <v>1164</v>
      </c>
      <c r="D176" s="278">
        <v>7.2080000000000002</v>
      </c>
      <c r="E176" s="273">
        <v>7.2080000000000002</v>
      </c>
      <c r="F176" s="273">
        <v>7.2080000000000002</v>
      </c>
      <c r="G176" s="230" t="s">
        <v>1335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ht="45">
      <c r="A177" s="7" t="s">
        <v>1339</v>
      </c>
      <c r="B177" s="7" t="s">
        <v>1338</v>
      </c>
      <c r="C177" s="276" t="s">
        <v>1164</v>
      </c>
      <c r="D177" s="278">
        <v>7.1459999999999999</v>
      </c>
      <c r="E177" s="273">
        <v>7.1459999999999999</v>
      </c>
      <c r="F177" s="273">
        <v>7.1459999999999999</v>
      </c>
      <c r="G177" s="230" t="s">
        <v>1335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ht="45">
      <c r="A178" s="7" t="s">
        <v>1337</v>
      </c>
      <c r="B178" s="7" t="s">
        <v>1336</v>
      </c>
      <c r="C178" s="276" t="s">
        <v>1164</v>
      </c>
      <c r="D178" s="273">
        <v>6.67</v>
      </c>
      <c r="E178" s="273">
        <v>6.67</v>
      </c>
      <c r="F178" s="273">
        <v>6.67</v>
      </c>
      <c r="G178" s="230" t="s">
        <v>1335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ht="13.9" customHeight="1">
      <c r="A179" s="7" t="s">
        <v>1334</v>
      </c>
      <c r="B179" s="7" t="s">
        <v>1333</v>
      </c>
      <c r="C179" s="276" t="s">
        <v>1164</v>
      </c>
      <c r="D179" s="273">
        <v>3.06</v>
      </c>
      <c r="E179" s="273">
        <v>3.06</v>
      </c>
      <c r="F179" s="273">
        <v>3.06</v>
      </c>
      <c r="G179" s="230" t="s">
        <v>1121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ht="30">
      <c r="A180" s="7" t="s">
        <v>1332</v>
      </c>
      <c r="B180" s="7" t="s">
        <v>1331</v>
      </c>
      <c r="C180" s="18" t="s">
        <v>1330</v>
      </c>
      <c r="D180" s="273">
        <v>2.47159</v>
      </c>
      <c r="E180" s="273">
        <v>2.47159</v>
      </c>
      <c r="F180" s="273">
        <v>2.47159</v>
      </c>
      <c r="G180" s="230" t="s">
        <v>1329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ht="30">
      <c r="A181" s="7" t="s">
        <v>1328</v>
      </c>
      <c r="B181" s="7" t="s">
        <v>1327</v>
      </c>
      <c r="C181" s="11" t="s">
        <v>1138</v>
      </c>
      <c r="D181" s="273">
        <v>577.1</v>
      </c>
      <c r="E181" s="273">
        <v>525.36059</v>
      </c>
      <c r="F181" s="273">
        <v>0</v>
      </c>
      <c r="G181" s="23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ht="30">
      <c r="A182" s="7" t="s">
        <v>1326</v>
      </c>
      <c r="B182" s="7" t="s">
        <v>1325</v>
      </c>
      <c r="C182" s="11" t="s">
        <v>1138</v>
      </c>
      <c r="D182" s="273">
        <v>911.95600000000002</v>
      </c>
      <c r="E182" s="273">
        <v>0</v>
      </c>
      <c r="F182" s="273">
        <v>0</v>
      </c>
      <c r="G182" s="23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ht="30">
      <c r="A183" s="7" t="s">
        <v>1324</v>
      </c>
      <c r="B183" s="7" t="s">
        <v>1323</v>
      </c>
      <c r="C183" s="11" t="s">
        <v>1138</v>
      </c>
      <c r="D183" s="273">
        <v>625</v>
      </c>
      <c r="E183" s="273">
        <v>0</v>
      </c>
      <c r="F183" s="273">
        <v>0</v>
      </c>
      <c r="G183" s="23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ht="30">
      <c r="A184" s="7" t="s">
        <v>1322</v>
      </c>
      <c r="B184" s="7" t="s">
        <v>1321</v>
      </c>
      <c r="C184" s="11" t="s">
        <v>1138</v>
      </c>
      <c r="D184" s="273">
        <f>1135+81.98716</f>
        <v>1216.9871599999999</v>
      </c>
      <c r="E184" s="273">
        <v>0</v>
      </c>
      <c r="F184" s="273">
        <v>0</v>
      </c>
      <c r="G184" s="23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ht="30">
      <c r="A185" s="7" t="s">
        <v>1320</v>
      </c>
      <c r="B185" s="7" t="s">
        <v>1319</v>
      </c>
      <c r="C185" s="11" t="s">
        <v>1138</v>
      </c>
      <c r="D185" s="273">
        <v>519.58399999999995</v>
      </c>
      <c r="E185" s="273">
        <v>114.97944</v>
      </c>
      <c r="F185" s="273">
        <v>114.97949</v>
      </c>
      <c r="G185" s="230" t="s">
        <v>1311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ht="30">
      <c r="A186" s="7" t="s">
        <v>1318</v>
      </c>
      <c r="B186" s="7" t="s">
        <v>1317</v>
      </c>
      <c r="C186" s="11" t="s">
        <v>1138</v>
      </c>
      <c r="D186" s="273">
        <v>620</v>
      </c>
      <c r="E186" s="273">
        <v>613.50833</v>
      </c>
      <c r="F186" s="273">
        <v>613.50833</v>
      </c>
      <c r="G186" s="230" t="s">
        <v>1316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ht="30">
      <c r="A187" s="7" t="s">
        <v>1315</v>
      </c>
      <c r="B187" s="7" t="s">
        <v>1314</v>
      </c>
      <c r="C187" s="11" t="s">
        <v>1138</v>
      </c>
      <c r="D187" s="273">
        <v>434</v>
      </c>
      <c r="E187" s="273">
        <v>397.00336999999996</v>
      </c>
      <c r="F187" s="273">
        <v>397.00336999999996</v>
      </c>
      <c r="G187" s="230" t="s">
        <v>1311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ht="45">
      <c r="A188" s="7" t="s">
        <v>1313</v>
      </c>
      <c r="B188" s="7" t="s">
        <v>1312</v>
      </c>
      <c r="C188" s="11" t="s">
        <v>1138</v>
      </c>
      <c r="D188" s="273">
        <v>595</v>
      </c>
      <c r="E188" s="273">
        <f>585.14473-13.01729</f>
        <v>572.12743999999998</v>
      </c>
      <c r="F188" s="273">
        <v>585.14400000000001</v>
      </c>
      <c r="G188" s="230" t="s">
        <v>1311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ht="30">
      <c r="A189" s="7" t="s">
        <v>1310</v>
      </c>
      <c r="B189" s="7" t="s">
        <v>1309</v>
      </c>
      <c r="C189" s="11" t="s">
        <v>1138</v>
      </c>
      <c r="D189" s="273">
        <v>575.99508000000003</v>
      </c>
      <c r="E189" s="273">
        <v>0</v>
      </c>
      <c r="F189" s="273">
        <v>0</v>
      </c>
      <c r="G189" s="23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ht="13.9" customHeight="1">
      <c r="A190" s="146" t="s">
        <v>1308</v>
      </c>
      <c r="B190" s="146" t="s">
        <v>1307</v>
      </c>
      <c r="C190" s="11" t="s">
        <v>1138</v>
      </c>
      <c r="D190" s="277">
        <v>266.16894000000002</v>
      </c>
      <c r="E190" s="277">
        <v>266.16894000000002</v>
      </c>
      <c r="F190" s="273">
        <v>265.14299999999997</v>
      </c>
      <c r="G190" s="230" t="s">
        <v>1306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ht="45">
      <c r="A191" s="141"/>
      <c r="B191" s="141"/>
      <c r="C191" s="276" t="s">
        <v>1164</v>
      </c>
      <c r="D191" s="275"/>
      <c r="E191" s="275"/>
      <c r="F191" s="273">
        <v>1.026</v>
      </c>
      <c r="G191" s="230" t="s">
        <v>1305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ht="33" customHeight="1">
      <c r="A192" s="7" t="s">
        <v>1304</v>
      </c>
      <c r="B192" s="7" t="s">
        <v>1303</v>
      </c>
      <c r="C192" s="11" t="s">
        <v>1138</v>
      </c>
      <c r="D192" s="273">
        <v>395</v>
      </c>
      <c r="E192" s="273">
        <v>0</v>
      </c>
      <c r="F192" s="273">
        <v>0</v>
      </c>
      <c r="G192" s="23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ht="30">
      <c r="A193" s="7" t="s">
        <v>1302</v>
      </c>
      <c r="B193" s="7" t="s">
        <v>1301</v>
      </c>
      <c r="C193" s="11" t="s">
        <v>1138</v>
      </c>
      <c r="D193" s="273">
        <v>870</v>
      </c>
      <c r="E193" s="273">
        <v>0</v>
      </c>
      <c r="F193" s="273">
        <v>0</v>
      </c>
      <c r="G193" s="23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t="30">
      <c r="A194" s="7" t="s">
        <v>1300</v>
      </c>
      <c r="B194" s="7" t="s">
        <v>1299</v>
      </c>
      <c r="C194" s="11" t="s">
        <v>1138</v>
      </c>
      <c r="D194" s="273">
        <v>800.97</v>
      </c>
      <c r="E194" s="273">
        <v>0</v>
      </c>
      <c r="F194" s="273">
        <v>0</v>
      </c>
      <c r="G194" s="23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ht="30">
      <c r="A195" s="7" t="s">
        <v>1298</v>
      </c>
      <c r="B195" s="7" t="s">
        <v>1297</v>
      </c>
      <c r="C195" s="235" t="s">
        <v>1138</v>
      </c>
      <c r="D195" s="273">
        <v>1026</v>
      </c>
      <c r="E195" s="273">
        <v>572.11806999999999</v>
      </c>
      <c r="F195" s="273">
        <v>572.11806999999999</v>
      </c>
      <c r="G195" s="230" t="s">
        <v>1296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ht="45">
      <c r="A196" s="7" t="s">
        <v>1295</v>
      </c>
      <c r="B196" s="7" t="s">
        <v>1284</v>
      </c>
      <c r="C196" s="11" t="s">
        <v>1138</v>
      </c>
      <c r="D196" s="273">
        <v>299.86799999999999</v>
      </c>
      <c r="E196" s="273">
        <v>299.86799999999999</v>
      </c>
      <c r="F196" s="273">
        <v>0</v>
      </c>
      <c r="G196" s="230" t="s">
        <v>1104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ht="45">
      <c r="A197" s="7" t="s">
        <v>1294</v>
      </c>
      <c r="B197" s="7" t="s">
        <v>1293</v>
      </c>
      <c r="C197" s="11" t="s">
        <v>1138</v>
      </c>
      <c r="D197" s="273">
        <v>275.61</v>
      </c>
      <c r="E197" s="273">
        <v>275.61</v>
      </c>
      <c r="F197" s="273">
        <v>0</v>
      </c>
      <c r="G197" s="230" t="s">
        <v>1104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ht="45">
      <c r="A198" s="7" t="s">
        <v>1292</v>
      </c>
      <c r="B198" s="7" t="s">
        <v>1291</v>
      </c>
      <c r="C198" s="11" t="s">
        <v>1138</v>
      </c>
      <c r="D198" s="273">
        <f>569.4547</f>
        <v>569.4547</v>
      </c>
      <c r="E198" s="273">
        <v>569.4547</v>
      </c>
      <c r="F198" s="273">
        <v>212.98472999999998</v>
      </c>
      <c r="G198" s="230" t="s">
        <v>1104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t="45">
      <c r="A199" s="7" t="s">
        <v>1290</v>
      </c>
      <c r="B199" s="7" t="s">
        <v>1289</v>
      </c>
      <c r="C199" s="11" t="s">
        <v>1138</v>
      </c>
      <c r="D199" s="273">
        <f>677.0656</f>
        <v>677.06560000000002</v>
      </c>
      <c r="E199" s="273">
        <v>677.06560000000002</v>
      </c>
      <c r="F199" s="273">
        <v>638.53299000000004</v>
      </c>
      <c r="G199" s="230" t="s">
        <v>1104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ht="45">
      <c r="A200" s="7" t="s">
        <v>1288</v>
      </c>
      <c r="B200" s="7" t="s">
        <v>1284</v>
      </c>
      <c r="C200" s="11" t="s">
        <v>1138</v>
      </c>
      <c r="D200" s="273">
        <f>742.0959</f>
        <v>742.09590000000003</v>
      </c>
      <c r="E200" s="273">
        <v>742.09590000000003</v>
      </c>
      <c r="F200" s="273">
        <v>344.06056000000001</v>
      </c>
      <c r="G200" s="230" t="s">
        <v>1104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ht="45">
      <c r="A201" s="7" t="s">
        <v>1287</v>
      </c>
      <c r="B201" s="7" t="s">
        <v>1286</v>
      </c>
      <c r="C201" s="11" t="s">
        <v>1138</v>
      </c>
      <c r="D201" s="273">
        <v>700.20770000000005</v>
      </c>
      <c r="E201" s="273">
        <v>700.20770000000005</v>
      </c>
      <c r="F201" s="273">
        <v>501.52336000000003</v>
      </c>
      <c r="G201" s="230" t="s">
        <v>1104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ht="45">
      <c r="A202" s="7" t="s">
        <v>1285</v>
      </c>
      <c r="B202" s="7" t="s">
        <v>1284</v>
      </c>
      <c r="C202" s="11" t="s">
        <v>1138</v>
      </c>
      <c r="D202" s="273">
        <v>101.93692</v>
      </c>
      <c r="E202" s="273">
        <v>101.93692</v>
      </c>
      <c r="F202" s="273">
        <v>0</v>
      </c>
      <c r="G202" s="230" t="s">
        <v>1104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ht="45">
      <c r="A203" s="7" t="s">
        <v>1283</v>
      </c>
      <c r="B203" s="7" t="s">
        <v>1282</v>
      </c>
      <c r="C203" s="11" t="s">
        <v>1138</v>
      </c>
      <c r="D203" s="273">
        <f>1798.44+27.515</f>
        <v>1825.9550000000002</v>
      </c>
      <c r="E203" s="273">
        <v>1825.9550000000002</v>
      </c>
      <c r="F203" s="273">
        <v>1500.0645999999999</v>
      </c>
      <c r="G203" s="230" t="s">
        <v>1281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ht="45">
      <c r="A204" s="7" t="s">
        <v>1280</v>
      </c>
      <c r="B204" s="7" t="s">
        <v>1279</v>
      </c>
      <c r="C204" s="11" t="s">
        <v>1138</v>
      </c>
      <c r="D204" s="273">
        <v>74.045000000000002</v>
      </c>
      <c r="E204" s="273">
        <v>74.045000000000002</v>
      </c>
      <c r="F204" s="273">
        <v>0</v>
      </c>
      <c r="G204" s="23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ht="30">
      <c r="A205" s="7" t="s">
        <v>1278</v>
      </c>
      <c r="B205" s="7" t="s">
        <v>1277</v>
      </c>
      <c r="C205" s="11" t="s">
        <v>1138</v>
      </c>
      <c r="D205" s="274">
        <f>607.146-16.914-118.22467</f>
        <v>472.00732999999997</v>
      </c>
      <c r="E205" s="273">
        <v>0</v>
      </c>
      <c r="F205" s="273">
        <v>0</v>
      </c>
      <c r="G205" s="23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ht="45">
      <c r="A206" s="7" t="s">
        <v>1276</v>
      </c>
      <c r="B206" s="7" t="s">
        <v>1275</v>
      </c>
      <c r="C206" s="11" t="s">
        <v>1138</v>
      </c>
      <c r="D206" s="274">
        <v>855.09987000000001</v>
      </c>
      <c r="E206" s="273">
        <v>0</v>
      </c>
      <c r="F206" s="273">
        <v>0</v>
      </c>
      <c r="G206" s="23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ht="45">
      <c r="A207" s="7" t="s">
        <v>1274</v>
      </c>
      <c r="B207" s="7" t="s">
        <v>1273</v>
      </c>
      <c r="C207" s="11" t="s">
        <v>1138</v>
      </c>
      <c r="D207" s="274">
        <v>340</v>
      </c>
      <c r="E207" s="273">
        <v>0</v>
      </c>
      <c r="F207" s="273">
        <v>0</v>
      </c>
      <c r="G207" s="23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ht="45">
      <c r="A208" s="7" t="s">
        <v>1272</v>
      </c>
      <c r="B208" s="7" t="s">
        <v>1271</v>
      </c>
      <c r="C208" s="11" t="s">
        <v>1138</v>
      </c>
      <c r="D208" s="274">
        <v>871.74199999999996</v>
      </c>
      <c r="E208" s="273">
        <v>871.74199999999996</v>
      </c>
      <c r="F208" s="273">
        <v>0</v>
      </c>
      <c r="G208" s="23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ht="30">
      <c r="A209" s="7" t="s">
        <v>1270</v>
      </c>
      <c r="B209" s="7" t="s">
        <v>1269</v>
      </c>
      <c r="C209" s="11" t="s">
        <v>1138</v>
      </c>
      <c r="D209" s="274">
        <v>250</v>
      </c>
      <c r="E209" s="273">
        <v>0</v>
      </c>
      <c r="F209" s="273">
        <v>0</v>
      </c>
      <c r="G209" s="23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ht="30">
      <c r="A210" s="7" t="s">
        <v>1263</v>
      </c>
      <c r="B210" s="7" t="s">
        <v>1268</v>
      </c>
      <c r="C210" s="11" t="s">
        <v>1138</v>
      </c>
      <c r="D210" s="274">
        <v>860</v>
      </c>
      <c r="E210" s="273">
        <f>48.1028+400.997-48.1028</f>
        <v>400.99700000000001</v>
      </c>
      <c r="F210" s="273">
        <v>0</v>
      </c>
      <c r="G210" s="14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ht="45">
      <c r="A211" s="7" t="s">
        <v>1267</v>
      </c>
      <c r="B211" s="7" t="s">
        <v>1266</v>
      </c>
      <c r="C211" s="11" t="s">
        <v>1138</v>
      </c>
      <c r="D211" s="274">
        <v>551.62180000000001</v>
      </c>
      <c r="E211" s="273">
        <v>0</v>
      </c>
      <c r="F211" s="273">
        <v>0</v>
      </c>
      <c r="G211" s="23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ht="45">
      <c r="A212" s="7" t="s">
        <v>1265</v>
      </c>
      <c r="B212" s="7" t="s">
        <v>1264</v>
      </c>
      <c r="C212" s="11" t="s">
        <v>1138</v>
      </c>
      <c r="D212" s="274">
        <v>320</v>
      </c>
      <c r="E212" s="273">
        <v>320</v>
      </c>
      <c r="F212" s="273">
        <v>0</v>
      </c>
      <c r="G212" s="23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ht="45">
      <c r="A213" s="7" t="s">
        <v>1263</v>
      </c>
      <c r="B213" s="7" t="s">
        <v>1262</v>
      </c>
      <c r="C213" s="11" t="s">
        <v>1138</v>
      </c>
      <c r="D213" s="274">
        <v>75</v>
      </c>
      <c r="E213" s="273">
        <v>48.103000000000002</v>
      </c>
      <c r="F213" s="273">
        <v>48.102800000000002</v>
      </c>
      <c r="G213" s="230" t="s">
        <v>1261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ht="45">
      <c r="A214" s="7" t="s">
        <v>1260</v>
      </c>
      <c r="B214" s="7" t="s">
        <v>1259</v>
      </c>
      <c r="C214" s="11" t="s">
        <v>1138</v>
      </c>
      <c r="D214" s="274">
        <v>314.33</v>
      </c>
      <c r="E214" s="273">
        <v>0</v>
      </c>
      <c r="F214" s="273">
        <v>0</v>
      </c>
      <c r="G214" s="23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ht="45">
      <c r="A215" s="7" t="s">
        <v>1258</v>
      </c>
      <c r="B215" s="7" t="s">
        <v>1257</v>
      </c>
      <c r="C215" s="11" t="s">
        <v>1138</v>
      </c>
      <c r="D215" s="274">
        <v>235.11799999999999</v>
      </c>
      <c r="E215" s="273">
        <v>0</v>
      </c>
      <c r="F215" s="273">
        <v>0</v>
      </c>
      <c r="G215" s="23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ht="45">
      <c r="A216" s="7" t="s">
        <v>1256</v>
      </c>
      <c r="B216" s="7" t="s">
        <v>1255</v>
      </c>
      <c r="C216" s="11" t="s">
        <v>1138</v>
      </c>
      <c r="D216" s="274">
        <v>380.20100000000002</v>
      </c>
      <c r="E216" s="273">
        <v>0</v>
      </c>
      <c r="F216" s="273">
        <v>0</v>
      </c>
      <c r="G216" s="23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ht="45">
      <c r="A217" s="7" t="s">
        <v>1254</v>
      </c>
      <c r="B217" s="7" t="s">
        <v>1253</v>
      </c>
      <c r="C217" s="11" t="s">
        <v>1138</v>
      </c>
      <c r="D217" s="274">
        <v>230.30500000000001</v>
      </c>
      <c r="E217" s="273">
        <v>0</v>
      </c>
      <c r="F217" s="273">
        <v>0</v>
      </c>
      <c r="G217" s="23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ht="45">
      <c r="A218" s="7" t="s">
        <v>1252</v>
      </c>
      <c r="B218" s="7" t="s">
        <v>1251</v>
      </c>
      <c r="C218" s="11" t="s">
        <v>1138</v>
      </c>
      <c r="D218" s="274">
        <v>167.40199999999999</v>
      </c>
      <c r="E218" s="273">
        <v>167.40199999999999</v>
      </c>
      <c r="F218" s="273">
        <v>167.40181999999999</v>
      </c>
      <c r="G218" s="230" t="s">
        <v>1250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ht="45">
      <c r="A219" s="7" t="s">
        <v>1249</v>
      </c>
      <c r="B219" s="7" t="s">
        <v>1248</v>
      </c>
      <c r="C219" s="11" t="s">
        <v>1138</v>
      </c>
      <c r="D219" s="274">
        <v>139.30600000000001</v>
      </c>
      <c r="E219" s="273">
        <v>139.30600000000001</v>
      </c>
      <c r="F219" s="273">
        <v>139.30600000000001</v>
      </c>
      <c r="G219" s="230" t="s">
        <v>1247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ht="45">
      <c r="A220" s="7" t="s">
        <v>1246</v>
      </c>
      <c r="B220" s="7" t="s">
        <v>1245</v>
      </c>
      <c r="C220" s="11" t="s">
        <v>1138</v>
      </c>
      <c r="D220" s="274">
        <v>736.61800000000005</v>
      </c>
      <c r="E220" s="273">
        <f>20+303.292-48.1028</f>
        <v>275.18919999999997</v>
      </c>
      <c r="F220" s="273">
        <v>217.37178</v>
      </c>
      <c r="G220" s="230" t="s">
        <v>1244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ht="45">
      <c r="A221" s="7" t="s">
        <v>1243</v>
      </c>
      <c r="B221" s="7" t="s">
        <v>1242</v>
      </c>
      <c r="C221" s="11" t="s">
        <v>1138</v>
      </c>
      <c r="D221" s="274">
        <v>470.84199999999998</v>
      </c>
      <c r="E221" s="273">
        <v>0</v>
      </c>
      <c r="F221" s="273">
        <v>0</v>
      </c>
      <c r="G221" s="23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ht="30">
      <c r="A222" s="7" t="s">
        <v>1241</v>
      </c>
      <c r="B222" s="7" t="s">
        <v>1240</v>
      </c>
      <c r="C222" s="11" t="s">
        <v>1138</v>
      </c>
      <c r="D222" s="273">
        <v>203.14599999999999</v>
      </c>
      <c r="E222" s="273">
        <v>0</v>
      </c>
      <c r="F222" s="273">
        <v>0</v>
      </c>
      <c r="G222" s="23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>
      <c r="A223" s="7" t="s">
        <v>1239</v>
      </c>
      <c r="B223" s="7" t="s">
        <v>1238</v>
      </c>
      <c r="C223" s="11" t="s">
        <v>1138</v>
      </c>
      <c r="D223" s="273">
        <f>27.261</f>
        <v>27.260999999999999</v>
      </c>
      <c r="E223" s="273">
        <f>27.261</f>
        <v>27.260999999999999</v>
      </c>
      <c r="F223" s="273">
        <v>0</v>
      </c>
      <c r="G223" s="23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>
      <c r="A224" s="233" t="s">
        <v>1237</v>
      </c>
      <c r="B224" s="272"/>
      <c r="C224" s="247"/>
      <c r="D224" s="231">
        <f>SUM(D87:D223)</f>
        <v>61714.231999999996</v>
      </c>
      <c r="E224" s="231">
        <f>SUM(E86:E223)</f>
        <v>22762.628199999996</v>
      </c>
      <c r="F224" s="231">
        <f>SUM(F86:F223)</f>
        <v>15861.637989999994</v>
      </c>
      <c r="G224" s="26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>
      <c r="A225" s="14">
        <v>1216016</v>
      </c>
      <c r="B225" s="265"/>
      <c r="C225" s="265"/>
      <c r="D225" s="265"/>
      <c r="E225" s="265"/>
      <c r="F225" s="265"/>
      <c r="G225" s="26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ht="45">
      <c r="A226" s="7" t="s">
        <v>1236</v>
      </c>
      <c r="B226" s="252" t="s">
        <v>1235</v>
      </c>
      <c r="C226" s="257" t="s">
        <v>1138</v>
      </c>
      <c r="D226" s="249">
        <v>74.19</v>
      </c>
      <c r="E226" s="249">
        <v>0</v>
      </c>
      <c r="F226" s="249">
        <v>0</v>
      </c>
      <c r="G226" s="23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ht="45">
      <c r="A227" s="7" t="s">
        <v>1234</v>
      </c>
      <c r="B227" s="252" t="s">
        <v>1233</v>
      </c>
      <c r="C227" s="257" t="s">
        <v>1138</v>
      </c>
      <c r="D227" s="249">
        <v>205</v>
      </c>
      <c r="E227" s="249">
        <v>0</v>
      </c>
      <c r="F227" s="249">
        <v>0</v>
      </c>
      <c r="G227" s="23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ht="60">
      <c r="A228" s="7" t="s">
        <v>1232</v>
      </c>
      <c r="B228" s="252" t="s">
        <v>1231</v>
      </c>
      <c r="C228" s="257" t="s">
        <v>1138</v>
      </c>
      <c r="D228" s="249">
        <v>82.84</v>
      </c>
      <c r="E228" s="249">
        <f>82.84-0.68586</f>
        <v>82.154139999999998</v>
      </c>
      <c r="F228" s="249">
        <v>78.111959999999996</v>
      </c>
      <c r="G228" s="257" t="s">
        <v>1213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ht="60">
      <c r="A229" s="7" t="s">
        <v>1230</v>
      </c>
      <c r="B229" s="252" t="s">
        <v>1229</v>
      </c>
      <c r="C229" s="257" t="s">
        <v>1138</v>
      </c>
      <c r="D229" s="249">
        <v>77.91</v>
      </c>
      <c r="E229" s="249">
        <v>72.160610000000005</v>
      </c>
      <c r="F229" s="249">
        <v>72.160610000000005</v>
      </c>
      <c r="G229" s="257" t="s">
        <v>1213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ht="60">
      <c r="A230" s="7" t="s">
        <v>1228</v>
      </c>
      <c r="B230" s="252" t="s">
        <v>1227</v>
      </c>
      <c r="C230" s="257" t="s">
        <v>1138</v>
      </c>
      <c r="D230" s="249">
        <v>77.91</v>
      </c>
      <c r="E230" s="249">
        <v>72.160610000000005</v>
      </c>
      <c r="F230" s="249">
        <v>72.160610000000005</v>
      </c>
      <c r="G230" s="257" t="s">
        <v>1213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ht="60">
      <c r="A231" s="7" t="s">
        <v>1226</v>
      </c>
      <c r="B231" s="252" t="s">
        <v>1225</v>
      </c>
      <c r="C231" s="257" t="s">
        <v>1138</v>
      </c>
      <c r="D231" s="249">
        <v>77.91</v>
      </c>
      <c r="E231" s="249">
        <v>72.160610000000005</v>
      </c>
      <c r="F231" s="249">
        <v>72.160610000000005</v>
      </c>
      <c r="G231" s="257" t="s">
        <v>1213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ht="13.9" customHeight="1">
      <c r="A232" s="7" t="s">
        <v>1224</v>
      </c>
      <c r="B232" s="252" t="s">
        <v>1223</v>
      </c>
      <c r="C232" s="257" t="s">
        <v>1138</v>
      </c>
      <c r="D232" s="249">
        <v>92.354669999999999</v>
      </c>
      <c r="E232" s="249">
        <v>86.678700000000006</v>
      </c>
      <c r="F232" s="249">
        <v>86.678700000000006</v>
      </c>
      <c r="G232" s="257" t="s">
        <v>1213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ht="60">
      <c r="A233" s="7" t="s">
        <v>1222</v>
      </c>
      <c r="B233" s="252" t="s">
        <v>1221</v>
      </c>
      <c r="C233" s="257" t="s">
        <v>1138</v>
      </c>
      <c r="D233" s="249">
        <v>75</v>
      </c>
      <c r="E233" s="249">
        <v>0</v>
      </c>
      <c r="F233" s="249">
        <v>0</v>
      </c>
      <c r="G233" s="23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ht="60">
      <c r="A234" s="7" t="s">
        <v>1220</v>
      </c>
      <c r="B234" s="252" t="s">
        <v>1219</v>
      </c>
      <c r="C234" s="257" t="s">
        <v>1138</v>
      </c>
      <c r="D234" s="249">
        <v>79.400000000000006</v>
      </c>
      <c r="E234" s="249">
        <v>79.400000000000006</v>
      </c>
      <c r="F234" s="249">
        <v>73.509439999999998</v>
      </c>
      <c r="G234" s="257" t="s">
        <v>1213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ht="60">
      <c r="A235" s="7" t="s">
        <v>1218</v>
      </c>
      <c r="B235" s="252" t="s">
        <v>1217</v>
      </c>
      <c r="C235" s="257" t="s">
        <v>1138</v>
      </c>
      <c r="D235" s="249">
        <v>82.2</v>
      </c>
      <c r="E235" s="249">
        <v>0</v>
      </c>
      <c r="F235" s="249">
        <v>0</v>
      </c>
      <c r="G235" s="23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ht="60" customHeight="1">
      <c r="A236" s="146" t="s">
        <v>909</v>
      </c>
      <c r="B236" s="261" t="s">
        <v>1216</v>
      </c>
      <c r="C236" s="271" t="s">
        <v>1215</v>
      </c>
      <c r="D236" s="260">
        <v>75.285330000000002</v>
      </c>
      <c r="E236" s="260">
        <v>75.285330000000002</v>
      </c>
      <c r="F236" s="251">
        <v>33.789000000000001</v>
      </c>
      <c r="G236" s="257" t="s">
        <v>1214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>
      <c r="A237" s="141"/>
      <c r="B237" s="259"/>
      <c r="C237" s="270"/>
      <c r="D237" s="258"/>
      <c r="E237" s="258"/>
      <c r="F237" s="251">
        <v>41.496000000000002</v>
      </c>
      <c r="G237" s="257" t="s">
        <v>1213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>
      <c r="A238" s="233" t="s">
        <v>1212</v>
      </c>
      <c r="B238" s="83"/>
      <c r="C238" s="247"/>
      <c r="D238" s="231">
        <f>SUM(D226:D237)</f>
        <v>1000</v>
      </c>
      <c r="E238" s="231">
        <f>SUM(E226:E237)</f>
        <v>540.00000000000011</v>
      </c>
      <c r="F238" s="231">
        <f>SUM(F226:F237)</f>
        <v>530.06692999999996</v>
      </c>
      <c r="G238" s="26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>
      <c r="A239" s="268">
        <v>1216020</v>
      </c>
      <c r="B239" s="244"/>
      <c r="C239" s="244"/>
      <c r="D239" s="244"/>
      <c r="E239" s="244"/>
      <c r="F239" s="244"/>
      <c r="G239" s="24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ht="75">
      <c r="A240" s="7" t="s">
        <v>1211</v>
      </c>
      <c r="B240" s="252" t="s">
        <v>1210</v>
      </c>
      <c r="C240" s="257" t="s">
        <v>1197</v>
      </c>
      <c r="D240" s="249">
        <f>582.191-31.9492</f>
        <v>550.24180000000001</v>
      </c>
      <c r="E240" s="249">
        <v>0</v>
      </c>
      <c r="F240" s="249">
        <v>0</v>
      </c>
      <c r="G240" s="23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ht="105">
      <c r="A241" s="7" t="s">
        <v>1209</v>
      </c>
      <c r="B241" s="252" t="s">
        <v>1208</v>
      </c>
      <c r="C241" s="257" t="s">
        <v>1197</v>
      </c>
      <c r="D241" s="249">
        <v>626</v>
      </c>
      <c r="E241" s="249">
        <v>0</v>
      </c>
      <c r="F241" s="249">
        <v>0</v>
      </c>
      <c r="G241" s="23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ht="105">
      <c r="A242" s="7" t="s">
        <v>1207</v>
      </c>
      <c r="B242" s="252" t="s">
        <v>1207</v>
      </c>
      <c r="C242" s="257" t="s">
        <v>1206</v>
      </c>
      <c r="D242" s="249">
        <v>196.26599999999999</v>
      </c>
      <c r="E242" s="249">
        <v>196.26599999999999</v>
      </c>
      <c r="F242" s="249">
        <v>196.26599999999999</v>
      </c>
      <c r="G242" s="252" t="s">
        <v>1140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ht="105">
      <c r="A243" s="7" t="s">
        <v>1205</v>
      </c>
      <c r="B243" s="252" t="s">
        <v>1204</v>
      </c>
      <c r="C243" s="257" t="s">
        <v>1138</v>
      </c>
      <c r="D243" s="249">
        <v>387.49220000000003</v>
      </c>
      <c r="E243" s="249">
        <f>355.543+31.9492</f>
        <v>387.49220000000003</v>
      </c>
      <c r="F243" s="249">
        <v>288.54660999999999</v>
      </c>
      <c r="G243" s="257" t="s">
        <v>1203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ht="150">
      <c r="A244" s="7" t="s">
        <v>1202</v>
      </c>
      <c r="B244" s="252" t="s">
        <v>1202</v>
      </c>
      <c r="C244" s="257" t="s">
        <v>1197</v>
      </c>
      <c r="D244" s="249">
        <v>140</v>
      </c>
      <c r="E244" s="249">
        <v>0</v>
      </c>
      <c r="F244" s="249">
        <v>0</v>
      </c>
      <c r="G244" s="23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ht="120">
      <c r="A245" s="7" t="s">
        <v>1201</v>
      </c>
      <c r="B245" s="252" t="s">
        <v>1201</v>
      </c>
      <c r="C245" s="257" t="s">
        <v>1197</v>
      </c>
      <c r="D245" s="249">
        <v>880</v>
      </c>
      <c r="E245" s="249">
        <v>0</v>
      </c>
      <c r="F245" s="249">
        <v>0</v>
      </c>
      <c r="G245" s="23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ht="120">
      <c r="A246" s="7" t="s">
        <v>1200</v>
      </c>
      <c r="B246" s="252" t="s">
        <v>1200</v>
      </c>
      <c r="C246" s="257" t="s">
        <v>1197</v>
      </c>
      <c r="D246" s="249">
        <f>803.76-0.0018</f>
        <v>803.75819999999999</v>
      </c>
      <c r="E246" s="249">
        <v>0</v>
      </c>
      <c r="F246" s="249">
        <v>0</v>
      </c>
      <c r="G246" s="23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ht="165">
      <c r="A247" s="7" t="s">
        <v>1199</v>
      </c>
      <c r="B247" s="252" t="s">
        <v>1198</v>
      </c>
      <c r="C247" s="257" t="s">
        <v>1197</v>
      </c>
      <c r="D247" s="249">
        <v>216.24180000000001</v>
      </c>
      <c r="E247" s="249">
        <v>216.24180000000001</v>
      </c>
      <c r="F247" s="249">
        <v>216.24180000000001</v>
      </c>
      <c r="G247" s="263" t="s">
        <v>1196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>
      <c r="A248" s="233" t="s">
        <v>1195</v>
      </c>
      <c r="B248" s="18"/>
      <c r="C248" s="8"/>
      <c r="D248" s="255">
        <f>SUM(D240:D247)</f>
        <v>3800</v>
      </c>
      <c r="E248" s="255">
        <f>SUM(E240:E247)</f>
        <v>800</v>
      </c>
      <c r="F248" s="255">
        <f>SUM(F240:F247)</f>
        <v>701.05440999999996</v>
      </c>
      <c r="G248" s="26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>
      <c r="A249" s="245">
        <v>1216030</v>
      </c>
      <c r="B249" s="244"/>
      <c r="C249" s="244"/>
      <c r="D249" s="244"/>
      <c r="E249" s="244"/>
      <c r="F249" s="244"/>
      <c r="G249" s="24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ht="85.5" customHeight="1">
      <c r="A250" s="266" t="s">
        <v>1194</v>
      </c>
      <c r="B250" s="31" t="s">
        <v>1194</v>
      </c>
      <c r="C250" s="265" t="s">
        <v>1193</v>
      </c>
      <c r="D250" s="264">
        <v>350</v>
      </c>
      <c r="E250" s="264">
        <v>0</v>
      </c>
      <c r="F250" s="264">
        <v>0</v>
      </c>
      <c r="G250" s="26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ht="60">
      <c r="A251" s="19" t="s">
        <v>1192</v>
      </c>
      <c r="B251" s="252" t="s">
        <v>1191</v>
      </c>
      <c r="C251" s="235" t="s">
        <v>1173</v>
      </c>
      <c r="D251" s="264">
        <v>998.803</v>
      </c>
      <c r="E251" s="264">
        <v>51.802999999999997</v>
      </c>
      <c r="F251" s="264">
        <v>49.43</v>
      </c>
      <c r="G251" s="252" t="s">
        <v>1190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ht="75">
      <c r="A252" s="31" t="s">
        <v>1189</v>
      </c>
      <c r="B252" s="31" t="s">
        <v>1189</v>
      </c>
      <c r="C252" s="235" t="s">
        <v>1173</v>
      </c>
      <c r="D252" s="249">
        <v>10000</v>
      </c>
      <c r="E252" s="249">
        <v>169.77</v>
      </c>
      <c r="F252" s="249">
        <v>0</v>
      </c>
      <c r="G252" s="23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ht="75">
      <c r="A253" s="31" t="s">
        <v>1188</v>
      </c>
      <c r="B253" s="31" t="s">
        <v>1188</v>
      </c>
      <c r="C253" s="235" t="s">
        <v>1173</v>
      </c>
      <c r="D253" s="249">
        <v>500</v>
      </c>
      <c r="E253" s="249">
        <v>0</v>
      </c>
      <c r="F253" s="249">
        <v>0</v>
      </c>
      <c r="G253" s="23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ht="75">
      <c r="A254" s="31" t="s">
        <v>1187</v>
      </c>
      <c r="B254" s="31" t="s">
        <v>1187</v>
      </c>
      <c r="C254" s="235" t="s">
        <v>1173</v>
      </c>
      <c r="D254" s="249">
        <v>300</v>
      </c>
      <c r="E254" s="249">
        <v>0</v>
      </c>
      <c r="F254" s="249">
        <v>0</v>
      </c>
      <c r="G254" s="23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ht="105">
      <c r="A255" s="7" t="s">
        <v>1186</v>
      </c>
      <c r="B255" s="7" t="s">
        <v>1186</v>
      </c>
      <c r="C255" s="235" t="s">
        <v>1173</v>
      </c>
      <c r="D255" s="249">
        <f>1125.75+4.86643-2.25243</f>
        <v>1128.364</v>
      </c>
      <c r="E255" s="249">
        <v>0</v>
      </c>
      <c r="F255" s="249">
        <v>0</v>
      </c>
      <c r="G255" s="23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ht="75">
      <c r="A256" s="262" t="s">
        <v>1185</v>
      </c>
      <c r="B256" s="252" t="s">
        <v>1184</v>
      </c>
      <c r="C256" s="257" t="s">
        <v>1138</v>
      </c>
      <c r="D256" s="249">
        <v>75</v>
      </c>
      <c r="E256" s="249">
        <v>75</v>
      </c>
      <c r="F256" s="249">
        <v>72.747569999999996</v>
      </c>
      <c r="G256" s="263" t="s">
        <v>1183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ht="240">
      <c r="A257" s="262" t="s">
        <v>1182</v>
      </c>
      <c r="B257" s="262" t="s">
        <v>1182</v>
      </c>
      <c r="C257" s="235" t="s">
        <v>1173</v>
      </c>
      <c r="D257" s="249">
        <v>3500</v>
      </c>
      <c r="E257" s="249">
        <v>0</v>
      </c>
      <c r="F257" s="249">
        <v>0</v>
      </c>
      <c r="G257" s="23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ht="90">
      <c r="A258" s="31" t="s">
        <v>1181</v>
      </c>
      <c r="B258" s="31" t="s">
        <v>1181</v>
      </c>
      <c r="C258" s="235" t="s">
        <v>1173</v>
      </c>
      <c r="D258" s="249">
        <v>300</v>
      </c>
      <c r="E258" s="249">
        <v>0</v>
      </c>
      <c r="F258" s="249">
        <v>0</v>
      </c>
      <c r="G258" s="23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ht="150">
      <c r="A259" s="31" t="s">
        <v>1180</v>
      </c>
      <c r="B259" s="31" t="s">
        <v>1180</v>
      </c>
      <c r="C259" s="235" t="s">
        <v>1173</v>
      </c>
      <c r="D259" s="249">
        <v>300</v>
      </c>
      <c r="E259" s="249">
        <v>0</v>
      </c>
      <c r="F259" s="249">
        <v>0</v>
      </c>
      <c r="G259" s="23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ht="30" customHeight="1">
      <c r="A260" s="261" t="s">
        <v>1179</v>
      </c>
      <c r="B260" s="146" t="s">
        <v>1178</v>
      </c>
      <c r="C260" s="31" t="s">
        <v>1178</v>
      </c>
      <c r="D260" s="260">
        <v>1430.23</v>
      </c>
      <c r="E260" s="260">
        <v>1430.23</v>
      </c>
      <c r="F260" s="249">
        <v>1352.8630000000001</v>
      </c>
      <c r="G260" s="252" t="s">
        <v>1177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ht="45">
      <c r="A261" s="259"/>
      <c r="B261" s="141"/>
      <c r="C261" s="235" t="s">
        <v>1164</v>
      </c>
      <c r="D261" s="258"/>
      <c r="E261" s="258"/>
      <c r="F261" s="251">
        <v>53.576999999999998</v>
      </c>
      <c r="G261" s="252" t="s">
        <v>1111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ht="105">
      <c r="A262" s="31" t="s">
        <v>1176</v>
      </c>
      <c r="B262" s="31" t="s">
        <v>1176</v>
      </c>
      <c r="C262" s="235" t="s">
        <v>1173</v>
      </c>
      <c r="D262" s="249">
        <v>967.60299999999995</v>
      </c>
      <c r="E262" s="249">
        <v>0</v>
      </c>
      <c r="F262" s="249">
        <v>0</v>
      </c>
      <c r="G262" s="23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ht="105">
      <c r="A263" s="31" t="s">
        <v>1175</v>
      </c>
      <c r="B263" s="31" t="s">
        <v>1175</v>
      </c>
      <c r="C263" s="235" t="s">
        <v>1173</v>
      </c>
      <c r="D263" s="249">
        <v>1500</v>
      </c>
      <c r="E263" s="249">
        <v>0</v>
      </c>
      <c r="F263" s="249">
        <v>0</v>
      </c>
      <c r="G263" s="23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ht="75">
      <c r="A264" s="140" t="s">
        <v>1174</v>
      </c>
      <c r="B264" s="140" t="s">
        <v>1174</v>
      </c>
      <c r="C264" s="235" t="s">
        <v>1173</v>
      </c>
      <c r="D264" s="249">
        <f>4082.396-379.14861</f>
        <v>3703.24739</v>
      </c>
      <c r="E264" s="249">
        <v>0</v>
      </c>
      <c r="F264" s="249">
        <v>0</v>
      </c>
      <c r="G264" s="23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ht="75">
      <c r="A265" s="140" t="s">
        <v>1172</v>
      </c>
      <c r="B265" s="252" t="s">
        <v>1172</v>
      </c>
      <c r="C265" s="235" t="s">
        <v>1164</v>
      </c>
      <c r="D265" s="249">
        <v>471.60431</v>
      </c>
      <c r="E265" s="249">
        <v>471.60431</v>
      </c>
      <c r="F265" s="249">
        <v>471.60431</v>
      </c>
      <c r="G265" s="252" t="s">
        <v>1171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ht="60">
      <c r="A266" s="140" t="s">
        <v>1170</v>
      </c>
      <c r="B266" s="252" t="s">
        <v>1170</v>
      </c>
      <c r="C266" s="235" t="s">
        <v>1169</v>
      </c>
      <c r="D266" s="249">
        <v>2284.3150000000001</v>
      </c>
      <c r="E266" s="249">
        <f>2284.315+3.60579</f>
        <v>2287.9207900000001</v>
      </c>
      <c r="F266" s="249">
        <v>2250.1964499999999</v>
      </c>
      <c r="G266" s="257" t="s">
        <v>1168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ht="105">
      <c r="A267" s="140" t="s">
        <v>1167</v>
      </c>
      <c r="B267" s="252" t="s">
        <v>1167</v>
      </c>
      <c r="C267" s="235" t="s">
        <v>1164</v>
      </c>
      <c r="D267" s="249">
        <v>22.6233</v>
      </c>
      <c r="E267" s="249">
        <v>22.6233</v>
      </c>
      <c r="F267" s="249">
        <v>22.6233</v>
      </c>
      <c r="G267" s="252" t="s">
        <v>1140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ht="90">
      <c r="A268" s="140" t="s">
        <v>1166</v>
      </c>
      <c r="B268" s="252" t="s">
        <v>1165</v>
      </c>
      <c r="C268" s="235" t="s">
        <v>1164</v>
      </c>
      <c r="D268" s="249">
        <v>130.047</v>
      </c>
      <c r="E268" s="249">
        <v>45.246600000000001</v>
      </c>
      <c r="F268" s="249">
        <v>45.246600000000001</v>
      </c>
      <c r="G268" s="252" t="s">
        <v>1140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ht="90">
      <c r="A269" s="256" t="s">
        <v>1163</v>
      </c>
      <c r="B269" s="256" t="s">
        <v>1163</v>
      </c>
      <c r="C269" s="18" t="s">
        <v>898</v>
      </c>
      <c r="D269" s="249">
        <v>1150</v>
      </c>
      <c r="E269" s="249">
        <v>200</v>
      </c>
      <c r="F269" s="249">
        <v>0</v>
      </c>
      <c r="G269" s="23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>
      <c r="A270" s="233" t="s">
        <v>1162</v>
      </c>
      <c r="B270" s="83"/>
      <c r="C270" s="18"/>
      <c r="D270" s="255">
        <f>SUM(D250:D269)</f>
        <v>29111.836999999996</v>
      </c>
      <c r="E270" s="255">
        <f>SUM(E250:E269)</f>
        <v>4754.1980000000012</v>
      </c>
      <c r="F270" s="255">
        <f>SUM(F250:F269)</f>
        <v>4318.288230000001</v>
      </c>
      <c r="G270" s="23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>
      <c r="A271" s="245">
        <v>1217461</v>
      </c>
      <c r="B271" s="244"/>
      <c r="C271" s="244"/>
      <c r="D271" s="244"/>
      <c r="E271" s="244"/>
      <c r="F271" s="244"/>
      <c r="G271" s="24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ht="30">
      <c r="A272" s="236" t="s">
        <v>1161</v>
      </c>
      <c r="B272" s="83" t="s">
        <v>1160</v>
      </c>
      <c r="C272" s="18" t="s">
        <v>1149</v>
      </c>
      <c r="D272" s="248">
        <v>800</v>
      </c>
      <c r="E272" s="248">
        <v>0</v>
      </c>
      <c r="F272" s="248">
        <v>0</v>
      </c>
      <c r="G272" s="23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ht="60">
      <c r="A273" s="236" t="s">
        <v>1159</v>
      </c>
      <c r="B273" s="83" t="s">
        <v>1158</v>
      </c>
      <c r="C273" s="18" t="s">
        <v>1157</v>
      </c>
      <c r="D273" s="248">
        <v>515.77700000000004</v>
      </c>
      <c r="E273" s="248">
        <v>0</v>
      </c>
      <c r="F273" s="248">
        <v>0</v>
      </c>
      <c r="G273" s="23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ht="75">
      <c r="A274" s="236" t="s">
        <v>1156</v>
      </c>
      <c r="B274" s="83" t="s">
        <v>1155</v>
      </c>
      <c r="C274" s="18" t="s">
        <v>1154</v>
      </c>
      <c r="D274" s="248">
        <v>199.83046999999999</v>
      </c>
      <c r="E274" s="248">
        <v>196.18164999999999</v>
      </c>
      <c r="F274" s="248">
        <v>0</v>
      </c>
      <c r="G274" s="23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ht="60">
      <c r="A275" s="250" t="s">
        <v>1153</v>
      </c>
      <c r="B275" s="83" t="s">
        <v>1152</v>
      </c>
      <c r="C275" s="18" t="s">
        <v>1149</v>
      </c>
      <c r="D275" s="249">
        <v>250</v>
      </c>
      <c r="E275" s="248">
        <v>0</v>
      </c>
      <c r="F275" s="248">
        <v>0</v>
      </c>
      <c r="G275" s="23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ht="60">
      <c r="A276" s="250" t="s">
        <v>1151</v>
      </c>
      <c r="B276" s="83" t="s">
        <v>1150</v>
      </c>
      <c r="C276" s="18" t="s">
        <v>1149</v>
      </c>
      <c r="D276" s="249">
        <v>450</v>
      </c>
      <c r="E276" s="248">
        <v>0</v>
      </c>
      <c r="F276" s="248">
        <v>0</v>
      </c>
      <c r="G276" s="23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ht="45">
      <c r="A277" s="250" t="s">
        <v>1148</v>
      </c>
      <c r="B277" s="83" t="s">
        <v>1147</v>
      </c>
      <c r="C277" s="18" t="s">
        <v>1146</v>
      </c>
      <c r="D277" s="249">
        <f>242.807+210.38665-6.53847</f>
        <v>446.65517999999997</v>
      </c>
      <c r="E277" s="248">
        <v>0</v>
      </c>
      <c r="F277" s="248">
        <v>0</v>
      </c>
      <c r="G277" s="23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ht="30">
      <c r="A278" s="250" t="s">
        <v>1145</v>
      </c>
      <c r="B278" s="83" t="s">
        <v>1144</v>
      </c>
      <c r="C278" s="18" t="s">
        <v>604</v>
      </c>
      <c r="D278" s="249">
        <v>1451.5</v>
      </c>
      <c r="E278" s="248">
        <v>0</v>
      </c>
      <c r="F278" s="248">
        <v>0</v>
      </c>
      <c r="G278" s="23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ht="60">
      <c r="A279" s="254" t="s">
        <v>1143</v>
      </c>
      <c r="B279" s="252" t="s">
        <v>1142</v>
      </c>
      <c r="C279" s="235" t="s">
        <v>1141</v>
      </c>
      <c r="D279" s="241">
        <v>1284.174</v>
      </c>
      <c r="E279" s="241">
        <v>907</v>
      </c>
      <c r="F279" s="251">
        <v>27.332999999999998</v>
      </c>
      <c r="G279" s="252" t="s">
        <v>1140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ht="45">
      <c r="A280" s="253"/>
      <c r="B280" s="252" t="s">
        <v>1139</v>
      </c>
      <c r="C280" s="235" t="s">
        <v>1138</v>
      </c>
      <c r="D280" s="237"/>
      <c r="E280" s="237"/>
      <c r="F280" s="251">
        <v>876.62599999999998</v>
      </c>
      <c r="G280" s="235" t="s">
        <v>1137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ht="30">
      <c r="A281" s="250" t="s">
        <v>1136</v>
      </c>
      <c r="B281" s="83" t="s">
        <v>1135</v>
      </c>
      <c r="C281" s="18" t="s">
        <v>604</v>
      </c>
      <c r="D281" s="249">
        <v>1205.2449999999999</v>
      </c>
      <c r="E281" s="248">
        <v>0</v>
      </c>
      <c r="F281" s="248">
        <v>0</v>
      </c>
      <c r="G281" s="23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>
      <c r="A282" s="233" t="s">
        <v>1134</v>
      </c>
      <c r="B282" s="83"/>
      <c r="C282" s="247"/>
      <c r="D282" s="246">
        <f>SUM(D272:D281)</f>
        <v>6603.1816499999995</v>
      </c>
      <c r="E282" s="246">
        <f>SUM(E272:E281)</f>
        <v>1103.18165</v>
      </c>
      <c r="F282" s="246">
        <f>SUM(F272:F281)</f>
        <v>903.95899999999995</v>
      </c>
      <c r="G282" s="23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>
      <c r="A283" s="245">
        <v>1217310</v>
      </c>
      <c r="B283" s="244"/>
      <c r="C283" s="244"/>
      <c r="D283" s="244"/>
      <c r="E283" s="244"/>
      <c r="F283" s="244"/>
      <c r="G283" s="24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ht="90">
      <c r="A284" s="236" t="s">
        <v>1133</v>
      </c>
      <c r="B284" s="236" t="s">
        <v>1133</v>
      </c>
      <c r="C284" s="235" t="s">
        <v>812</v>
      </c>
      <c r="D284" s="234">
        <v>390</v>
      </c>
      <c r="E284" s="234">
        <v>0</v>
      </c>
      <c r="F284" s="234">
        <v>0</v>
      </c>
      <c r="G284" s="23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ht="105">
      <c r="A285" s="236" t="s">
        <v>1132</v>
      </c>
      <c r="B285" s="236" t="s">
        <v>1132</v>
      </c>
      <c r="C285" s="235" t="s">
        <v>812</v>
      </c>
      <c r="D285" s="234">
        <v>686.53</v>
      </c>
      <c r="E285" s="234">
        <v>0</v>
      </c>
      <c r="F285" s="234">
        <v>0</v>
      </c>
      <c r="G285" s="23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ht="105">
      <c r="A286" s="236" t="s">
        <v>1131</v>
      </c>
      <c r="B286" s="236" t="s">
        <v>1131</v>
      </c>
      <c r="C286" s="235" t="s">
        <v>812</v>
      </c>
      <c r="D286" s="234">
        <v>1285.56</v>
      </c>
      <c r="E286" s="234">
        <v>0</v>
      </c>
      <c r="F286" s="234">
        <v>0</v>
      </c>
      <c r="G286" s="23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ht="105">
      <c r="A287" s="236" t="s">
        <v>1130</v>
      </c>
      <c r="B287" s="236" t="s">
        <v>1130</v>
      </c>
      <c r="C287" s="235" t="s">
        <v>812</v>
      </c>
      <c r="D287" s="234">
        <v>577.73599999999999</v>
      </c>
      <c r="E287" s="234">
        <v>0</v>
      </c>
      <c r="F287" s="234">
        <v>0</v>
      </c>
      <c r="G287" s="23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ht="105">
      <c r="A288" s="236" t="s">
        <v>1129</v>
      </c>
      <c r="B288" s="236" t="s">
        <v>1129</v>
      </c>
      <c r="C288" s="18" t="s">
        <v>844</v>
      </c>
      <c r="D288" s="234">
        <v>1096.124</v>
      </c>
      <c r="E288" s="234">
        <v>42.824289999999998</v>
      </c>
      <c r="F288" s="234">
        <v>42.824289999999998</v>
      </c>
      <c r="G288" s="230" t="s">
        <v>1121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ht="105">
      <c r="A289" s="236" t="s">
        <v>1128</v>
      </c>
      <c r="B289" s="236" t="s">
        <v>1128</v>
      </c>
      <c r="C289" s="18" t="s">
        <v>844</v>
      </c>
      <c r="D289" s="234">
        <v>929.77700000000004</v>
      </c>
      <c r="E289" s="234">
        <v>47.786659999999998</v>
      </c>
      <c r="F289" s="234">
        <v>47.786659999999998</v>
      </c>
      <c r="G289" s="230" t="s">
        <v>1127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ht="90" customHeight="1">
      <c r="A290" s="242" t="s">
        <v>1126</v>
      </c>
      <c r="B290" s="242" t="s">
        <v>1126</v>
      </c>
      <c r="C290" s="235" t="s">
        <v>812</v>
      </c>
      <c r="D290" s="241">
        <v>572.65099999999995</v>
      </c>
      <c r="E290" s="241">
        <v>275.06598000000002</v>
      </c>
      <c r="F290" s="234">
        <v>221.4538</v>
      </c>
      <c r="G290" s="230" t="s">
        <v>1122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>
      <c r="A291" s="240"/>
      <c r="B291" s="240"/>
      <c r="C291" s="18" t="s">
        <v>1120</v>
      </c>
      <c r="D291" s="239"/>
      <c r="E291" s="239"/>
      <c r="F291" s="234">
        <v>1.1808000000000001</v>
      </c>
      <c r="G291" s="230" t="s">
        <v>1119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>
      <c r="A292" s="238"/>
      <c r="B292" s="238"/>
      <c r="C292" s="18" t="s">
        <v>844</v>
      </c>
      <c r="D292" s="237"/>
      <c r="E292" s="237"/>
      <c r="F292" s="234">
        <v>30.97758</v>
      </c>
      <c r="G292" s="230" t="s">
        <v>1121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ht="90" customHeight="1">
      <c r="A293" s="242" t="s">
        <v>1125</v>
      </c>
      <c r="B293" s="242" t="s">
        <v>1125</v>
      </c>
      <c r="C293" s="235" t="s">
        <v>812</v>
      </c>
      <c r="D293" s="241">
        <v>640.48800000000006</v>
      </c>
      <c r="E293" s="241">
        <v>559.16990999999996</v>
      </c>
      <c r="F293" s="234">
        <v>508.86619999999999</v>
      </c>
      <c r="G293" s="230" t="s">
        <v>1122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>
      <c r="A294" s="240"/>
      <c r="B294" s="240"/>
      <c r="C294" s="18" t="s">
        <v>1120</v>
      </c>
      <c r="D294" s="239"/>
      <c r="E294" s="239"/>
      <c r="F294" s="234">
        <v>1.1808000000000001</v>
      </c>
      <c r="G294" s="230" t="s">
        <v>1119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>
      <c r="A295" s="238"/>
      <c r="B295" s="238"/>
      <c r="C295" s="18" t="s">
        <v>844</v>
      </c>
      <c r="D295" s="237"/>
      <c r="E295" s="237"/>
      <c r="F295" s="234">
        <v>49.122909999999997</v>
      </c>
      <c r="G295" s="230" t="s">
        <v>1121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ht="90" customHeight="1">
      <c r="A296" s="175" t="s">
        <v>1124</v>
      </c>
      <c r="B296" s="175" t="s">
        <v>1124</v>
      </c>
      <c r="C296" s="18" t="s">
        <v>1120</v>
      </c>
      <c r="D296" s="146">
        <v>1061.0940000000001</v>
      </c>
      <c r="E296" s="146">
        <v>647.91099999999994</v>
      </c>
      <c r="F296" s="234">
        <v>1.1808000000000001</v>
      </c>
      <c r="G296" s="230" t="s">
        <v>1119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>
      <c r="A297" s="172"/>
      <c r="B297" s="172"/>
      <c r="C297" s="18" t="s">
        <v>844</v>
      </c>
      <c r="D297" s="141"/>
      <c r="E297" s="141"/>
      <c r="F297" s="234">
        <v>66.099000000000004</v>
      </c>
      <c r="G297" s="230" t="s">
        <v>1121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ht="90" customHeight="1">
      <c r="A298" s="242" t="s">
        <v>1123</v>
      </c>
      <c r="B298" s="242" t="s">
        <v>1123</v>
      </c>
      <c r="C298" s="235" t="s">
        <v>812</v>
      </c>
      <c r="D298" s="241">
        <v>678.13199999999995</v>
      </c>
      <c r="E298" s="241">
        <v>542.26502000000005</v>
      </c>
      <c r="F298" s="234">
        <v>487.19060000000002</v>
      </c>
      <c r="G298" s="230" t="s">
        <v>1122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>
      <c r="A299" s="240"/>
      <c r="B299" s="240"/>
      <c r="C299" s="18" t="s">
        <v>844</v>
      </c>
      <c r="D299" s="239"/>
      <c r="E299" s="239"/>
      <c r="F299" s="234">
        <v>53.893619999999999</v>
      </c>
      <c r="G299" s="230" t="s">
        <v>1121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>
      <c r="A300" s="238"/>
      <c r="B300" s="238"/>
      <c r="C300" s="18" t="s">
        <v>1120</v>
      </c>
      <c r="D300" s="237"/>
      <c r="E300" s="237"/>
      <c r="F300" s="234">
        <v>1.1808000000000001</v>
      </c>
      <c r="G300" s="230" t="s">
        <v>1119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ht="90">
      <c r="A301" s="236" t="s">
        <v>1118</v>
      </c>
      <c r="B301" s="236" t="s">
        <v>1118</v>
      </c>
      <c r="C301" s="18" t="s">
        <v>844</v>
      </c>
      <c r="D301" s="234">
        <v>1169.001</v>
      </c>
      <c r="E301" s="234">
        <v>46.870350000000002</v>
      </c>
      <c r="F301" s="234">
        <v>46.870350000000002</v>
      </c>
      <c r="G301" s="230" t="s">
        <v>1117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ht="105">
      <c r="A302" s="236" t="s">
        <v>1116</v>
      </c>
      <c r="B302" s="236" t="s">
        <v>1116</v>
      </c>
      <c r="C302" s="235" t="s">
        <v>812</v>
      </c>
      <c r="D302" s="234">
        <v>276.33600000000001</v>
      </c>
      <c r="E302" s="234">
        <v>0</v>
      </c>
      <c r="F302" s="234">
        <v>0</v>
      </c>
      <c r="G302" s="23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ht="90" customHeight="1">
      <c r="A303" s="242" t="s">
        <v>1115</v>
      </c>
      <c r="B303" s="242" t="s">
        <v>1115</v>
      </c>
      <c r="C303" s="18" t="s">
        <v>937</v>
      </c>
      <c r="D303" s="241">
        <v>78017.183999999994</v>
      </c>
      <c r="E303" s="241">
        <v>54666.383690000002</v>
      </c>
      <c r="F303" s="234">
        <v>51260.608209999999</v>
      </c>
      <c r="G303" s="230" t="s">
        <v>1114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ht="30">
      <c r="A304" s="240"/>
      <c r="B304" s="240"/>
      <c r="C304" s="18" t="s">
        <v>1113</v>
      </c>
      <c r="D304" s="239"/>
      <c r="E304" s="239"/>
      <c r="F304" s="234">
        <v>1490.6648</v>
      </c>
      <c r="G304" s="230" t="s">
        <v>1112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>
      <c r="A305" s="238"/>
      <c r="B305" s="238"/>
      <c r="C305" s="18" t="s">
        <v>844</v>
      </c>
      <c r="D305" s="237"/>
      <c r="E305" s="237"/>
      <c r="F305" s="234">
        <v>1496.931</v>
      </c>
      <c r="G305" s="230" t="s">
        <v>1111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ht="165">
      <c r="A306" s="236" t="s">
        <v>1110</v>
      </c>
      <c r="B306" s="236" t="s">
        <v>1110</v>
      </c>
      <c r="C306" s="18" t="s">
        <v>1109</v>
      </c>
      <c r="D306" s="234">
        <v>650</v>
      </c>
      <c r="E306" s="234">
        <v>0</v>
      </c>
      <c r="F306" s="234">
        <v>0</v>
      </c>
      <c r="G306" s="23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7" spans="1:64" ht="90">
      <c r="A307" s="236" t="s">
        <v>1108</v>
      </c>
      <c r="B307" s="236" t="s">
        <v>1108</v>
      </c>
      <c r="C307" s="18" t="s">
        <v>844</v>
      </c>
      <c r="D307" s="234">
        <v>4628.5</v>
      </c>
      <c r="E307" s="234">
        <v>628.4701</v>
      </c>
      <c r="F307" s="234">
        <v>628.46927000000005</v>
      </c>
      <c r="G307" s="230" t="s">
        <v>1107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 ht="105">
      <c r="A308" s="236" t="s">
        <v>1106</v>
      </c>
      <c r="B308" s="236" t="s">
        <v>1106</v>
      </c>
      <c r="C308" s="18" t="s">
        <v>937</v>
      </c>
      <c r="D308" s="234">
        <v>1043</v>
      </c>
      <c r="E308" s="234">
        <v>1033</v>
      </c>
      <c r="F308" s="234">
        <v>912.07393999999999</v>
      </c>
      <c r="G308" s="230" t="s">
        <v>1104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 ht="90">
      <c r="A309" s="236" t="s">
        <v>1105</v>
      </c>
      <c r="B309" s="236" t="s">
        <v>1105</v>
      </c>
      <c r="C309" s="235" t="s">
        <v>812</v>
      </c>
      <c r="D309" s="234">
        <v>34995.565000000002</v>
      </c>
      <c r="E309" s="234">
        <v>10090.538</v>
      </c>
      <c r="F309" s="234">
        <v>9675.5902399999995</v>
      </c>
      <c r="G309" s="230" t="s">
        <v>1104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>
      <c r="A310" s="233" t="s">
        <v>1103</v>
      </c>
      <c r="B310" s="148"/>
      <c r="C310" s="232"/>
      <c r="D310" s="231">
        <f>SUM(D284:D309)</f>
        <v>128697.678</v>
      </c>
      <c r="E310" s="231">
        <f>SUM(E284:E309)</f>
        <v>68580.285000000003</v>
      </c>
      <c r="F310" s="231">
        <f>SUM(F284:F309)</f>
        <v>67024.145669999998</v>
      </c>
      <c r="G310" s="23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 ht="20.45" customHeight="1">
      <c r="A311" s="229"/>
      <c r="B311" s="228" t="s">
        <v>594</v>
      </c>
      <c r="C311" s="44" t="s">
        <v>593</v>
      </c>
      <c r="D311" s="227">
        <f>D224+D238+D248+D270+D282+D310</f>
        <v>230926.92864999999</v>
      </c>
      <c r="E311" s="227">
        <f>E224+E238+E248+E270+E282+E310</f>
        <v>98540.292849999998</v>
      </c>
      <c r="F311" s="227">
        <f>F224+F238+F248+F270+F282+F310</f>
        <v>89339.152229999992</v>
      </c>
      <c r="G311" s="226"/>
      <c r="H311" s="4">
        <v>2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>
      <c r="H312" s="4">
        <v>1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>
      <c r="A313" s="152" t="s">
        <v>1102</v>
      </c>
      <c r="B313" s="152"/>
      <c r="C313" s="152"/>
      <c r="D313" s="152"/>
      <c r="E313" s="152"/>
      <c r="F313" s="152"/>
      <c r="G313" s="152"/>
      <c r="H313" s="4">
        <v>1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 ht="30">
      <c r="A314" s="219" t="s">
        <v>1101</v>
      </c>
      <c r="B314" s="220" t="s">
        <v>1100</v>
      </c>
      <c r="C314" s="212" t="s">
        <v>970</v>
      </c>
      <c r="D314" s="168">
        <v>3000</v>
      </c>
      <c r="E314" s="168">
        <v>1500</v>
      </c>
      <c r="F314" s="168">
        <v>0</v>
      </c>
      <c r="G314" s="219" t="s">
        <v>1027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 ht="30">
      <c r="A315" s="219" t="s">
        <v>1099</v>
      </c>
      <c r="B315" s="220" t="s">
        <v>1098</v>
      </c>
      <c r="C315" s="212" t="s">
        <v>970</v>
      </c>
      <c r="D315" s="168">
        <v>3000</v>
      </c>
      <c r="E315" s="168">
        <v>1500</v>
      </c>
      <c r="F315" s="168">
        <v>1458.6110000000001</v>
      </c>
      <c r="G315" s="219" t="s">
        <v>1097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 ht="45">
      <c r="A316" s="219" t="s">
        <v>1096</v>
      </c>
      <c r="B316" s="225" t="s">
        <v>1095</v>
      </c>
      <c r="C316" s="212" t="s">
        <v>970</v>
      </c>
      <c r="D316" s="168">
        <v>370.35</v>
      </c>
      <c r="E316" s="168">
        <v>370.35</v>
      </c>
      <c r="F316" s="168">
        <v>227.09800000000001</v>
      </c>
      <c r="G316" s="219" t="s">
        <v>1094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 ht="45">
      <c r="A317" s="219" t="s">
        <v>1093</v>
      </c>
      <c r="B317" s="225" t="s">
        <v>1092</v>
      </c>
      <c r="C317" s="212" t="s">
        <v>970</v>
      </c>
      <c r="D317" s="168">
        <v>213.279</v>
      </c>
      <c r="E317" s="168">
        <v>213.279</v>
      </c>
      <c r="F317" s="168">
        <v>212.71100000000001</v>
      </c>
      <c r="G317" s="219" t="s">
        <v>1033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 ht="45">
      <c r="A318" s="219" t="s">
        <v>1091</v>
      </c>
      <c r="B318" s="225" t="s">
        <v>1090</v>
      </c>
      <c r="C318" s="212" t="s">
        <v>970</v>
      </c>
      <c r="D318" s="168">
        <v>98.891000000000005</v>
      </c>
      <c r="E318" s="168">
        <v>98.891000000000005</v>
      </c>
      <c r="F318" s="168">
        <v>0</v>
      </c>
      <c r="G318" s="21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 ht="30">
      <c r="A319" s="219" t="s">
        <v>1089</v>
      </c>
      <c r="B319" s="225" t="s">
        <v>1088</v>
      </c>
      <c r="C319" s="212" t="s">
        <v>970</v>
      </c>
      <c r="D319" s="168">
        <v>28.704999999999998</v>
      </c>
      <c r="E319" s="168">
        <v>28.704999999999998</v>
      </c>
      <c r="F319" s="168">
        <v>20.088000000000001</v>
      </c>
      <c r="G319" s="219" t="s">
        <v>1087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 ht="30">
      <c r="A320" s="219" t="s">
        <v>1086</v>
      </c>
      <c r="B320" s="224" t="s">
        <v>1085</v>
      </c>
      <c r="C320" s="212" t="s">
        <v>970</v>
      </c>
      <c r="D320" s="168">
        <v>4000</v>
      </c>
      <c r="E320" s="168"/>
      <c r="F320" s="168"/>
      <c r="G320" s="21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 ht="30">
      <c r="A321" s="219" t="s">
        <v>1084</v>
      </c>
      <c r="B321" s="224" t="s">
        <v>1083</v>
      </c>
      <c r="C321" s="212" t="s">
        <v>970</v>
      </c>
      <c r="D321" s="168">
        <v>3500</v>
      </c>
      <c r="E321" s="168"/>
      <c r="F321" s="168"/>
      <c r="G321" s="21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 ht="30">
      <c r="A322" s="219" t="s">
        <v>1082</v>
      </c>
      <c r="B322" s="222" t="s">
        <v>1081</v>
      </c>
      <c r="C322" s="212" t="s">
        <v>970</v>
      </c>
      <c r="D322" s="168">
        <v>1030</v>
      </c>
      <c r="E322" s="168">
        <v>1030</v>
      </c>
      <c r="F322" s="168">
        <v>1000</v>
      </c>
      <c r="G322" s="219" t="s">
        <v>1080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 ht="30">
      <c r="A323" s="219" t="s">
        <v>1079</v>
      </c>
      <c r="B323" s="222" t="s">
        <v>1078</v>
      </c>
      <c r="C323" s="212" t="s">
        <v>970</v>
      </c>
      <c r="D323" s="168">
        <v>500</v>
      </c>
      <c r="E323" s="168"/>
      <c r="F323" s="168"/>
      <c r="G323" s="21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 ht="45">
      <c r="A324" s="219" t="s">
        <v>1077</v>
      </c>
      <c r="B324" s="222" t="s">
        <v>1076</v>
      </c>
      <c r="C324" s="212" t="s">
        <v>1075</v>
      </c>
      <c r="D324" s="168">
        <v>3324.32</v>
      </c>
      <c r="E324" s="168">
        <v>2252</v>
      </c>
      <c r="F324" s="168">
        <v>1845.6110000000001</v>
      </c>
      <c r="G324" s="219" t="s">
        <v>1066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 ht="30">
      <c r="A325" s="212" t="s">
        <v>1074</v>
      </c>
      <c r="B325" s="222" t="s">
        <v>1073</v>
      </c>
      <c r="C325" s="212" t="s">
        <v>970</v>
      </c>
      <c r="D325" s="194">
        <v>1537.8630000000001</v>
      </c>
      <c r="E325" s="194">
        <v>1269.28</v>
      </c>
      <c r="F325" s="221">
        <v>1250.02</v>
      </c>
      <c r="G325" s="212" t="s">
        <v>1072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 ht="30">
      <c r="A326" s="212" t="s">
        <v>1071</v>
      </c>
      <c r="B326" s="222" t="s">
        <v>1070</v>
      </c>
      <c r="C326" s="212" t="s">
        <v>970</v>
      </c>
      <c r="D326" s="194">
        <v>2799.183</v>
      </c>
      <c r="E326" s="194">
        <v>2166.1219999999998</v>
      </c>
      <c r="F326" s="221">
        <v>1633.675</v>
      </c>
      <c r="G326" s="219" t="s">
        <v>1069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 ht="45">
      <c r="A327" s="212" t="s">
        <v>1068</v>
      </c>
      <c r="B327" s="224" t="s">
        <v>1067</v>
      </c>
      <c r="C327" s="212" t="s">
        <v>970</v>
      </c>
      <c r="D327" s="194">
        <v>500.24099999999999</v>
      </c>
      <c r="E327" s="194">
        <v>500.24099999999999</v>
      </c>
      <c r="F327" s="221">
        <v>356.65699999999998</v>
      </c>
      <c r="G327" s="212" t="s">
        <v>1066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 ht="45">
      <c r="A328" s="212" t="s">
        <v>1065</v>
      </c>
      <c r="B328" s="224" t="s">
        <v>1064</v>
      </c>
      <c r="C328" s="212" t="s">
        <v>970</v>
      </c>
      <c r="D328" s="194">
        <v>364.79199999999997</v>
      </c>
      <c r="E328" s="194">
        <v>364.79199999999997</v>
      </c>
      <c r="F328" s="221">
        <v>226.55600000000001</v>
      </c>
      <c r="G328" s="212" t="s">
        <v>1063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 ht="45">
      <c r="A329" s="212" t="s">
        <v>1062</v>
      </c>
      <c r="B329" s="224" t="s">
        <v>1061</v>
      </c>
      <c r="C329" s="212" t="s">
        <v>970</v>
      </c>
      <c r="D329" s="194">
        <v>618.53700000000003</v>
      </c>
      <c r="E329" s="194">
        <v>618.53700000000003</v>
      </c>
      <c r="F329" s="221">
        <v>607.44399999999996</v>
      </c>
      <c r="G329" s="212" t="s">
        <v>1060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 ht="30">
      <c r="A330" s="212" t="s">
        <v>1059</v>
      </c>
      <c r="B330" s="224" t="s">
        <v>1058</v>
      </c>
      <c r="C330" s="212" t="s">
        <v>970</v>
      </c>
      <c r="D330" s="194">
        <v>1949.9929999999999</v>
      </c>
      <c r="E330" s="194">
        <v>1949.9929999999999</v>
      </c>
      <c r="F330" s="221">
        <v>943.42399999999998</v>
      </c>
      <c r="G330" s="212" t="s">
        <v>1057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 ht="30">
      <c r="A331" s="212" t="s">
        <v>1056</v>
      </c>
      <c r="B331" s="224" t="s">
        <v>1055</v>
      </c>
      <c r="C331" s="212" t="s">
        <v>970</v>
      </c>
      <c r="D331" s="194">
        <v>4700</v>
      </c>
      <c r="E331" s="194">
        <v>2348.2469999999998</v>
      </c>
      <c r="F331" s="221">
        <v>2348.2240000000002</v>
      </c>
      <c r="G331" s="212" t="s">
        <v>5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 ht="30">
      <c r="A332" s="212" t="s">
        <v>1054</v>
      </c>
      <c r="B332" s="224" t="s">
        <v>1053</v>
      </c>
      <c r="C332" s="212" t="s">
        <v>970</v>
      </c>
      <c r="D332" s="194">
        <v>1963.3130000000001</v>
      </c>
      <c r="E332" s="194">
        <v>1371.864</v>
      </c>
      <c r="F332" s="221">
        <v>0</v>
      </c>
      <c r="G332" s="21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 ht="45">
      <c r="A333" s="212" t="s">
        <v>1052</v>
      </c>
      <c r="B333" s="224" t="s">
        <v>1051</v>
      </c>
      <c r="C333" s="212" t="s">
        <v>970</v>
      </c>
      <c r="D333" s="194">
        <v>33.61</v>
      </c>
      <c r="E333" s="194">
        <v>33.61</v>
      </c>
      <c r="F333" s="221">
        <v>32.344999999999999</v>
      </c>
      <c r="G333" s="212" t="s">
        <v>1048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 ht="45">
      <c r="A334" s="212" t="s">
        <v>1050</v>
      </c>
      <c r="B334" s="224" t="s">
        <v>1049</v>
      </c>
      <c r="C334" s="212" t="s">
        <v>970</v>
      </c>
      <c r="D334" s="194">
        <v>6.6870000000000003</v>
      </c>
      <c r="E334" s="194">
        <v>6.6870000000000003</v>
      </c>
      <c r="F334" s="221">
        <v>6.6870000000000003</v>
      </c>
      <c r="G334" s="212" t="s">
        <v>1048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 ht="45">
      <c r="A335" s="212" t="s">
        <v>1047</v>
      </c>
      <c r="B335" s="224" t="s">
        <v>1046</v>
      </c>
      <c r="C335" s="212" t="s">
        <v>970</v>
      </c>
      <c r="D335" s="194">
        <v>223.57599999999999</v>
      </c>
      <c r="E335" s="194">
        <v>223.57599999999999</v>
      </c>
      <c r="F335" s="221">
        <v>162.59299999999999</v>
      </c>
      <c r="G335" s="212" t="s">
        <v>1045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 ht="45">
      <c r="A336" s="212" t="s">
        <v>1044</v>
      </c>
      <c r="B336" s="224" t="s">
        <v>1043</v>
      </c>
      <c r="C336" s="212" t="s">
        <v>970</v>
      </c>
      <c r="D336" s="194">
        <v>16.376999999999999</v>
      </c>
      <c r="E336" s="194">
        <v>16.376999999999999</v>
      </c>
      <c r="F336" s="221">
        <v>16.376999999999999</v>
      </c>
      <c r="G336" s="212" t="s">
        <v>1042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 ht="45">
      <c r="A337" s="212" t="s">
        <v>1041</v>
      </c>
      <c r="B337" s="224" t="s">
        <v>1040</v>
      </c>
      <c r="C337" s="212" t="s">
        <v>970</v>
      </c>
      <c r="D337" s="194">
        <v>222.87299999999999</v>
      </c>
      <c r="E337" s="194">
        <v>222.87299999999999</v>
      </c>
      <c r="F337" s="221">
        <v>202.58699999999999</v>
      </c>
      <c r="G337" s="212" t="s">
        <v>1039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 ht="45">
      <c r="A338" s="212" t="s">
        <v>1038</v>
      </c>
      <c r="B338" s="224" t="s">
        <v>1037</v>
      </c>
      <c r="C338" s="212" t="s">
        <v>970</v>
      </c>
      <c r="D338" s="194">
        <v>397.26299999999998</v>
      </c>
      <c r="E338" s="194">
        <v>7.2629999999999999</v>
      </c>
      <c r="F338" s="221">
        <v>0</v>
      </c>
      <c r="G338" s="212" t="s">
        <v>1036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 ht="45">
      <c r="A339" s="212" t="s">
        <v>1035</v>
      </c>
      <c r="B339" s="224" t="s">
        <v>1034</v>
      </c>
      <c r="C339" s="212" t="s">
        <v>970</v>
      </c>
      <c r="D339" s="194">
        <v>273.18200000000002</v>
      </c>
      <c r="E339" s="194">
        <v>93.182000000000002</v>
      </c>
      <c r="F339" s="221">
        <v>84.081999999999994</v>
      </c>
      <c r="G339" s="212" t="s">
        <v>1033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 ht="60">
      <c r="A340" s="212" t="s">
        <v>1032</v>
      </c>
      <c r="B340" s="224" t="s">
        <v>1031</v>
      </c>
      <c r="C340" s="212" t="s">
        <v>970</v>
      </c>
      <c r="D340" s="194">
        <v>365.67200000000003</v>
      </c>
      <c r="E340" s="194">
        <v>365.67200000000003</v>
      </c>
      <c r="F340" s="221">
        <v>328.23</v>
      </c>
      <c r="G340" s="212" t="s">
        <v>1030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 ht="30">
      <c r="A341" s="212" t="s">
        <v>1029</v>
      </c>
      <c r="B341" s="224" t="s">
        <v>1028</v>
      </c>
      <c r="C341" s="212" t="s">
        <v>970</v>
      </c>
      <c r="D341" s="194">
        <v>610.81200000000001</v>
      </c>
      <c r="E341" s="194">
        <v>610.81200000000001</v>
      </c>
      <c r="F341" s="221">
        <v>150.12299999999999</v>
      </c>
      <c r="G341" s="219" t="s">
        <v>1027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 ht="60">
      <c r="A342" s="212" t="s">
        <v>1026</v>
      </c>
      <c r="B342" s="223" t="s">
        <v>1025</v>
      </c>
      <c r="C342" s="212" t="s">
        <v>970</v>
      </c>
      <c r="D342" s="194">
        <v>4503.8149999999996</v>
      </c>
      <c r="E342" s="194">
        <v>1262.0039999999999</v>
      </c>
      <c r="F342" s="221">
        <v>1132.1189999999999</v>
      </c>
      <c r="G342" s="212" t="s">
        <v>1024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 ht="45">
      <c r="A343" s="212" t="s">
        <v>1023</v>
      </c>
      <c r="B343" s="223" t="s">
        <v>1022</v>
      </c>
      <c r="C343" s="219" t="s">
        <v>970</v>
      </c>
      <c r="D343" s="194">
        <v>3477.7950000000001</v>
      </c>
      <c r="E343" s="221">
        <v>2048.6750000000002</v>
      </c>
      <c r="F343" s="221">
        <v>677.36500000000001</v>
      </c>
      <c r="G343" s="212" t="s">
        <v>1021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 ht="60">
      <c r="A344" s="212" t="s">
        <v>1018</v>
      </c>
      <c r="B344" s="223" t="s">
        <v>1020</v>
      </c>
      <c r="C344" s="219" t="s">
        <v>1019</v>
      </c>
      <c r="D344" s="194">
        <v>593.47199999999998</v>
      </c>
      <c r="E344" s="221">
        <v>593.47199999999998</v>
      </c>
      <c r="F344" s="221">
        <v>589.74199999999996</v>
      </c>
      <c r="G344" s="212" t="s">
        <v>1015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 ht="45">
      <c r="A345" s="212" t="s">
        <v>1018</v>
      </c>
      <c r="B345" s="223" t="s">
        <v>1017</v>
      </c>
      <c r="C345" s="219" t="s">
        <v>1016</v>
      </c>
      <c r="D345" s="194">
        <v>251.62</v>
      </c>
      <c r="E345" s="221">
        <v>251.62</v>
      </c>
      <c r="F345" s="221">
        <v>101.52800000000001</v>
      </c>
      <c r="G345" s="212" t="s">
        <v>1015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 ht="30">
      <c r="A346" s="212" t="s">
        <v>1014</v>
      </c>
      <c r="B346" s="222" t="s">
        <v>1013</v>
      </c>
      <c r="C346" s="219" t="s">
        <v>970</v>
      </c>
      <c r="D346" s="194">
        <v>2980.4</v>
      </c>
      <c r="E346" s="194">
        <v>2980.4</v>
      </c>
      <c r="F346" s="221">
        <v>2946.0439999999999</v>
      </c>
      <c r="G346" s="212" t="s">
        <v>1012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 ht="30">
      <c r="A347" s="212" t="s">
        <v>1011</v>
      </c>
      <c r="B347" s="222" t="s">
        <v>1010</v>
      </c>
      <c r="C347" s="219" t="s">
        <v>970</v>
      </c>
      <c r="D347" s="194">
        <v>1500</v>
      </c>
      <c r="E347" s="194">
        <v>970</v>
      </c>
      <c r="F347" s="221">
        <v>961.06299999999999</v>
      </c>
      <c r="G347" s="212" t="s">
        <v>1009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 ht="30">
      <c r="A348" s="212" t="s">
        <v>1008</v>
      </c>
      <c r="B348" s="222" t="s">
        <v>1007</v>
      </c>
      <c r="C348" s="219" t="s">
        <v>970</v>
      </c>
      <c r="D348" s="194">
        <v>731.46</v>
      </c>
      <c r="E348" s="194">
        <v>365.73</v>
      </c>
      <c r="F348" s="221">
        <v>0</v>
      </c>
      <c r="G348" s="21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 ht="38.25" customHeight="1">
      <c r="A349" s="220" t="s">
        <v>1006</v>
      </c>
      <c r="B349" s="222" t="s">
        <v>1005</v>
      </c>
      <c r="C349" s="219" t="s">
        <v>970</v>
      </c>
      <c r="D349" s="196">
        <v>1449.2</v>
      </c>
      <c r="E349" s="196">
        <v>999.2</v>
      </c>
      <c r="F349" s="196">
        <v>903.50800000000004</v>
      </c>
      <c r="G349" s="220" t="s">
        <v>719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 ht="225">
      <c r="A350" s="212" t="s">
        <v>1004</v>
      </c>
      <c r="B350" s="222" t="s">
        <v>1003</v>
      </c>
      <c r="C350" s="220" t="s">
        <v>950</v>
      </c>
      <c r="D350" s="194">
        <v>4348.09</v>
      </c>
      <c r="E350" s="194">
        <v>2880</v>
      </c>
      <c r="F350" s="221">
        <v>2208.951</v>
      </c>
      <c r="G350" s="212" t="s">
        <v>1002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 ht="60">
      <c r="A351" s="212" t="s">
        <v>1001</v>
      </c>
      <c r="B351" s="222" t="s">
        <v>1000</v>
      </c>
      <c r="C351" s="220" t="s">
        <v>950</v>
      </c>
      <c r="D351" s="194">
        <v>3399.3809999999999</v>
      </c>
      <c r="E351" s="194">
        <v>0</v>
      </c>
      <c r="F351" s="221"/>
      <c r="G351" s="21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 ht="30">
      <c r="A352" s="212" t="s">
        <v>999</v>
      </c>
      <c r="B352" s="222" t="s">
        <v>998</v>
      </c>
      <c r="C352" s="220" t="s">
        <v>950</v>
      </c>
      <c r="D352" s="194">
        <v>4575.6639999999998</v>
      </c>
      <c r="E352" s="194">
        <v>2025</v>
      </c>
      <c r="F352" s="221">
        <v>1099.508</v>
      </c>
      <c r="G352" s="212" t="s">
        <v>997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 ht="60">
      <c r="A353" s="219" t="s">
        <v>996</v>
      </c>
      <c r="B353" s="222" t="s">
        <v>995</v>
      </c>
      <c r="C353" s="220" t="s">
        <v>994</v>
      </c>
      <c r="D353" s="194">
        <v>2000</v>
      </c>
      <c r="E353" s="194">
        <v>1225</v>
      </c>
      <c r="F353" s="194">
        <v>1155.21</v>
      </c>
      <c r="G353" s="219" t="s">
        <v>977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 ht="30">
      <c r="A354" s="219" t="s">
        <v>993</v>
      </c>
      <c r="B354" s="222" t="s">
        <v>992</v>
      </c>
      <c r="C354" s="219" t="s">
        <v>946</v>
      </c>
      <c r="D354" s="194">
        <v>2974.6019999999999</v>
      </c>
      <c r="E354" s="194">
        <v>2807.36</v>
      </c>
      <c r="F354" s="194">
        <v>2723.2840000000001</v>
      </c>
      <c r="G354" s="219" t="s">
        <v>991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 ht="30">
      <c r="A355" s="212" t="s">
        <v>990</v>
      </c>
      <c r="B355" s="222" t="s">
        <v>989</v>
      </c>
      <c r="C355" s="219" t="s">
        <v>946</v>
      </c>
      <c r="D355" s="194">
        <v>1625.414</v>
      </c>
      <c r="E355" s="194">
        <v>37.64</v>
      </c>
      <c r="F355" s="221"/>
      <c r="G355" s="219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 ht="60">
      <c r="A356" s="212" t="s">
        <v>988</v>
      </c>
      <c r="B356" s="222" t="s">
        <v>987</v>
      </c>
      <c r="C356" s="220" t="s">
        <v>950</v>
      </c>
      <c r="D356" s="194">
        <v>1000</v>
      </c>
      <c r="E356" s="194">
        <v>700</v>
      </c>
      <c r="F356" s="221">
        <v>526.23500000000001</v>
      </c>
      <c r="G356" s="212" t="s">
        <v>986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 ht="45">
      <c r="A357" s="212" t="s">
        <v>985</v>
      </c>
      <c r="B357" s="222" t="s">
        <v>984</v>
      </c>
      <c r="C357" s="219" t="s">
        <v>946</v>
      </c>
      <c r="D357" s="194">
        <v>75.010000000000005</v>
      </c>
      <c r="E357" s="194">
        <v>75.010000000000005</v>
      </c>
      <c r="F357" s="221">
        <v>71.760000000000005</v>
      </c>
      <c r="G357" s="212" t="s">
        <v>983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 ht="60">
      <c r="A358" s="212" t="s">
        <v>982</v>
      </c>
      <c r="B358" s="222" t="s">
        <v>981</v>
      </c>
      <c r="C358" s="212" t="s">
        <v>980</v>
      </c>
      <c r="D358" s="194">
        <v>1000</v>
      </c>
      <c r="E358" s="194">
        <v>4.99</v>
      </c>
      <c r="F358" s="221"/>
      <c r="G358" s="21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 ht="75">
      <c r="A359" s="212" t="s">
        <v>979</v>
      </c>
      <c r="B359" s="222" t="s">
        <v>978</v>
      </c>
      <c r="C359" s="219" t="s">
        <v>946</v>
      </c>
      <c r="D359" s="194">
        <v>3200</v>
      </c>
      <c r="E359" s="194">
        <v>500</v>
      </c>
      <c r="F359" s="221">
        <v>428.54399999999998</v>
      </c>
      <c r="G359" s="219" t="s">
        <v>977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 ht="45">
      <c r="A360" s="212" t="s">
        <v>976</v>
      </c>
      <c r="B360" s="222" t="s">
        <v>975</v>
      </c>
      <c r="C360" s="219" t="s">
        <v>946</v>
      </c>
      <c r="D360" s="194">
        <v>14.964</v>
      </c>
      <c r="E360" s="194">
        <v>14.964</v>
      </c>
      <c r="F360" s="221">
        <v>0</v>
      </c>
      <c r="G360" s="219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 ht="45">
      <c r="A361" s="212" t="s">
        <v>974</v>
      </c>
      <c r="B361" s="222" t="s">
        <v>973</v>
      </c>
      <c r="C361" s="220" t="s">
        <v>950</v>
      </c>
      <c r="D361" s="194">
        <v>950</v>
      </c>
      <c r="E361" s="194">
        <v>0</v>
      </c>
      <c r="F361" s="221">
        <v>0</v>
      </c>
      <c r="G361" s="219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 ht="45">
      <c r="A362" s="212" t="s">
        <v>972</v>
      </c>
      <c r="B362" s="222" t="s">
        <v>971</v>
      </c>
      <c r="C362" s="219" t="s">
        <v>970</v>
      </c>
      <c r="D362" s="194">
        <v>450</v>
      </c>
      <c r="E362" s="194">
        <v>0</v>
      </c>
      <c r="F362" s="221">
        <v>0</v>
      </c>
      <c r="G362" s="219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 ht="30">
      <c r="A363" s="212" t="s">
        <v>969</v>
      </c>
      <c r="B363" s="222" t="s">
        <v>968</v>
      </c>
      <c r="C363" s="219" t="s">
        <v>946</v>
      </c>
      <c r="D363" s="196">
        <v>300</v>
      </c>
      <c r="E363" s="194">
        <v>90</v>
      </c>
      <c r="F363" s="221">
        <v>89.534000000000006</v>
      </c>
      <c r="G363" s="219" t="s">
        <v>967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 ht="30">
      <c r="A364" s="212" t="s">
        <v>966</v>
      </c>
      <c r="B364" s="222" t="s">
        <v>965</v>
      </c>
      <c r="C364" s="219" t="s">
        <v>946</v>
      </c>
      <c r="D364" s="196">
        <v>300</v>
      </c>
      <c r="E364" s="194">
        <v>81</v>
      </c>
      <c r="F364" s="221">
        <v>80.206999999999994</v>
      </c>
      <c r="G364" s="219" t="s">
        <v>962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 ht="30">
      <c r="A365" s="212" t="s">
        <v>964</v>
      </c>
      <c r="B365" s="222" t="s">
        <v>963</v>
      </c>
      <c r="C365" s="219" t="s">
        <v>946</v>
      </c>
      <c r="D365" s="196">
        <v>300</v>
      </c>
      <c r="E365" s="194">
        <v>81</v>
      </c>
      <c r="F365" s="221">
        <v>80.206999999999994</v>
      </c>
      <c r="G365" s="219" t="s">
        <v>962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 ht="30">
      <c r="A366" s="212" t="s">
        <v>961</v>
      </c>
      <c r="B366" s="222" t="s">
        <v>960</v>
      </c>
      <c r="C366" s="219" t="s">
        <v>950</v>
      </c>
      <c r="D366" s="194">
        <v>1221.489</v>
      </c>
      <c r="E366" s="194">
        <v>21.489000000000001</v>
      </c>
      <c r="F366" s="221">
        <v>0</v>
      </c>
      <c r="G366" s="219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 ht="45">
      <c r="A367" s="212" t="s">
        <v>959</v>
      </c>
      <c r="B367" s="222" t="s">
        <v>958</v>
      </c>
      <c r="C367" s="219" t="s">
        <v>950</v>
      </c>
      <c r="D367" s="194">
        <v>60</v>
      </c>
      <c r="E367" s="194">
        <v>60</v>
      </c>
      <c r="F367" s="221">
        <v>0</v>
      </c>
      <c r="G367" s="219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 ht="30">
      <c r="A368" s="212" t="s">
        <v>957</v>
      </c>
      <c r="B368" s="222" t="s">
        <v>956</v>
      </c>
      <c r="C368" s="219" t="s">
        <v>946</v>
      </c>
      <c r="D368" s="194">
        <v>1300</v>
      </c>
      <c r="E368" s="194">
        <v>0</v>
      </c>
      <c r="F368" s="221">
        <v>0</v>
      </c>
      <c r="G368" s="219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 ht="75">
      <c r="A369" s="212" t="s">
        <v>955</v>
      </c>
      <c r="B369" s="222" t="s">
        <v>954</v>
      </c>
      <c r="C369" s="219" t="s">
        <v>946</v>
      </c>
      <c r="D369" s="194">
        <v>500.38499999999999</v>
      </c>
      <c r="E369" s="194">
        <v>0.38500000000000001</v>
      </c>
      <c r="F369" s="221">
        <v>0</v>
      </c>
      <c r="G369" s="219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 ht="30">
      <c r="A370" s="212" t="s">
        <v>953</v>
      </c>
      <c r="B370" s="222" t="s">
        <v>951</v>
      </c>
      <c r="C370" s="219" t="s">
        <v>950</v>
      </c>
      <c r="D370" s="194">
        <v>39.6</v>
      </c>
      <c r="E370" s="194">
        <v>39.6</v>
      </c>
      <c r="F370" s="221">
        <v>38.566000000000003</v>
      </c>
      <c r="G370" s="219" t="s">
        <v>949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 ht="30">
      <c r="A371" s="212" t="s">
        <v>952</v>
      </c>
      <c r="B371" s="222" t="s">
        <v>951</v>
      </c>
      <c r="C371" s="219" t="s">
        <v>950</v>
      </c>
      <c r="D371" s="194">
        <v>38.700000000000003</v>
      </c>
      <c r="E371" s="194">
        <v>38.700000000000003</v>
      </c>
      <c r="F371" s="221">
        <v>37.67</v>
      </c>
      <c r="G371" s="219" t="s">
        <v>949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 ht="30">
      <c r="A372" s="212" t="s">
        <v>948</v>
      </c>
      <c r="B372" s="222" t="s">
        <v>947</v>
      </c>
      <c r="C372" s="219" t="s">
        <v>946</v>
      </c>
      <c r="D372" s="194">
        <v>10457.352000000001</v>
      </c>
      <c r="E372" s="194">
        <v>10000</v>
      </c>
      <c r="F372" s="221">
        <v>9428.1329999999998</v>
      </c>
      <c r="G372" s="219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 ht="30">
      <c r="A373" s="212" t="s">
        <v>945</v>
      </c>
      <c r="B373" s="220" t="s">
        <v>944</v>
      </c>
      <c r="C373" s="219" t="s">
        <v>943</v>
      </c>
      <c r="D373" s="138">
        <v>100</v>
      </c>
      <c r="E373" s="138">
        <v>100</v>
      </c>
      <c r="F373" s="218">
        <v>0</v>
      </c>
      <c r="G373" s="217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>
      <c r="A374" s="216"/>
      <c r="B374" s="215" t="s">
        <v>594</v>
      </c>
      <c r="C374" s="214" t="s">
        <v>593</v>
      </c>
      <c r="D374" s="213">
        <f>SUM(D314:D373)</f>
        <v>91367.932000000001</v>
      </c>
      <c r="E374" s="213">
        <f>SUM(E314:E373)</f>
        <v>49415.592000000004</v>
      </c>
      <c r="F374" s="213">
        <f>SUM(F314:F372)</f>
        <v>38392.320999999996</v>
      </c>
      <c r="G374" s="212" t="s">
        <v>593</v>
      </c>
      <c r="H374" s="4">
        <v>2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 ht="16.5" customHeight="1">
      <c r="A375" s="211" t="s">
        <v>942</v>
      </c>
      <c r="B375" s="211"/>
      <c r="C375" s="211"/>
      <c r="D375" s="211"/>
      <c r="E375" s="211"/>
      <c r="F375" s="211"/>
      <c r="G375" s="211"/>
      <c r="H375" s="4">
        <v>1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 ht="16.5" customHeight="1">
      <c r="A376" s="137"/>
      <c r="B376" s="195"/>
      <c r="C376" s="137"/>
      <c r="D376" s="210"/>
      <c r="E376" s="210"/>
      <c r="F376" s="209"/>
      <c r="G376" s="137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 ht="16.5" customHeight="1">
      <c r="A377" s="208"/>
      <c r="B377" s="207" t="s">
        <v>594</v>
      </c>
      <c r="C377" s="44" t="s">
        <v>593</v>
      </c>
      <c r="D377" s="44">
        <f>SUM(D376:D376)</f>
        <v>0</v>
      </c>
      <c r="E377" s="44">
        <f>SUM(E376:E376)</f>
        <v>0</v>
      </c>
      <c r="F377" s="44">
        <f>SUM(F376:F376)</f>
        <v>0</v>
      </c>
      <c r="G377" s="44" t="s">
        <v>593</v>
      </c>
      <c r="H377" s="4">
        <v>2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 ht="16.5" customHeight="1">
      <c r="A378" s="211" t="s">
        <v>941</v>
      </c>
      <c r="B378" s="211"/>
      <c r="C378" s="211"/>
      <c r="D378" s="211"/>
      <c r="E378" s="211"/>
      <c r="F378" s="211"/>
      <c r="G378" s="211"/>
      <c r="H378" s="4">
        <v>1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 ht="16.5" customHeight="1">
      <c r="A379" s="137"/>
      <c r="B379" s="195"/>
      <c r="C379" s="137"/>
      <c r="D379" s="210"/>
      <c r="E379" s="210"/>
      <c r="F379" s="209"/>
      <c r="G379" s="137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 ht="16.5" customHeight="1">
      <c r="A380" s="208"/>
      <c r="B380" s="207" t="s">
        <v>594</v>
      </c>
      <c r="C380" s="44" t="s">
        <v>593</v>
      </c>
      <c r="D380" s="44">
        <f>SUM(D379:D379)</f>
        <v>0</v>
      </c>
      <c r="E380" s="44">
        <f>SUM(E379:E379)</f>
        <v>0</v>
      </c>
      <c r="F380" s="44">
        <f>SUM(F379:F379)</f>
        <v>0</v>
      </c>
      <c r="G380" s="44" t="s">
        <v>593</v>
      </c>
      <c r="H380" s="4">
        <v>2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 ht="16.5" customHeight="1">
      <c r="A381" s="211" t="s">
        <v>940</v>
      </c>
      <c r="B381" s="211"/>
      <c r="C381" s="211"/>
      <c r="D381" s="211"/>
      <c r="E381" s="211"/>
      <c r="F381" s="211"/>
      <c r="G381" s="211"/>
      <c r="H381" s="4">
        <v>1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 ht="34.5" customHeight="1">
      <c r="A382" s="137" t="s">
        <v>939</v>
      </c>
      <c r="B382" s="195" t="s">
        <v>938</v>
      </c>
      <c r="C382" s="137" t="s">
        <v>937</v>
      </c>
      <c r="D382" s="210">
        <v>492.18</v>
      </c>
      <c r="E382" s="210">
        <v>492.18</v>
      </c>
      <c r="F382" s="199">
        <v>330.63</v>
      </c>
      <c r="G382" s="137" t="s">
        <v>936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 ht="16.5" customHeight="1">
      <c r="A383" s="208"/>
      <c r="B383" s="207" t="s">
        <v>594</v>
      </c>
      <c r="C383" s="44" t="s">
        <v>593</v>
      </c>
      <c r="D383" s="44">
        <f>SUM(D382:D382)</f>
        <v>492.18</v>
      </c>
      <c r="E383" s="44">
        <f>SUM(E382:E382)</f>
        <v>492.18</v>
      </c>
      <c r="F383" s="44">
        <f>SUM(F382:F382)</f>
        <v>330.63</v>
      </c>
      <c r="G383" s="44" t="s">
        <v>593</v>
      </c>
      <c r="H383" s="4">
        <v>2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 ht="16.5" customHeight="1">
      <c r="A384" s="211" t="s">
        <v>935</v>
      </c>
      <c r="B384" s="211"/>
      <c r="C384" s="211"/>
      <c r="D384" s="211"/>
      <c r="E384" s="211"/>
      <c r="F384" s="211"/>
      <c r="G384" s="211"/>
      <c r="H384" s="4">
        <v>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 ht="16.5" customHeight="1">
      <c r="A385" s="137"/>
      <c r="B385" s="195"/>
      <c r="C385" s="137"/>
      <c r="D385" s="210"/>
      <c r="E385" s="210"/>
      <c r="F385" s="209"/>
      <c r="G385" s="137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 ht="16.5" customHeight="1">
      <c r="A386" s="208"/>
      <c r="B386" s="207" t="s">
        <v>594</v>
      </c>
      <c r="C386" s="44" t="s">
        <v>593</v>
      </c>
      <c r="D386" s="44">
        <f>SUM(D385:D385)</f>
        <v>0</v>
      </c>
      <c r="E386" s="44">
        <f>SUM(E385:E385)</f>
        <v>0</v>
      </c>
      <c r="F386" s="44">
        <f>SUM(F385:F385)</f>
        <v>0</v>
      </c>
      <c r="G386" s="44" t="s">
        <v>593</v>
      </c>
      <c r="H386" s="4">
        <v>2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 ht="16.5" customHeight="1">
      <c r="A387" s="211" t="s">
        <v>934</v>
      </c>
      <c r="B387" s="211"/>
      <c r="C387" s="211"/>
      <c r="D387" s="211"/>
      <c r="E387" s="211"/>
      <c r="F387" s="211"/>
      <c r="G387" s="211"/>
      <c r="H387" s="4">
        <v>1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 ht="16.5" customHeight="1">
      <c r="A388" s="137"/>
      <c r="B388" s="195"/>
      <c r="C388" s="137"/>
      <c r="D388" s="210"/>
      <c r="E388" s="210"/>
      <c r="F388" s="209"/>
      <c r="G388" s="137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 ht="16.5" customHeight="1">
      <c r="A389" s="208"/>
      <c r="B389" s="207" t="s">
        <v>594</v>
      </c>
      <c r="C389" s="44" t="s">
        <v>593</v>
      </c>
      <c r="D389" s="44">
        <f>SUM(D388:D388)</f>
        <v>0</v>
      </c>
      <c r="E389" s="44">
        <f>SUM(E388:E388)</f>
        <v>0</v>
      </c>
      <c r="F389" s="44">
        <f>SUM(F388:F388)</f>
        <v>0</v>
      </c>
      <c r="G389" s="44" t="s">
        <v>593</v>
      </c>
      <c r="H389" s="4">
        <v>2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</row>
    <row r="390" spans="1:64" ht="16.5" customHeight="1">
      <c r="A390" s="211" t="s">
        <v>933</v>
      </c>
      <c r="B390" s="211"/>
      <c r="C390" s="211"/>
      <c r="D390" s="211"/>
      <c r="E390" s="211"/>
      <c r="F390" s="211"/>
      <c r="G390" s="211"/>
      <c r="H390" s="4">
        <v>1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 ht="16.5" customHeight="1">
      <c r="A391" s="137"/>
      <c r="B391" s="195"/>
      <c r="C391" s="137"/>
      <c r="D391" s="210"/>
      <c r="E391" s="210"/>
      <c r="F391" s="209"/>
      <c r="G391" s="137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 ht="16.5" customHeight="1">
      <c r="A392" s="208"/>
      <c r="B392" s="207" t="s">
        <v>594</v>
      </c>
      <c r="C392" s="44" t="s">
        <v>593</v>
      </c>
      <c r="D392" s="44">
        <f>SUM(D391:D391)</f>
        <v>0</v>
      </c>
      <c r="E392" s="44">
        <f>SUM(E391:E391)</f>
        <v>0</v>
      </c>
      <c r="F392" s="44">
        <f>SUM(F391:F391)</f>
        <v>0</v>
      </c>
      <c r="G392" s="44" t="s">
        <v>593</v>
      </c>
      <c r="H392" s="4">
        <v>2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</row>
    <row r="393" spans="1:64" ht="16.5" customHeight="1">
      <c r="A393" s="211" t="s">
        <v>932</v>
      </c>
      <c r="B393" s="211"/>
      <c r="C393" s="211"/>
      <c r="D393" s="211"/>
      <c r="E393" s="211"/>
      <c r="F393" s="211"/>
      <c r="G393" s="211"/>
      <c r="H393" s="4">
        <v>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 ht="16.5" customHeight="1">
      <c r="A394" s="137"/>
      <c r="B394" s="195"/>
      <c r="C394" s="137"/>
      <c r="D394" s="210"/>
      <c r="E394" s="210"/>
      <c r="F394" s="209"/>
      <c r="G394" s="137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 ht="16.5" customHeight="1">
      <c r="A395" s="208"/>
      <c r="B395" s="207" t="s">
        <v>594</v>
      </c>
      <c r="C395" s="44" t="s">
        <v>593</v>
      </c>
      <c r="D395" s="44">
        <f>SUM(D394:D394)</f>
        <v>0</v>
      </c>
      <c r="E395" s="44">
        <f>SUM(E394:E394)</f>
        <v>0</v>
      </c>
      <c r="F395" s="44">
        <f>SUM(F394:F394)</f>
        <v>0</v>
      </c>
      <c r="G395" s="44" t="s">
        <v>593</v>
      </c>
      <c r="H395" s="4">
        <v>2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 ht="16.5" customHeight="1">
      <c r="A396" s="211" t="s">
        <v>931</v>
      </c>
      <c r="B396" s="211"/>
      <c r="C396" s="211"/>
      <c r="D396" s="211"/>
      <c r="E396" s="211"/>
      <c r="F396" s="211"/>
      <c r="G396" s="211"/>
      <c r="H396" s="4">
        <v>1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 ht="16.5" customHeight="1">
      <c r="A397" s="137"/>
      <c r="B397" s="195"/>
      <c r="C397" s="137"/>
      <c r="D397" s="210"/>
      <c r="E397" s="210"/>
      <c r="F397" s="209"/>
      <c r="G397" s="137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 ht="16.5" customHeight="1">
      <c r="A398" s="208"/>
      <c r="B398" s="207" t="s">
        <v>594</v>
      </c>
      <c r="C398" s="44" t="s">
        <v>593</v>
      </c>
      <c r="D398" s="44">
        <f>SUM(D397:D397)</f>
        <v>0</v>
      </c>
      <c r="E398" s="44">
        <f>SUM(E397:E397)</f>
        <v>0</v>
      </c>
      <c r="F398" s="44">
        <f>SUM(F397:F397)</f>
        <v>0</v>
      </c>
      <c r="G398" s="44" t="s">
        <v>593</v>
      </c>
      <c r="H398" s="4">
        <v>2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 ht="15" customHeight="1">
      <c r="A399" s="206" t="s">
        <v>930</v>
      </c>
      <c r="B399" s="205"/>
      <c r="C399" s="205"/>
      <c r="D399" s="205"/>
      <c r="E399" s="205"/>
      <c r="F399" s="205"/>
      <c r="G399" s="204"/>
      <c r="H399" s="4">
        <v>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</row>
    <row r="400" spans="1:64" s="158" customFormat="1" ht="66.599999999999994" customHeight="1">
      <c r="A400" s="7" t="s">
        <v>929</v>
      </c>
      <c r="B400" s="7" t="s">
        <v>928</v>
      </c>
      <c r="C400" s="7" t="s">
        <v>919</v>
      </c>
      <c r="D400" s="196">
        <v>154</v>
      </c>
      <c r="E400" s="7"/>
      <c r="F400" s="7"/>
      <c r="G400" s="7"/>
      <c r="I400" s="200"/>
    </row>
    <row r="401" spans="1:9" s="158" customFormat="1" ht="82.9" customHeight="1">
      <c r="A401" s="7" t="s">
        <v>927</v>
      </c>
      <c r="B401" s="7" t="s">
        <v>926</v>
      </c>
      <c r="C401" s="7" t="s">
        <v>919</v>
      </c>
      <c r="D401" s="194">
        <v>465</v>
      </c>
      <c r="E401" s="199">
        <f>465-20</f>
        <v>445</v>
      </c>
      <c r="F401" s="7">
        <v>434.15199999999999</v>
      </c>
      <c r="G401" s="34" t="s">
        <v>904</v>
      </c>
      <c r="I401" s="200"/>
    </row>
    <row r="402" spans="1:9" s="158" customFormat="1" ht="15" customHeight="1">
      <c r="A402" s="146" t="s">
        <v>925</v>
      </c>
      <c r="B402" s="146" t="s">
        <v>924</v>
      </c>
      <c r="C402" s="146" t="s">
        <v>919</v>
      </c>
      <c r="D402" s="90">
        <v>1367</v>
      </c>
      <c r="E402" s="202">
        <v>1367</v>
      </c>
      <c r="F402" s="7">
        <v>1341.873</v>
      </c>
      <c r="G402" s="34" t="s">
        <v>923</v>
      </c>
      <c r="I402" s="200"/>
    </row>
    <row r="403" spans="1:9" s="158" customFormat="1" ht="27" customHeight="1">
      <c r="A403" s="143"/>
      <c r="B403" s="143"/>
      <c r="C403" s="143"/>
      <c r="D403" s="86"/>
      <c r="E403" s="203"/>
      <c r="F403" s="199">
        <v>10.8</v>
      </c>
      <c r="G403" s="34" t="s">
        <v>827</v>
      </c>
      <c r="I403" s="200"/>
    </row>
    <row r="404" spans="1:9" s="158" customFormat="1" ht="57" customHeight="1">
      <c r="A404" s="141"/>
      <c r="B404" s="141"/>
      <c r="C404" s="141"/>
      <c r="D404" s="84"/>
      <c r="E404" s="201"/>
      <c r="F404" s="7">
        <v>16.677</v>
      </c>
      <c r="G404" s="34" t="s">
        <v>922</v>
      </c>
      <c r="I404" s="200"/>
    </row>
    <row r="405" spans="1:9" s="158" customFormat="1" ht="37.9" customHeight="1">
      <c r="A405" s="146" t="s">
        <v>921</v>
      </c>
      <c r="B405" s="146" t="s">
        <v>920</v>
      </c>
      <c r="C405" s="146" t="s">
        <v>919</v>
      </c>
      <c r="D405" s="90">
        <v>2430</v>
      </c>
      <c r="E405" s="202">
        <v>2225.0500000000002</v>
      </c>
      <c r="F405" s="7">
        <v>2036.172</v>
      </c>
      <c r="G405" s="34" t="s">
        <v>918</v>
      </c>
      <c r="I405" s="200"/>
    </row>
    <row r="406" spans="1:9" s="158" customFormat="1" ht="53.25" customHeight="1">
      <c r="A406" s="141"/>
      <c r="B406" s="141"/>
      <c r="C406" s="141"/>
      <c r="D406" s="84"/>
      <c r="E406" s="201"/>
      <c r="F406" s="7">
        <v>151.91900000000001</v>
      </c>
      <c r="G406" s="34" t="s">
        <v>827</v>
      </c>
      <c r="I406" s="200"/>
    </row>
    <row r="407" spans="1:9" s="158" customFormat="1" ht="51" customHeight="1">
      <c r="A407" s="7" t="s">
        <v>917</v>
      </c>
      <c r="B407" s="7"/>
      <c r="C407" s="7"/>
      <c r="D407" s="199">
        <f>SUM(D400:D406)</f>
        <v>4416</v>
      </c>
      <c r="E407" s="199">
        <f>SUM(E400:E406)</f>
        <v>4037.05</v>
      </c>
      <c r="F407" s="7">
        <f>SUM(F400:F406)</f>
        <v>3991.5929999999998</v>
      </c>
      <c r="G407" s="7"/>
      <c r="I407" s="200"/>
    </row>
    <row r="408" spans="1:9" s="158" customFormat="1" ht="57" customHeight="1">
      <c r="A408" s="7" t="s">
        <v>916</v>
      </c>
      <c r="B408" s="7" t="s">
        <v>915</v>
      </c>
      <c r="C408" s="34" t="s">
        <v>909</v>
      </c>
      <c r="D408" s="196">
        <v>300</v>
      </c>
      <c r="E408" s="199">
        <v>19.763999999999999</v>
      </c>
      <c r="F408" s="7">
        <v>19.763999999999999</v>
      </c>
      <c r="G408" s="34" t="s">
        <v>912</v>
      </c>
      <c r="I408" s="200"/>
    </row>
    <row r="409" spans="1:9" s="158" customFormat="1" ht="52.15" customHeight="1">
      <c r="A409" s="7" t="s">
        <v>914</v>
      </c>
      <c r="B409" s="7" t="s">
        <v>913</v>
      </c>
      <c r="C409" s="34" t="s">
        <v>909</v>
      </c>
      <c r="D409" s="196">
        <v>300</v>
      </c>
      <c r="E409" s="199">
        <v>18.414000000000001</v>
      </c>
      <c r="F409" s="7">
        <v>18.414000000000001</v>
      </c>
      <c r="G409" s="34" t="s">
        <v>912</v>
      </c>
      <c r="I409" s="200"/>
    </row>
    <row r="410" spans="1:9" s="158" customFormat="1" ht="53.45" customHeight="1">
      <c r="A410" s="7" t="s">
        <v>911</v>
      </c>
      <c r="B410" s="7" t="s">
        <v>910</v>
      </c>
      <c r="C410" s="34" t="s">
        <v>909</v>
      </c>
      <c r="D410" s="196">
        <v>300</v>
      </c>
      <c r="E410" s="199">
        <v>15.714</v>
      </c>
      <c r="F410" s="7">
        <v>15.714</v>
      </c>
      <c r="G410" s="34" t="s">
        <v>908</v>
      </c>
      <c r="I410" s="200"/>
    </row>
    <row r="411" spans="1:9" s="158" customFormat="1" ht="43.15" customHeight="1">
      <c r="A411" s="7" t="s">
        <v>907</v>
      </c>
      <c r="B411" s="7"/>
      <c r="C411" s="7"/>
      <c r="D411" s="199">
        <f>SUM(D408:D410)</f>
        <v>900</v>
      </c>
      <c r="E411" s="199">
        <f>SUM(E408:E410)</f>
        <v>53.891999999999996</v>
      </c>
      <c r="F411" s="199">
        <f>SUM(F408:F410)</f>
        <v>53.891999999999996</v>
      </c>
      <c r="G411" s="167"/>
    </row>
    <row r="412" spans="1:9" s="158" customFormat="1" ht="44.45" customHeight="1">
      <c r="A412" s="146" t="s">
        <v>906</v>
      </c>
      <c r="B412" s="146" t="s">
        <v>905</v>
      </c>
      <c r="C412" s="34" t="s">
        <v>697</v>
      </c>
      <c r="D412" s="90">
        <v>550</v>
      </c>
      <c r="E412" s="90">
        <f>F412+F413+F414</f>
        <v>457.88000000000005</v>
      </c>
      <c r="F412" s="189">
        <v>450.76900000000001</v>
      </c>
      <c r="G412" s="34" t="s">
        <v>904</v>
      </c>
    </row>
    <row r="413" spans="1:9" s="158" customFormat="1" ht="15" customHeight="1">
      <c r="A413" s="143"/>
      <c r="B413" s="143"/>
      <c r="C413" s="34" t="s">
        <v>846</v>
      </c>
      <c r="D413" s="86"/>
      <c r="E413" s="86"/>
      <c r="F413" s="189">
        <v>5.5519999999999996</v>
      </c>
      <c r="G413" s="34" t="s">
        <v>903</v>
      </c>
    </row>
    <row r="414" spans="1:9" s="158" customFormat="1" ht="15" customHeight="1">
      <c r="A414" s="141"/>
      <c r="B414" s="141"/>
      <c r="C414" s="34" t="s">
        <v>857</v>
      </c>
      <c r="D414" s="84"/>
      <c r="E414" s="84"/>
      <c r="F414" s="189">
        <v>1.5589999999999999</v>
      </c>
      <c r="G414" s="34" t="s">
        <v>827</v>
      </c>
    </row>
    <row r="415" spans="1:9" s="158" customFormat="1" ht="45" customHeight="1">
      <c r="A415" s="146" t="s">
        <v>902</v>
      </c>
      <c r="B415" s="146" t="s">
        <v>901</v>
      </c>
      <c r="C415" s="175" t="s">
        <v>844</v>
      </c>
      <c r="D415" s="90">
        <v>600</v>
      </c>
      <c r="E415" s="90">
        <f>F415</f>
        <v>61.517000000000003</v>
      </c>
      <c r="F415" s="198">
        <v>61.517000000000003</v>
      </c>
      <c r="G415" s="175" t="s">
        <v>827</v>
      </c>
    </row>
    <row r="416" spans="1:9" s="158" customFormat="1" ht="15" customHeight="1">
      <c r="A416" s="141"/>
      <c r="B416" s="141"/>
      <c r="C416" s="172"/>
      <c r="D416" s="84"/>
      <c r="E416" s="84"/>
      <c r="F416" s="197"/>
      <c r="G416" s="172"/>
    </row>
    <row r="417" spans="1:7" s="158" customFormat="1" ht="54" customHeight="1">
      <c r="A417" s="7" t="s">
        <v>900</v>
      </c>
      <c r="B417" s="7" t="s">
        <v>899</v>
      </c>
      <c r="C417" s="7" t="s">
        <v>898</v>
      </c>
      <c r="D417" s="196">
        <v>380</v>
      </c>
      <c r="E417" s="196"/>
      <c r="F417" s="189"/>
      <c r="G417" s="167"/>
    </row>
    <row r="418" spans="1:7" s="158" customFormat="1" ht="99.6" customHeight="1">
      <c r="A418" s="146" t="s">
        <v>897</v>
      </c>
      <c r="B418" s="146" t="s">
        <v>896</v>
      </c>
      <c r="C418" s="34" t="s">
        <v>844</v>
      </c>
      <c r="D418" s="90">
        <f>700-12.143</f>
        <v>687.85699999999997</v>
      </c>
      <c r="E418" s="90">
        <f>F418+F419+F420</f>
        <v>650.79099999999994</v>
      </c>
      <c r="F418" s="189">
        <v>64.367999999999995</v>
      </c>
      <c r="G418" s="34" t="s">
        <v>827</v>
      </c>
    </row>
    <row r="419" spans="1:7" s="158" customFormat="1" ht="15" customHeight="1">
      <c r="A419" s="143"/>
      <c r="B419" s="143"/>
      <c r="C419" s="34" t="s">
        <v>857</v>
      </c>
      <c r="D419" s="86"/>
      <c r="E419" s="86"/>
      <c r="F419" s="189">
        <v>14.21</v>
      </c>
      <c r="G419" s="34" t="s">
        <v>827</v>
      </c>
    </row>
    <row r="420" spans="1:7" s="158" customFormat="1" ht="15" customHeight="1">
      <c r="A420" s="141"/>
      <c r="B420" s="141"/>
      <c r="C420" s="34" t="s">
        <v>697</v>
      </c>
      <c r="D420" s="84"/>
      <c r="E420" s="84"/>
      <c r="F420" s="189">
        <v>572.21299999999997</v>
      </c>
      <c r="G420" s="34" t="s">
        <v>893</v>
      </c>
    </row>
    <row r="421" spans="1:7" s="158" customFormat="1" ht="92.45" customHeight="1">
      <c r="A421" s="146" t="s">
        <v>895</v>
      </c>
      <c r="B421" s="146" t="s">
        <v>894</v>
      </c>
      <c r="C421" s="34" t="s">
        <v>844</v>
      </c>
      <c r="D421" s="90">
        <f>920+12.143</f>
        <v>932.14300000000003</v>
      </c>
      <c r="E421" s="90">
        <f>F421+F422+F423</f>
        <v>932.14300000000003</v>
      </c>
      <c r="F421" s="189">
        <v>83.370999999999995</v>
      </c>
      <c r="G421" s="34" t="s">
        <v>827</v>
      </c>
    </row>
    <row r="422" spans="1:7" s="158" customFormat="1" ht="15" customHeight="1">
      <c r="A422" s="143"/>
      <c r="B422" s="143"/>
      <c r="C422" s="34" t="s">
        <v>857</v>
      </c>
      <c r="D422" s="86"/>
      <c r="E422" s="86"/>
      <c r="F422" s="189">
        <v>14.211</v>
      </c>
      <c r="G422" s="34" t="s">
        <v>827</v>
      </c>
    </row>
    <row r="423" spans="1:7" s="158" customFormat="1" ht="15" customHeight="1">
      <c r="A423" s="141"/>
      <c r="B423" s="141"/>
      <c r="C423" s="34" t="s">
        <v>697</v>
      </c>
      <c r="D423" s="84"/>
      <c r="E423" s="84"/>
      <c r="F423" s="189">
        <v>834.56100000000004</v>
      </c>
      <c r="G423" s="34" t="s">
        <v>893</v>
      </c>
    </row>
    <row r="424" spans="1:7" s="158" customFormat="1" ht="46.9" customHeight="1">
      <c r="A424" s="140" t="s">
        <v>892</v>
      </c>
      <c r="B424" s="140"/>
      <c r="C424" s="34"/>
      <c r="D424" s="199">
        <f>SUM(D412:D423)</f>
        <v>3150</v>
      </c>
      <c r="E424" s="199">
        <f>SUM(E412:E423)</f>
        <v>2102.3310000000001</v>
      </c>
      <c r="F424" s="199">
        <f>SUM(F412:F423)</f>
        <v>2102.3310000000001</v>
      </c>
      <c r="G424" s="167"/>
    </row>
    <row r="425" spans="1:7" s="158" customFormat="1" ht="33" customHeight="1">
      <c r="A425" s="146" t="s">
        <v>891</v>
      </c>
      <c r="B425" s="146" t="s">
        <v>890</v>
      </c>
      <c r="C425" s="175" t="s">
        <v>604</v>
      </c>
      <c r="D425" s="90">
        <v>1200</v>
      </c>
      <c r="E425" s="90">
        <f>F425+F427</f>
        <v>1181.22</v>
      </c>
      <c r="F425" s="198">
        <v>1166.9490000000001</v>
      </c>
      <c r="G425" s="175" t="s">
        <v>889</v>
      </c>
    </row>
    <row r="426" spans="1:7" s="158" customFormat="1" ht="15" customHeight="1">
      <c r="A426" s="143"/>
      <c r="B426" s="143"/>
      <c r="C426" s="172"/>
      <c r="D426" s="86"/>
      <c r="E426" s="86"/>
      <c r="F426" s="197"/>
      <c r="G426" s="172"/>
    </row>
    <row r="427" spans="1:7" s="158" customFormat="1" ht="31.5" customHeight="1">
      <c r="A427" s="143"/>
      <c r="B427" s="143"/>
      <c r="C427" s="34" t="s">
        <v>846</v>
      </c>
      <c r="D427" s="86"/>
      <c r="E427" s="86"/>
      <c r="F427" s="189">
        <v>14.271000000000001</v>
      </c>
      <c r="G427" s="34" t="s">
        <v>845</v>
      </c>
    </row>
    <row r="428" spans="1:7" s="158" customFormat="1" ht="75" customHeight="1">
      <c r="A428" s="146" t="s">
        <v>888</v>
      </c>
      <c r="B428" s="146" t="s">
        <v>887</v>
      </c>
      <c r="C428" s="175" t="s">
        <v>604</v>
      </c>
      <c r="D428" s="90">
        <f>600+43.321</f>
        <v>643.32100000000003</v>
      </c>
      <c r="E428" s="90">
        <f>F428+F430</f>
        <v>643.32100000000003</v>
      </c>
      <c r="F428" s="198">
        <v>632.774</v>
      </c>
      <c r="G428" s="175" t="s">
        <v>886</v>
      </c>
    </row>
    <row r="429" spans="1:7" s="158" customFormat="1" ht="15" customHeight="1">
      <c r="A429" s="143"/>
      <c r="B429" s="143"/>
      <c r="C429" s="172"/>
      <c r="D429" s="86"/>
      <c r="E429" s="86"/>
      <c r="F429" s="197"/>
      <c r="G429" s="172"/>
    </row>
    <row r="430" spans="1:7" s="158" customFormat="1" ht="15" customHeight="1">
      <c r="A430" s="141"/>
      <c r="B430" s="141"/>
      <c r="C430" s="34" t="s">
        <v>857</v>
      </c>
      <c r="D430" s="84"/>
      <c r="E430" s="84"/>
      <c r="F430" s="189">
        <v>10.547000000000001</v>
      </c>
      <c r="G430" s="34" t="s">
        <v>827</v>
      </c>
    </row>
    <row r="431" spans="1:7" s="158" customFormat="1" ht="75">
      <c r="A431" s="7" t="s">
        <v>885</v>
      </c>
      <c r="B431" s="7" t="s">
        <v>884</v>
      </c>
      <c r="C431" s="34" t="s">
        <v>604</v>
      </c>
      <c r="D431" s="196">
        <f>1500-43.321</f>
        <v>1456.6790000000001</v>
      </c>
      <c r="E431" s="196">
        <f>124.081+1100+30+20+0.425</f>
        <v>1274.5059999999999</v>
      </c>
      <c r="F431" s="189">
        <v>1274.5060000000001</v>
      </c>
      <c r="G431" s="167"/>
    </row>
    <row r="432" spans="1:7" s="158" customFormat="1" ht="75" customHeight="1">
      <c r="A432" s="175" t="s">
        <v>883</v>
      </c>
      <c r="B432" s="175" t="s">
        <v>882</v>
      </c>
      <c r="C432" s="34" t="s">
        <v>844</v>
      </c>
      <c r="D432" s="90">
        <f>1000+64.028</f>
        <v>1064.028</v>
      </c>
      <c r="E432" s="90">
        <f>F432+F433+F434+F435</f>
        <v>1064.0280000000002</v>
      </c>
      <c r="F432" s="189">
        <v>86.679000000000002</v>
      </c>
      <c r="G432" s="34" t="s">
        <v>827</v>
      </c>
    </row>
    <row r="433" spans="1:7" s="158" customFormat="1" ht="15" customHeight="1">
      <c r="A433" s="186"/>
      <c r="B433" s="186"/>
      <c r="C433" s="34" t="s">
        <v>604</v>
      </c>
      <c r="D433" s="86"/>
      <c r="E433" s="86"/>
      <c r="F433" s="189">
        <v>951.05600000000004</v>
      </c>
      <c r="G433" s="34" t="s">
        <v>877</v>
      </c>
    </row>
    <row r="434" spans="1:7" s="158" customFormat="1" ht="15" customHeight="1">
      <c r="A434" s="186"/>
      <c r="B434" s="186"/>
      <c r="C434" s="34" t="s">
        <v>857</v>
      </c>
      <c r="D434" s="86"/>
      <c r="E434" s="86"/>
      <c r="F434" s="189">
        <v>14.211</v>
      </c>
      <c r="G434" s="34" t="s">
        <v>827</v>
      </c>
    </row>
    <row r="435" spans="1:7" s="158" customFormat="1" ht="15" customHeight="1">
      <c r="A435" s="172"/>
      <c r="B435" s="172"/>
      <c r="C435" s="34" t="s">
        <v>846</v>
      </c>
      <c r="D435" s="84"/>
      <c r="E435" s="84"/>
      <c r="F435" s="189">
        <v>12.082000000000001</v>
      </c>
      <c r="G435" s="34" t="s">
        <v>673</v>
      </c>
    </row>
    <row r="436" spans="1:7" s="158" customFormat="1" ht="61.9" customHeight="1">
      <c r="A436" s="34" t="s">
        <v>881</v>
      </c>
      <c r="B436" s="34" t="s">
        <v>880</v>
      </c>
      <c r="C436" s="34" t="s">
        <v>844</v>
      </c>
      <c r="D436" s="194">
        <f>1200-64.028</f>
        <v>1135.972</v>
      </c>
      <c r="E436" s="194">
        <f>1200-1100-0.425-14</f>
        <v>85.575000000000003</v>
      </c>
      <c r="F436" s="189">
        <v>85.274000000000001</v>
      </c>
      <c r="G436" s="34" t="s">
        <v>827</v>
      </c>
    </row>
    <row r="437" spans="1:7" s="158" customFormat="1" ht="72.75" customHeight="1">
      <c r="A437" s="3" t="s">
        <v>879</v>
      </c>
      <c r="B437" s="195" t="s">
        <v>878</v>
      </c>
      <c r="C437" s="34" t="s">
        <v>604</v>
      </c>
      <c r="D437" s="194">
        <v>1300</v>
      </c>
      <c r="E437" s="194">
        <f>1300-46-3</f>
        <v>1251</v>
      </c>
      <c r="F437" s="189">
        <v>1250.443</v>
      </c>
      <c r="G437" s="34" t="s">
        <v>877</v>
      </c>
    </row>
    <row r="438" spans="1:7" s="158" customFormat="1" ht="60">
      <c r="A438" s="34" t="s">
        <v>876</v>
      </c>
      <c r="B438" s="34" t="s">
        <v>875</v>
      </c>
      <c r="C438" s="34" t="s">
        <v>863</v>
      </c>
      <c r="D438" s="194">
        <v>100</v>
      </c>
      <c r="E438" s="194">
        <f>100-30-3</f>
        <v>67</v>
      </c>
      <c r="F438" s="189">
        <v>66.239999999999995</v>
      </c>
      <c r="G438" s="34" t="s">
        <v>827</v>
      </c>
    </row>
    <row r="439" spans="1:7" s="158" customFormat="1" ht="60">
      <c r="A439" s="34" t="s">
        <v>874</v>
      </c>
      <c r="B439" s="34"/>
      <c r="C439" s="7"/>
      <c r="D439" s="171">
        <f>SUM(D425:D438)</f>
        <v>6900</v>
      </c>
      <c r="E439" s="171">
        <f>SUM(E425:E438)</f>
        <v>5566.6500000000005</v>
      </c>
      <c r="F439" s="171">
        <f>SUM(F425:F438)</f>
        <v>5565.032000000002</v>
      </c>
      <c r="G439" s="167"/>
    </row>
    <row r="440" spans="1:7" s="158" customFormat="1" ht="45" customHeight="1">
      <c r="A440" s="188" t="s">
        <v>873</v>
      </c>
      <c r="B440" s="188" t="s">
        <v>872</v>
      </c>
      <c r="C440" s="34" t="s">
        <v>604</v>
      </c>
      <c r="D440" s="177">
        <v>300</v>
      </c>
      <c r="E440" s="177">
        <f>F440+F441+F442+F443</f>
        <v>297.59100000000001</v>
      </c>
      <c r="F440" s="189">
        <v>273.63900000000001</v>
      </c>
      <c r="G440" s="34" t="s">
        <v>869</v>
      </c>
    </row>
    <row r="441" spans="1:7" s="158" customFormat="1" ht="15" customHeight="1">
      <c r="A441" s="185"/>
      <c r="B441" s="185"/>
      <c r="C441" s="34" t="s">
        <v>857</v>
      </c>
      <c r="D441" s="178"/>
      <c r="E441" s="178"/>
      <c r="F441" s="189">
        <v>2.8420000000000001</v>
      </c>
      <c r="G441" s="34" t="s">
        <v>827</v>
      </c>
    </row>
    <row r="442" spans="1:7" s="158" customFormat="1" ht="15" customHeight="1">
      <c r="A442" s="185"/>
      <c r="B442" s="185"/>
      <c r="C442" s="34" t="s">
        <v>863</v>
      </c>
      <c r="D442" s="178"/>
      <c r="E442" s="178"/>
      <c r="F442" s="189">
        <v>17.632000000000001</v>
      </c>
      <c r="G442" s="34" t="s">
        <v>827</v>
      </c>
    </row>
    <row r="443" spans="1:7" s="158" customFormat="1" ht="15" customHeight="1">
      <c r="A443" s="182"/>
      <c r="B443" s="182"/>
      <c r="C443" s="34" t="s">
        <v>846</v>
      </c>
      <c r="D443" s="174"/>
      <c r="E443" s="174"/>
      <c r="F443" s="189">
        <v>3.4780000000000002</v>
      </c>
      <c r="G443" s="34"/>
    </row>
    <row r="444" spans="1:7" s="158" customFormat="1" ht="45" customHeight="1">
      <c r="A444" s="188" t="s">
        <v>871</v>
      </c>
      <c r="B444" s="188" t="s">
        <v>870</v>
      </c>
      <c r="C444" s="34" t="s">
        <v>604</v>
      </c>
      <c r="D444" s="177">
        <v>150</v>
      </c>
      <c r="E444" s="177">
        <f>F444+F445+F446+F447</f>
        <v>148.512</v>
      </c>
      <c r="F444" s="189">
        <v>130.93299999999999</v>
      </c>
      <c r="G444" s="34" t="s">
        <v>869</v>
      </c>
    </row>
    <row r="445" spans="1:7" s="158" customFormat="1" ht="15" customHeight="1">
      <c r="A445" s="185"/>
      <c r="B445" s="185"/>
      <c r="C445" s="34" t="s">
        <v>857</v>
      </c>
      <c r="D445" s="178"/>
      <c r="E445" s="178"/>
      <c r="F445" s="189">
        <v>2.8420000000000001</v>
      </c>
      <c r="G445" s="34" t="s">
        <v>827</v>
      </c>
    </row>
    <row r="446" spans="1:7" s="158" customFormat="1" ht="15" customHeight="1">
      <c r="A446" s="185"/>
      <c r="B446" s="185"/>
      <c r="C446" s="34" t="s">
        <v>863</v>
      </c>
      <c r="D446" s="178"/>
      <c r="E446" s="178"/>
      <c r="F446" s="189">
        <v>13.079000000000001</v>
      </c>
      <c r="G446" s="34" t="s">
        <v>827</v>
      </c>
    </row>
    <row r="447" spans="1:7" s="158" customFormat="1" ht="15" customHeight="1">
      <c r="A447" s="182"/>
      <c r="B447" s="182"/>
      <c r="C447" s="34" t="s">
        <v>846</v>
      </c>
      <c r="D447" s="174"/>
      <c r="E447" s="174"/>
      <c r="F447" s="189">
        <v>1.6579999999999999</v>
      </c>
      <c r="G447" s="34" t="s">
        <v>828</v>
      </c>
    </row>
    <row r="448" spans="1:7" s="158" customFormat="1" ht="43.9" customHeight="1">
      <c r="A448" s="188" t="s">
        <v>868</v>
      </c>
      <c r="B448" s="188" t="s">
        <v>867</v>
      </c>
      <c r="C448" s="34" t="s">
        <v>604</v>
      </c>
      <c r="D448" s="177">
        <v>150</v>
      </c>
      <c r="E448" s="177">
        <f>F448+F449+F450+F451</f>
        <v>149.83600000000001</v>
      </c>
      <c r="F448" s="189">
        <v>132.26599999999999</v>
      </c>
      <c r="G448" s="34" t="s">
        <v>866</v>
      </c>
    </row>
    <row r="449" spans="1:7" s="158" customFormat="1" ht="15" customHeight="1">
      <c r="A449" s="185"/>
      <c r="B449" s="185"/>
      <c r="C449" s="34" t="s">
        <v>857</v>
      </c>
      <c r="D449" s="178"/>
      <c r="E449" s="178"/>
      <c r="F449" s="189">
        <v>2.8420000000000001</v>
      </c>
      <c r="G449" s="34" t="s">
        <v>848</v>
      </c>
    </row>
    <row r="450" spans="1:7" s="158" customFormat="1" ht="15" customHeight="1">
      <c r="A450" s="185"/>
      <c r="B450" s="185"/>
      <c r="C450" s="34" t="s">
        <v>844</v>
      </c>
      <c r="D450" s="178"/>
      <c r="E450" s="178"/>
      <c r="F450" s="189">
        <v>13.079000000000001</v>
      </c>
      <c r="G450" s="34" t="s">
        <v>827</v>
      </c>
    </row>
    <row r="451" spans="1:7" s="158" customFormat="1" ht="15" customHeight="1">
      <c r="A451" s="182"/>
      <c r="B451" s="182"/>
      <c r="C451" s="34" t="s">
        <v>846</v>
      </c>
      <c r="D451" s="174"/>
      <c r="E451" s="174"/>
      <c r="F451" s="189">
        <v>1.649</v>
      </c>
      <c r="G451" s="34" t="s">
        <v>828</v>
      </c>
    </row>
    <row r="452" spans="1:7" s="158" customFormat="1" ht="45" customHeight="1">
      <c r="A452" s="188" t="s">
        <v>865</v>
      </c>
      <c r="B452" s="188" t="s">
        <v>864</v>
      </c>
      <c r="C452" s="34" t="s">
        <v>863</v>
      </c>
      <c r="D452" s="177">
        <v>182</v>
      </c>
      <c r="E452" s="177">
        <f>F452+F453+F454+F455</f>
        <v>181.73699999999999</v>
      </c>
      <c r="F452" s="189">
        <v>16.5</v>
      </c>
      <c r="G452" s="34" t="s">
        <v>827</v>
      </c>
    </row>
    <row r="453" spans="1:7" s="158" customFormat="1" ht="15" customHeight="1">
      <c r="A453" s="185"/>
      <c r="B453" s="185"/>
      <c r="C453" s="34" t="s">
        <v>604</v>
      </c>
      <c r="D453" s="178"/>
      <c r="E453" s="178"/>
      <c r="F453" s="189">
        <v>160.21899999999999</v>
      </c>
      <c r="G453" s="34" t="s">
        <v>862</v>
      </c>
    </row>
    <row r="454" spans="1:7" s="158" customFormat="1" ht="15" customHeight="1">
      <c r="A454" s="185"/>
      <c r="B454" s="185"/>
      <c r="C454" s="34" t="s">
        <v>857</v>
      </c>
      <c r="D454" s="178"/>
      <c r="E454" s="178"/>
      <c r="F454" s="189">
        <v>2.8420000000000001</v>
      </c>
      <c r="G454" s="34" t="s">
        <v>848</v>
      </c>
    </row>
    <row r="455" spans="1:7" s="158" customFormat="1" ht="15" customHeight="1">
      <c r="A455" s="182"/>
      <c r="B455" s="182"/>
      <c r="C455" s="34" t="s">
        <v>846</v>
      </c>
      <c r="D455" s="174"/>
      <c r="E455" s="174"/>
      <c r="F455" s="189">
        <v>2.1760000000000002</v>
      </c>
      <c r="G455" s="34" t="s">
        <v>828</v>
      </c>
    </row>
    <row r="456" spans="1:7" s="158" customFormat="1" ht="49.15" customHeight="1">
      <c r="A456" s="190" t="s">
        <v>861</v>
      </c>
      <c r="B456" s="190" t="s">
        <v>860</v>
      </c>
      <c r="C456" s="34" t="s">
        <v>844</v>
      </c>
      <c r="D456" s="168">
        <v>17.7</v>
      </c>
      <c r="E456" s="168">
        <v>18</v>
      </c>
      <c r="F456" s="189">
        <v>17.632000000000001</v>
      </c>
      <c r="G456" s="34" t="s">
        <v>827</v>
      </c>
    </row>
    <row r="457" spans="1:7" s="158" customFormat="1" ht="46.9" customHeight="1">
      <c r="A457" s="188" t="s">
        <v>859</v>
      </c>
      <c r="B457" s="188" t="s">
        <v>858</v>
      </c>
      <c r="C457" s="34" t="s">
        <v>844</v>
      </c>
      <c r="D457" s="177">
        <v>232.3</v>
      </c>
      <c r="E457" s="177">
        <f>F457+F458+F459+F460</f>
        <v>146.20000000000005</v>
      </c>
      <c r="F457" s="2">
        <v>16.5</v>
      </c>
      <c r="G457" s="34" t="s">
        <v>848</v>
      </c>
    </row>
    <row r="458" spans="1:7" s="158" customFormat="1" ht="15" customHeight="1">
      <c r="A458" s="185"/>
      <c r="B458" s="185"/>
      <c r="C458" s="34" t="s">
        <v>604</v>
      </c>
      <c r="D458" s="178"/>
      <c r="E458" s="178"/>
      <c r="F458" s="2">
        <v>125.26600000000001</v>
      </c>
      <c r="G458" s="34" t="s">
        <v>847</v>
      </c>
    </row>
    <row r="459" spans="1:7" s="158" customFormat="1" ht="15" customHeight="1">
      <c r="A459" s="185"/>
      <c r="B459" s="185"/>
      <c r="C459" s="34" t="s">
        <v>857</v>
      </c>
      <c r="D459" s="178"/>
      <c r="E459" s="178"/>
      <c r="F459" s="2">
        <v>2.8420000000000001</v>
      </c>
      <c r="G459" s="34" t="s">
        <v>848</v>
      </c>
    </row>
    <row r="460" spans="1:7" s="158" customFormat="1" ht="15" customHeight="1">
      <c r="A460" s="182"/>
      <c r="B460" s="182"/>
      <c r="C460" s="34" t="s">
        <v>846</v>
      </c>
      <c r="D460" s="174"/>
      <c r="E460" s="174"/>
      <c r="F460" s="2">
        <v>1.5920000000000001</v>
      </c>
      <c r="G460" s="34" t="s">
        <v>845</v>
      </c>
    </row>
    <row r="461" spans="1:7" s="158" customFormat="1" ht="45">
      <c r="A461" s="190" t="s">
        <v>856</v>
      </c>
      <c r="B461" s="190" t="s">
        <v>855</v>
      </c>
      <c r="C461" s="34" t="s">
        <v>844</v>
      </c>
      <c r="D461" s="168">
        <v>100</v>
      </c>
      <c r="E461" s="168">
        <v>18</v>
      </c>
      <c r="F461" s="2">
        <v>17.631</v>
      </c>
      <c r="G461" s="34" t="s">
        <v>827</v>
      </c>
    </row>
    <row r="462" spans="1:7" s="158" customFormat="1" ht="45">
      <c r="A462" s="190" t="s">
        <v>854</v>
      </c>
      <c r="B462" s="190" t="s">
        <v>853</v>
      </c>
      <c r="C462" s="34" t="s">
        <v>844</v>
      </c>
      <c r="D462" s="168">
        <v>100</v>
      </c>
      <c r="E462" s="168">
        <v>18</v>
      </c>
      <c r="F462" s="2">
        <v>17.631</v>
      </c>
      <c r="G462" s="34" t="s">
        <v>827</v>
      </c>
    </row>
    <row r="463" spans="1:7" s="158" customFormat="1" ht="45">
      <c r="A463" s="190" t="s">
        <v>852</v>
      </c>
      <c r="B463" s="190" t="s">
        <v>851</v>
      </c>
      <c r="C463" s="34" t="s">
        <v>844</v>
      </c>
      <c r="D463" s="168">
        <v>18</v>
      </c>
      <c r="E463" s="168">
        <v>18</v>
      </c>
      <c r="F463" s="2">
        <v>17.631</v>
      </c>
      <c r="G463" s="34" t="s">
        <v>827</v>
      </c>
    </row>
    <row r="464" spans="1:7" s="158" customFormat="1" ht="45" customHeight="1">
      <c r="A464" s="188" t="s">
        <v>850</v>
      </c>
      <c r="B464" s="188" t="s">
        <v>849</v>
      </c>
      <c r="C464" s="34" t="s">
        <v>844</v>
      </c>
      <c r="D464" s="193">
        <v>328.7</v>
      </c>
      <c r="E464" s="193">
        <v>325.82400000000001</v>
      </c>
      <c r="F464" s="2">
        <v>32.171999999999997</v>
      </c>
      <c r="G464" s="34" t="s">
        <v>848</v>
      </c>
    </row>
    <row r="465" spans="1:7" s="158" customFormat="1" ht="15" customHeight="1">
      <c r="A465" s="185"/>
      <c r="B465" s="185"/>
      <c r="C465" s="34" t="s">
        <v>604</v>
      </c>
      <c r="D465" s="192"/>
      <c r="E465" s="192"/>
      <c r="F465" s="2"/>
      <c r="G465" s="34" t="s">
        <v>847</v>
      </c>
    </row>
    <row r="466" spans="1:7" s="158" customFormat="1" ht="15" customHeight="1">
      <c r="A466" s="185"/>
      <c r="B466" s="185"/>
      <c r="C466" s="34" t="s">
        <v>846</v>
      </c>
      <c r="D466" s="192"/>
      <c r="E466" s="192"/>
      <c r="F466" s="2"/>
      <c r="G466" s="34" t="s">
        <v>845</v>
      </c>
    </row>
    <row r="467" spans="1:7" s="158" customFormat="1" ht="15" customHeight="1">
      <c r="A467" s="182"/>
      <c r="B467" s="182"/>
      <c r="C467" s="34" t="s">
        <v>844</v>
      </c>
      <c r="D467" s="191"/>
      <c r="E467" s="191"/>
      <c r="F467" s="2"/>
      <c r="G467" s="34" t="s">
        <v>843</v>
      </c>
    </row>
    <row r="468" spans="1:7" s="158" customFormat="1" ht="45">
      <c r="A468" s="190" t="s">
        <v>842</v>
      </c>
      <c r="B468" s="190"/>
      <c r="C468" s="34"/>
      <c r="D468" s="170">
        <f>SUM(D440:D467)</f>
        <v>1578.7</v>
      </c>
      <c r="E468" s="170">
        <f>SUM(E440:E467)</f>
        <v>1321.7</v>
      </c>
      <c r="F468" s="170">
        <f>SUM(F440:F467)</f>
        <v>1026.5729999999996</v>
      </c>
      <c r="G468" s="167"/>
    </row>
    <row r="469" spans="1:7" s="158" customFormat="1" ht="45" customHeight="1">
      <c r="A469" s="91" t="s">
        <v>841</v>
      </c>
      <c r="B469" s="91" t="s">
        <v>840</v>
      </c>
      <c r="C469" s="146" t="s">
        <v>836</v>
      </c>
      <c r="D469" s="188">
        <v>194.2</v>
      </c>
      <c r="E469" s="188">
        <v>194.2</v>
      </c>
      <c r="F469" s="189"/>
      <c r="G469" s="167"/>
    </row>
    <row r="470" spans="1:7" s="158" customFormat="1" ht="15" customHeight="1">
      <c r="A470" s="87"/>
      <c r="B470" s="87"/>
      <c r="C470" s="143"/>
      <c r="D470" s="185"/>
      <c r="E470" s="185"/>
      <c r="F470" s="189">
        <v>10</v>
      </c>
      <c r="G470" s="34" t="s">
        <v>827</v>
      </c>
    </row>
    <row r="471" spans="1:7" s="158" customFormat="1" ht="15" customHeight="1">
      <c r="A471" s="85"/>
      <c r="B471" s="85"/>
      <c r="C471" s="141"/>
      <c r="D471" s="182"/>
      <c r="E471" s="182"/>
      <c r="F471" s="189">
        <v>176.97800000000001</v>
      </c>
      <c r="G471" s="167" t="s">
        <v>839</v>
      </c>
    </row>
    <row r="472" spans="1:7" s="158" customFormat="1" ht="60" customHeight="1">
      <c r="A472" s="175" t="s">
        <v>838</v>
      </c>
      <c r="B472" s="175" t="s">
        <v>837</v>
      </c>
      <c r="C472" s="146" t="s">
        <v>836</v>
      </c>
      <c r="D472" s="188">
        <v>199.7</v>
      </c>
      <c r="E472" s="188">
        <v>14.7</v>
      </c>
      <c r="F472" s="187"/>
      <c r="G472" s="180" t="s">
        <v>835</v>
      </c>
    </row>
    <row r="473" spans="1:7" s="158" customFormat="1" ht="15" customHeight="1">
      <c r="A473" s="186"/>
      <c r="B473" s="186"/>
      <c r="C473" s="143"/>
      <c r="D473" s="185"/>
      <c r="E473" s="185"/>
      <c r="F473" s="184"/>
      <c r="G473" s="183"/>
    </row>
    <row r="474" spans="1:7" s="158" customFormat="1" ht="15" customHeight="1">
      <c r="A474" s="172"/>
      <c r="B474" s="172"/>
      <c r="C474" s="141"/>
      <c r="D474" s="182"/>
      <c r="E474" s="182"/>
      <c r="F474" s="181"/>
      <c r="G474" s="179"/>
    </row>
    <row r="475" spans="1:7" s="158" customFormat="1" ht="30">
      <c r="A475" s="3" t="s">
        <v>834</v>
      </c>
      <c r="B475" s="3"/>
      <c r="C475" s="7"/>
      <c r="D475" s="170">
        <f>D469+D472</f>
        <v>393.9</v>
      </c>
      <c r="E475" s="170">
        <f>E469+E472</f>
        <v>208.89999999999998</v>
      </c>
      <c r="F475" s="170">
        <f>F470+F471+F472</f>
        <v>186.97800000000001</v>
      </c>
      <c r="G475" s="167"/>
    </row>
    <row r="476" spans="1:7" s="158" customFormat="1" ht="44.45" customHeight="1">
      <c r="A476" s="175" t="s">
        <v>833</v>
      </c>
      <c r="B476" s="175" t="s">
        <v>832</v>
      </c>
      <c r="C476" s="146" t="s">
        <v>824</v>
      </c>
      <c r="D476" s="177">
        <v>50</v>
      </c>
      <c r="E476" s="177"/>
      <c r="F476" s="176"/>
      <c r="G476" s="180"/>
    </row>
    <row r="477" spans="1:7" s="158" customFormat="1" ht="15" customHeight="1">
      <c r="A477" s="172"/>
      <c r="B477" s="172"/>
      <c r="C477" s="141"/>
      <c r="D477" s="174"/>
      <c r="E477" s="174"/>
      <c r="F477" s="173"/>
      <c r="G477" s="179"/>
    </row>
    <row r="478" spans="1:7" s="158" customFormat="1" ht="42.6" customHeight="1">
      <c r="A478" s="91" t="s">
        <v>831</v>
      </c>
      <c r="B478" s="91" t="s">
        <v>830</v>
      </c>
      <c r="C478" s="146" t="s">
        <v>824</v>
      </c>
      <c r="D478" s="177">
        <v>50</v>
      </c>
      <c r="E478" s="177">
        <v>46.607999999999997</v>
      </c>
      <c r="F478" s="171">
        <v>35.343000000000004</v>
      </c>
      <c r="G478" s="34" t="s">
        <v>829</v>
      </c>
    </row>
    <row r="479" spans="1:7" s="158" customFormat="1" ht="15" customHeight="1">
      <c r="A479" s="87"/>
      <c r="B479" s="87"/>
      <c r="C479" s="143"/>
      <c r="D479" s="178"/>
      <c r="E479" s="178"/>
      <c r="F479" s="171">
        <v>8.5259999999999998</v>
      </c>
      <c r="G479" s="34" t="s">
        <v>827</v>
      </c>
    </row>
    <row r="480" spans="1:7" s="158" customFormat="1" ht="15" customHeight="1">
      <c r="A480" s="87"/>
      <c r="B480" s="87"/>
      <c r="C480" s="143"/>
      <c r="D480" s="178"/>
      <c r="E480" s="178"/>
      <c r="F480" s="171">
        <v>0.51600000000000001</v>
      </c>
      <c r="G480" s="34" t="s">
        <v>828</v>
      </c>
    </row>
    <row r="481" spans="1:64" s="158" customFormat="1" ht="15" customHeight="1">
      <c r="A481" s="85"/>
      <c r="B481" s="85"/>
      <c r="C481" s="141"/>
      <c r="D481" s="174"/>
      <c r="E481" s="174"/>
      <c r="F481" s="171">
        <v>1.421</v>
      </c>
      <c r="G481" s="34" t="s">
        <v>827</v>
      </c>
    </row>
    <row r="482" spans="1:64" s="158" customFormat="1" ht="61.9" customHeight="1">
      <c r="A482" s="175" t="s">
        <v>826</v>
      </c>
      <c r="B482" s="175" t="s">
        <v>825</v>
      </c>
      <c r="C482" s="146" t="s">
        <v>824</v>
      </c>
      <c r="D482" s="177">
        <v>50</v>
      </c>
      <c r="E482" s="177"/>
      <c r="F482" s="176"/>
      <c r="G482" s="175"/>
    </row>
    <row r="483" spans="1:64" s="158" customFormat="1" ht="15" customHeight="1">
      <c r="A483" s="172"/>
      <c r="B483" s="172"/>
      <c r="C483" s="141"/>
      <c r="D483" s="174"/>
      <c r="E483" s="174"/>
      <c r="F483" s="173"/>
      <c r="G483" s="172"/>
    </row>
    <row r="484" spans="1:64" s="158" customFormat="1" ht="49.5" customHeight="1">
      <c r="A484" s="3" t="s">
        <v>823</v>
      </c>
      <c r="B484" s="3"/>
      <c r="C484" s="7"/>
      <c r="D484" s="170">
        <f>SUM(D476:D483)</f>
        <v>150</v>
      </c>
      <c r="E484" s="170">
        <f>SUM(E476:E483)</f>
        <v>46.607999999999997</v>
      </c>
      <c r="F484" s="170">
        <f>SUM(F476:F483)</f>
        <v>45.805999999999997</v>
      </c>
      <c r="G484" s="167"/>
    </row>
    <row r="485" spans="1:64" s="158" customFormat="1" ht="48.6" customHeight="1">
      <c r="A485" s="34" t="s">
        <v>822</v>
      </c>
      <c r="B485" s="34" t="s">
        <v>821</v>
      </c>
      <c r="C485" s="7" t="s">
        <v>820</v>
      </c>
      <c r="D485" s="170">
        <v>1420</v>
      </c>
      <c r="E485" s="171"/>
      <c r="F485" s="171"/>
      <c r="G485" s="167"/>
    </row>
    <row r="486" spans="1:64" s="158" customFormat="1" ht="49.9" customHeight="1">
      <c r="A486" s="3" t="s">
        <v>819</v>
      </c>
      <c r="B486" s="3"/>
      <c r="C486" s="7"/>
      <c r="D486" s="170">
        <f>SUM(D485:D485)</f>
        <v>1420</v>
      </c>
      <c r="E486" s="170">
        <f>SUM(E485:E485)</f>
        <v>0</v>
      </c>
      <c r="F486" s="170">
        <f>SUM(F485:F485)</f>
        <v>0</v>
      </c>
      <c r="G486" s="167"/>
    </row>
    <row r="487" spans="1:64" s="158" customFormat="1" ht="71.45" customHeight="1">
      <c r="A487" s="169" t="s">
        <v>818</v>
      </c>
      <c r="B487" s="169" t="s">
        <v>817</v>
      </c>
      <c r="C487" s="7" t="s">
        <v>812</v>
      </c>
      <c r="D487" s="168">
        <v>130</v>
      </c>
      <c r="E487" s="168"/>
      <c r="F487" s="168"/>
      <c r="G487" s="167"/>
    </row>
    <row r="488" spans="1:64" s="158" customFormat="1" ht="66" customHeight="1">
      <c r="A488" s="166" t="s">
        <v>816</v>
      </c>
      <c r="B488" s="166" t="s">
        <v>815</v>
      </c>
      <c r="C488" s="7" t="s">
        <v>812</v>
      </c>
      <c r="D488" s="165">
        <v>346.49</v>
      </c>
      <c r="E488" s="164"/>
      <c r="F488" s="164"/>
      <c r="G488" s="163"/>
    </row>
    <row r="489" spans="1:64" s="158" customFormat="1" ht="83.45" customHeight="1">
      <c r="A489" s="166" t="s">
        <v>814</v>
      </c>
      <c r="B489" s="166" t="s">
        <v>813</v>
      </c>
      <c r="C489" s="7" t="s">
        <v>812</v>
      </c>
      <c r="D489" s="165">
        <v>776.99</v>
      </c>
      <c r="E489" s="164"/>
      <c r="F489" s="164"/>
      <c r="G489" s="163"/>
    </row>
    <row r="490" spans="1:64" s="158" customFormat="1" ht="39" customHeight="1">
      <c r="A490" s="134" t="s">
        <v>811</v>
      </c>
      <c r="B490" s="149"/>
      <c r="C490" s="162"/>
      <c r="D490" s="161">
        <f>SUM(D487:D489)</f>
        <v>1253.48</v>
      </c>
      <c r="E490" s="161">
        <f>SUM(E487:E489)</f>
        <v>0</v>
      </c>
      <c r="F490" s="161">
        <f>SUM(F487:F489)</f>
        <v>0</v>
      </c>
      <c r="G490" s="160"/>
    </row>
    <row r="491" spans="1:64" s="158" customFormat="1">
      <c r="A491" s="1"/>
      <c r="B491" s="132" t="s">
        <v>594</v>
      </c>
      <c r="C491" s="130" t="s">
        <v>593</v>
      </c>
      <c r="D491" s="159">
        <f>D407+D411+D424+D439+D468+D475+D484+D486+D490</f>
        <v>20162.080000000002</v>
      </c>
      <c r="E491" s="159">
        <f>E407+E411+E424+E439+E468+E475+E484+E486+E490</f>
        <v>13337.131000000001</v>
      </c>
      <c r="F491" s="159">
        <f>F407+F411+F424+F439+F468+F475+F484+F486+F490</f>
        <v>12972.205000000002</v>
      </c>
      <c r="G491" s="130" t="s">
        <v>593</v>
      </c>
    </row>
    <row r="492" spans="1:64" ht="15" customHeight="1">
      <c r="A492" s="152" t="s">
        <v>810</v>
      </c>
      <c r="B492" s="152"/>
      <c r="C492" s="152"/>
      <c r="D492" s="152"/>
      <c r="E492" s="152"/>
      <c r="F492" s="152"/>
      <c r="G492" s="152"/>
      <c r="H492" s="4">
        <v>1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 ht="30">
      <c r="A493" s="156" t="s">
        <v>809</v>
      </c>
      <c r="B493" s="156" t="s">
        <v>808</v>
      </c>
      <c r="C493" s="153" t="s">
        <v>807</v>
      </c>
      <c r="D493" s="155">
        <v>900</v>
      </c>
      <c r="E493" s="155">
        <v>0</v>
      </c>
      <c r="F493" s="155">
        <v>0</v>
      </c>
      <c r="G493" s="14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 ht="90">
      <c r="A494" s="156" t="s">
        <v>806</v>
      </c>
      <c r="B494" s="156" t="s">
        <v>805</v>
      </c>
      <c r="C494" s="153" t="s">
        <v>794</v>
      </c>
      <c r="D494" s="155">
        <v>80.430000000000007</v>
      </c>
      <c r="E494" s="155">
        <v>80.430000000000007</v>
      </c>
      <c r="F494" s="155">
        <v>80.429749999999999</v>
      </c>
      <c r="G494" s="153" t="s">
        <v>762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 ht="75" customHeight="1">
      <c r="A495" s="156" t="s">
        <v>804</v>
      </c>
      <c r="B495" s="156" t="s">
        <v>803</v>
      </c>
      <c r="C495" s="153" t="s">
        <v>794</v>
      </c>
      <c r="D495" s="155">
        <v>14.2</v>
      </c>
      <c r="E495" s="155">
        <v>14.2</v>
      </c>
      <c r="F495" s="155">
        <v>14.121600000000001</v>
      </c>
      <c r="G495" s="153" t="s">
        <v>762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 ht="60">
      <c r="A496" s="156" t="s">
        <v>802</v>
      </c>
      <c r="B496" s="156" t="s">
        <v>801</v>
      </c>
      <c r="C496" s="153" t="s">
        <v>794</v>
      </c>
      <c r="D496" s="155">
        <v>3465.8</v>
      </c>
      <c r="E496" s="155">
        <v>3465.8</v>
      </c>
      <c r="F496" s="155">
        <v>3465.71209</v>
      </c>
      <c r="G496" s="153" t="s">
        <v>800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 ht="60">
      <c r="A497" s="156" t="s">
        <v>799</v>
      </c>
      <c r="B497" s="156" t="s">
        <v>798</v>
      </c>
      <c r="C497" s="153" t="s">
        <v>794</v>
      </c>
      <c r="D497" s="155">
        <v>4448.3</v>
      </c>
      <c r="E497" s="155">
        <v>4216.57</v>
      </c>
      <c r="F497" s="155">
        <v>4216.39192</v>
      </c>
      <c r="G497" s="153" t="s">
        <v>797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 ht="64.5" customHeight="1">
      <c r="A498" s="156" t="s">
        <v>796</v>
      </c>
      <c r="B498" s="156" t="s">
        <v>795</v>
      </c>
      <c r="C498" s="153" t="s">
        <v>794</v>
      </c>
      <c r="D498" s="155">
        <v>4939.2700000000004</v>
      </c>
      <c r="E498" s="155">
        <v>0</v>
      </c>
      <c r="F498" s="155">
        <v>0</v>
      </c>
      <c r="G498" s="15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 ht="60">
      <c r="A499" s="156" t="s">
        <v>793</v>
      </c>
      <c r="B499" s="156" t="s">
        <v>792</v>
      </c>
      <c r="C499" s="153" t="s">
        <v>779</v>
      </c>
      <c r="D499" s="155">
        <v>2534.125</v>
      </c>
      <c r="E499" s="155">
        <v>1921.51289</v>
      </c>
      <c r="F499" s="154">
        <v>1921.51289</v>
      </c>
      <c r="G499" s="153" t="s">
        <v>791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 ht="60">
      <c r="A500" s="156" t="s">
        <v>790</v>
      </c>
      <c r="B500" s="156" t="s">
        <v>789</v>
      </c>
      <c r="C500" s="153" t="s">
        <v>779</v>
      </c>
      <c r="D500" s="155">
        <v>1428.075</v>
      </c>
      <c r="E500" s="155">
        <v>1428.07455</v>
      </c>
      <c r="F500" s="154">
        <v>1428.07455</v>
      </c>
      <c r="G500" s="157" t="s">
        <v>786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 ht="60" customHeight="1">
      <c r="A501" s="156" t="s">
        <v>788</v>
      </c>
      <c r="B501" s="156" t="s">
        <v>787</v>
      </c>
      <c r="C501" s="153" t="s">
        <v>779</v>
      </c>
      <c r="D501" s="155">
        <v>954</v>
      </c>
      <c r="E501" s="155">
        <v>688.29440999999997</v>
      </c>
      <c r="F501" s="154">
        <v>688.07111999999995</v>
      </c>
      <c r="G501" s="157" t="s">
        <v>786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 ht="45">
      <c r="A502" s="156" t="s">
        <v>785</v>
      </c>
      <c r="B502" s="156" t="s">
        <v>784</v>
      </c>
      <c r="C502" s="153" t="s">
        <v>779</v>
      </c>
      <c r="D502" s="155">
        <v>530</v>
      </c>
      <c r="E502" s="155">
        <v>0</v>
      </c>
      <c r="F502" s="154">
        <v>0</v>
      </c>
      <c r="G502" s="157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 ht="60">
      <c r="A503" s="156" t="s">
        <v>783</v>
      </c>
      <c r="B503" s="156" t="s">
        <v>782</v>
      </c>
      <c r="C503" s="153" t="s">
        <v>779</v>
      </c>
      <c r="D503" s="155">
        <v>86</v>
      </c>
      <c r="E503" s="155">
        <v>79.291060000000002</v>
      </c>
      <c r="F503" s="154">
        <v>79.291060000000002</v>
      </c>
      <c r="G503" s="153" t="s">
        <v>771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 ht="60" customHeight="1">
      <c r="A504" s="156" t="s">
        <v>781</v>
      </c>
      <c r="B504" s="156" t="s">
        <v>780</v>
      </c>
      <c r="C504" s="153" t="s">
        <v>779</v>
      </c>
      <c r="D504" s="155">
        <v>47.8</v>
      </c>
      <c r="E504" s="155">
        <v>47.78105</v>
      </c>
      <c r="F504" s="154">
        <v>47.78105</v>
      </c>
      <c r="G504" s="153" t="s">
        <v>609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 ht="45">
      <c r="A505" s="156" t="s">
        <v>778</v>
      </c>
      <c r="B505" s="156" t="s">
        <v>777</v>
      </c>
      <c r="C505" s="153" t="s">
        <v>772</v>
      </c>
      <c r="D505" s="155">
        <v>290</v>
      </c>
      <c r="E505" s="155">
        <v>0</v>
      </c>
      <c r="F505" s="155">
        <v>0</v>
      </c>
      <c r="G505" s="15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 ht="45">
      <c r="A506" s="156" t="s">
        <v>776</v>
      </c>
      <c r="B506" s="156" t="s">
        <v>775</v>
      </c>
      <c r="C506" s="153" t="s">
        <v>772</v>
      </c>
      <c r="D506" s="155">
        <v>140</v>
      </c>
      <c r="E506" s="155">
        <v>0</v>
      </c>
      <c r="F506" s="155">
        <v>0</v>
      </c>
      <c r="G506" s="15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 ht="75" customHeight="1">
      <c r="A507" s="156" t="s">
        <v>774</v>
      </c>
      <c r="B507" s="156" t="s">
        <v>773</v>
      </c>
      <c r="C507" s="153" t="s">
        <v>772</v>
      </c>
      <c r="D507" s="155">
        <v>120</v>
      </c>
      <c r="E507" s="155">
        <v>76.046040000000005</v>
      </c>
      <c r="F507" s="155">
        <v>76.046040000000005</v>
      </c>
      <c r="G507" s="153" t="s">
        <v>771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 ht="60">
      <c r="A508" s="156" t="s">
        <v>770</v>
      </c>
      <c r="B508" s="156" t="s">
        <v>769</v>
      </c>
      <c r="C508" s="153" t="s">
        <v>742</v>
      </c>
      <c r="D508" s="155">
        <v>664.7</v>
      </c>
      <c r="E508" s="155">
        <v>664.68359999999996</v>
      </c>
      <c r="F508" s="154">
        <v>664.68359999999996</v>
      </c>
      <c r="G508" s="153" t="s">
        <v>757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 ht="60">
      <c r="A509" s="156" t="s">
        <v>768</v>
      </c>
      <c r="B509" s="156" t="s">
        <v>767</v>
      </c>
      <c r="C509" s="153" t="s">
        <v>742</v>
      </c>
      <c r="D509" s="155">
        <v>1501.3</v>
      </c>
      <c r="E509" s="155">
        <v>1501.22678</v>
      </c>
      <c r="F509" s="154">
        <v>1501.22678</v>
      </c>
      <c r="G509" s="153" t="s">
        <v>757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 ht="75" customHeight="1">
      <c r="A510" s="156" t="s">
        <v>766</v>
      </c>
      <c r="B510" s="156" t="s">
        <v>765</v>
      </c>
      <c r="C510" s="153" t="s">
        <v>742</v>
      </c>
      <c r="D510" s="155">
        <v>1501</v>
      </c>
      <c r="E510" s="155">
        <v>1500.9769699999999</v>
      </c>
      <c r="F510" s="154">
        <v>1500.9769699999999</v>
      </c>
      <c r="G510" s="153" t="s">
        <v>757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 ht="45">
      <c r="A511" s="156" t="s">
        <v>764</v>
      </c>
      <c r="B511" s="156" t="s">
        <v>763</v>
      </c>
      <c r="C511" s="153" t="s">
        <v>742</v>
      </c>
      <c r="D511" s="155">
        <v>47.8</v>
      </c>
      <c r="E511" s="155">
        <v>35.995489999999997</v>
      </c>
      <c r="F511" s="154">
        <v>35.995489999999997</v>
      </c>
      <c r="G511" s="153" t="s">
        <v>762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 ht="75">
      <c r="A512" s="156" t="s">
        <v>761</v>
      </c>
      <c r="B512" s="156" t="s">
        <v>760</v>
      </c>
      <c r="C512" s="153" t="s">
        <v>742</v>
      </c>
      <c r="D512" s="155">
        <v>300</v>
      </c>
      <c r="E512" s="155">
        <v>299.19448999999997</v>
      </c>
      <c r="F512" s="154">
        <v>299.19448999999997</v>
      </c>
      <c r="G512" s="153" t="s">
        <v>757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 ht="60" customHeight="1">
      <c r="A513" s="156" t="s">
        <v>759</v>
      </c>
      <c r="B513" s="156" t="s">
        <v>758</v>
      </c>
      <c r="C513" s="153" t="s">
        <v>742</v>
      </c>
      <c r="D513" s="155">
        <v>1408.1</v>
      </c>
      <c r="E513" s="155">
        <v>1408.03352</v>
      </c>
      <c r="F513" s="154">
        <v>1408.03352</v>
      </c>
      <c r="G513" s="153" t="s">
        <v>757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 ht="60">
      <c r="A514" s="156" t="s">
        <v>756</v>
      </c>
      <c r="B514" s="156" t="s">
        <v>755</v>
      </c>
      <c r="C514" s="153" t="s">
        <v>742</v>
      </c>
      <c r="D514" s="155">
        <v>1196.5999999999999</v>
      </c>
      <c r="E514" s="155">
        <v>1196.59095</v>
      </c>
      <c r="F514" s="154">
        <v>1196.59095</v>
      </c>
      <c r="G514" s="153" t="s">
        <v>745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 ht="60">
      <c r="A515" s="156" t="s">
        <v>754</v>
      </c>
      <c r="B515" s="156" t="s">
        <v>753</v>
      </c>
      <c r="C515" s="153" t="s">
        <v>742</v>
      </c>
      <c r="D515" s="155">
        <v>91.2</v>
      </c>
      <c r="E515" s="155">
        <v>91.113259999999997</v>
      </c>
      <c r="F515" s="154">
        <v>91.113259999999997</v>
      </c>
      <c r="G515" s="153" t="s">
        <v>748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 ht="60" customHeight="1">
      <c r="A516" s="156" t="s">
        <v>752</v>
      </c>
      <c r="B516" s="156" t="s">
        <v>751</v>
      </c>
      <c r="C516" s="153" t="s">
        <v>742</v>
      </c>
      <c r="D516" s="155">
        <v>67.400000000000006</v>
      </c>
      <c r="E516" s="155">
        <v>67.338530000000006</v>
      </c>
      <c r="F516" s="154">
        <v>67.338530000000006</v>
      </c>
      <c r="G516" s="153" t="s">
        <v>748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 ht="60">
      <c r="A517" s="156" t="s">
        <v>750</v>
      </c>
      <c r="B517" s="156" t="s">
        <v>749</v>
      </c>
      <c r="C517" s="153" t="s">
        <v>742</v>
      </c>
      <c r="D517" s="155">
        <v>60</v>
      </c>
      <c r="E517" s="155">
        <v>59.839579999999998</v>
      </c>
      <c r="F517" s="154">
        <v>59.839579999999998</v>
      </c>
      <c r="G517" s="153" t="s">
        <v>748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 ht="75">
      <c r="A518" s="156" t="s">
        <v>747</v>
      </c>
      <c r="B518" s="156" t="s">
        <v>746</v>
      </c>
      <c r="C518" s="153" t="s">
        <v>742</v>
      </c>
      <c r="D518" s="155">
        <v>2790.3</v>
      </c>
      <c r="E518" s="155">
        <v>2790.2821399999998</v>
      </c>
      <c r="F518" s="154">
        <v>2790.2821399999998</v>
      </c>
      <c r="G518" s="153" t="s">
        <v>745</v>
      </c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 ht="60" customHeight="1">
      <c r="A519" s="156" t="s">
        <v>744</v>
      </c>
      <c r="B519" s="156" t="s">
        <v>743</v>
      </c>
      <c r="C519" s="153" t="s">
        <v>742</v>
      </c>
      <c r="D519" s="155">
        <v>3343</v>
      </c>
      <c r="E519" s="155">
        <v>1906.1246900000001</v>
      </c>
      <c r="F519" s="154">
        <v>1905.9559999999999</v>
      </c>
      <c r="G519" s="153" t="s">
        <v>741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>
      <c r="A520" s="1"/>
      <c r="B520" s="132" t="s">
        <v>594</v>
      </c>
      <c r="C520" s="130" t="s">
        <v>593</v>
      </c>
      <c r="D520" s="131">
        <f>SUM(D493:D519)</f>
        <v>32949.399999999994</v>
      </c>
      <c r="E520" s="131">
        <f>SUM(E493:E519)</f>
        <v>23539.399999999998</v>
      </c>
      <c r="F520" s="131">
        <f>SUM(F493:F519)</f>
        <v>23538.663379999998</v>
      </c>
      <c r="G520" s="130" t="s">
        <v>593</v>
      </c>
      <c r="H520" s="4">
        <v>2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>
      <c r="A521" s="152" t="s">
        <v>740</v>
      </c>
      <c r="B521" s="152"/>
      <c r="C521" s="152"/>
      <c r="D521" s="152"/>
      <c r="E521" s="152"/>
      <c r="F521" s="152"/>
      <c r="G521" s="152"/>
      <c r="H521" s="4">
        <v>1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 s="134" customFormat="1" ht="75" customHeight="1">
      <c r="A522" s="151" t="s">
        <v>739</v>
      </c>
      <c r="B522" s="136" t="s">
        <v>738</v>
      </c>
      <c r="C522" s="18" t="s">
        <v>684</v>
      </c>
      <c r="D522" s="145">
        <v>1100</v>
      </c>
      <c r="E522" s="27">
        <f>58723.45/1000</f>
        <v>58.72345</v>
      </c>
      <c r="F522" s="27">
        <f>58723.45/1000</f>
        <v>58.72345</v>
      </c>
      <c r="G522" s="135" t="s">
        <v>707</v>
      </c>
    </row>
    <row r="523" spans="1:64" s="134" customFormat="1" ht="75">
      <c r="A523" s="150"/>
      <c r="B523" s="136" t="s">
        <v>737</v>
      </c>
      <c r="C523" s="18" t="s">
        <v>694</v>
      </c>
      <c r="D523" s="142"/>
      <c r="E523" s="27">
        <f>17920/1000</f>
        <v>17.920000000000002</v>
      </c>
      <c r="F523" s="27">
        <v>17.920000000000002</v>
      </c>
      <c r="G523" s="135" t="s">
        <v>707</v>
      </c>
    </row>
    <row r="524" spans="1:64" s="134" customFormat="1" ht="60">
      <c r="A524" s="150"/>
      <c r="B524" s="83" t="s">
        <v>736</v>
      </c>
      <c r="C524" s="18" t="s">
        <v>697</v>
      </c>
      <c r="D524" s="139"/>
      <c r="E524" s="27">
        <v>1023.357</v>
      </c>
      <c r="F524" s="27">
        <v>908.41225999999995</v>
      </c>
      <c r="G524" s="83" t="s">
        <v>696</v>
      </c>
    </row>
    <row r="525" spans="1:64" s="134" customFormat="1" ht="60">
      <c r="A525" s="18" t="s">
        <v>735</v>
      </c>
      <c r="B525" s="136" t="s">
        <v>734</v>
      </c>
      <c r="C525" s="29" t="s">
        <v>684</v>
      </c>
      <c r="D525" s="27">
        <v>50</v>
      </c>
      <c r="E525" s="27">
        <v>50</v>
      </c>
      <c r="F525" s="27">
        <f>34716/1000</f>
        <v>34.716000000000001</v>
      </c>
      <c r="G525" s="135" t="s">
        <v>719</v>
      </c>
    </row>
    <row r="526" spans="1:64" s="134" customFormat="1" ht="60" customHeight="1">
      <c r="A526" s="18" t="s">
        <v>733</v>
      </c>
      <c r="B526" s="18" t="s">
        <v>733</v>
      </c>
      <c r="C526" s="29" t="s">
        <v>684</v>
      </c>
      <c r="D526" s="27">
        <v>50</v>
      </c>
      <c r="E526" s="27">
        <v>50</v>
      </c>
      <c r="F526" s="27">
        <v>0</v>
      </c>
      <c r="G526" s="135"/>
    </row>
    <row r="527" spans="1:64" s="134" customFormat="1" ht="75">
      <c r="A527" s="151" t="s">
        <v>732</v>
      </c>
      <c r="B527" s="83" t="s">
        <v>731</v>
      </c>
      <c r="C527" s="18" t="s">
        <v>712</v>
      </c>
      <c r="D527" s="145">
        <v>1272.395</v>
      </c>
      <c r="E527" s="27">
        <f>10113/1000</f>
        <v>10.113</v>
      </c>
      <c r="F527" s="27">
        <f>10113/1000</f>
        <v>10.113</v>
      </c>
      <c r="G527" s="135" t="s">
        <v>683</v>
      </c>
    </row>
    <row r="528" spans="1:64" s="134" customFormat="1" ht="75">
      <c r="A528" s="150"/>
      <c r="B528" s="83" t="s">
        <v>730</v>
      </c>
      <c r="C528" s="18" t="s">
        <v>691</v>
      </c>
      <c r="D528" s="142"/>
      <c r="E528" s="27">
        <v>16.765000000000001</v>
      </c>
      <c r="F528" s="27"/>
      <c r="G528" s="149" t="s">
        <v>729</v>
      </c>
    </row>
    <row r="529" spans="1:7" s="134" customFormat="1" ht="60">
      <c r="A529" s="150"/>
      <c r="B529" s="83" t="s">
        <v>728</v>
      </c>
      <c r="C529" s="18" t="s">
        <v>694</v>
      </c>
      <c r="D529" s="142"/>
      <c r="E529" s="27">
        <f>4056/1000</f>
        <v>4.056</v>
      </c>
      <c r="F529" s="27"/>
      <c r="G529" s="135" t="s">
        <v>683</v>
      </c>
    </row>
    <row r="530" spans="1:7" s="134" customFormat="1" ht="45">
      <c r="A530" s="150"/>
      <c r="B530" s="83" t="s">
        <v>727</v>
      </c>
      <c r="C530" s="18" t="s">
        <v>697</v>
      </c>
      <c r="D530" s="139"/>
      <c r="E530" s="27">
        <v>1241.461</v>
      </c>
      <c r="F530" s="27">
        <v>58.723750000000003</v>
      </c>
      <c r="G530" s="149" t="s">
        <v>726</v>
      </c>
    </row>
    <row r="531" spans="1:7" s="134" customFormat="1" ht="60">
      <c r="A531" s="18" t="s">
        <v>725</v>
      </c>
      <c r="B531" s="136" t="s">
        <v>724</v>
      </c>
      <c r="C531" s="18" t="s">
        <v>712</v>
      </c>
      <c r="D531" s="27">
        <v>55</v>
      </c>
      <c r="E531" s="27">
        <v>55</v>
      </c>
      <c r="F531" s="27">
        <f>2700/1000</f>
        <v>2.7</v>
      </c>
      <c r="G531" s="135" t="s">
        <v>683</v>
      </c>
    </row>
    <row r="532" spans="1:7" s="134" customFormat="1" ht="60">
      <c r="A532" s="18" t="s">
        <v>723</v>
      </c>
      <c r="B532" s="136" t="s">
        <v>721</v>
      </c>
      <c r="C532" s="18" t="s">
        <v>712</v>
      </c>
      <c r="D532" s="27">
        <v>100</v>
      </c>
      <c r="E532" s="27">
        <v>100</v>
      </c>
      <c r="F532" s="27">
        <v>83.387469999999993</v>
      </c>
      <c r="G532" s="135" t="s">
        <v>683</v>
      </c>
    </row>
    <row r="533" spans="1:7" s="134" customFormat="1" ht="60">
      <c r="A533" s="18" t="s">
        <v>722</v>
      </c>
      <c r="B533" s="136" t="s">
        <v>721</v>
      </c>
      <c r="C533" s="18" t="s">
        <v>712</v>
      </c>
      <c r="D533" s="27">
        <v>50</v>
      </c>
      <c r="E533" s="27">
        <v>50</v>
      </c>
      <c r="F533" s="27">
        <v>0</v>
      </c>
      <c r="G533" s="135"/>
    </row>
    <row r="534" spans="1:7" s="134" customFormat="1" ht="51.75" customHeight="1">
      <c r="A534" s="18"/>
      <c r="B534" s="136" t="s">
        <v>720</v>
      </c>
      <c r="C534" s="29" t="s">
        <v>684</v>
      </c>
      <c r="D534" s="27">
        <v>60</v>
      </c>
      <c r="E534" s="27">
        <v>60</v>
      </c>
      <c r="F534" s="27">
        <v>58.6</v>
      </c>
      <c r="G534" s="135" t="s">
        <v>719</v>
      </c>
    </row>
    <row r="535" spans="1:7" s="134" customFormat="1" ht="75">
      <c r="A535" s="18" t="s">
        <v>718</v>
      </c>
      <c r="B535" s="136" t="s">
        <v>717</v>
      </c>
      <c r="C535" s="18" t="s">
        <v>684</v>
      </c>
      <c r="D535" s="27">
        <v>100</v>
      </c>
      <c r="E535" s="27">
        <v>100</v>
      </c>
      <c r="F535" s="27">
        <v>100</v>
      </c>
      <c r="G535" s="135" t="s">
        <v>707</v>
      </c>
    </row>
    <row r="536" spans="1:7" s="134" customFormat="1" ht="60">
      <c r="A536" s="18" t="s">
        <v>716</v>
      </c>
      <c r="B536" s="148" t="s">
        <v>715</v>
      </c>
      <c r="C536" s="18" t="s">
        <v>697</v>
      </c>
      <c r="D536" s="27">
        <v>1498.454</v>
      </c>
      <c r="E536" s="27">
        <v>1498.454</v>
      </c>
      <c r="F536" s="27">
        <v>1345.7963999999999</v>
      </c>
      <c r="G536" s="83" t="s">
        <v>696</v>
      </c>
    </row>
    <row r="537" spans="1:7" s="134" customFormat="1" ht="60">
      <c r="A537" s="18" t="s">
        <v>714</v>
      </c>
      <c r="B537" s="136" t="s">
        <v>713</v>
      </c>
      <c r="C537" s="18" t="s">
        <v>712</v>
      </c>
      <c r="D537" s="27">
        <v>185</v>
      </c>
      <c r="E537" s="27">
        <v>185</v>
      </c>
      <c r="F537" s="147">
        <v>2.7</v>
      </c>
      <c r="G537" s="135" t="s">
        <v>683</v>
      </c>
    </row>
    <row r="538" spans="1:7" s="134" customFormat="1" ht="45">
      <c r="A538" s="146" t="s">
        <v>711</v>
      </c>
      <c r="B538" s="136" t="s">
        <v>710</v>
      </c>
      <c r="C538" s="18" t="s">
        <v>709</v>
      </c>
      <c r="D538" s="145">
        <v>2250</v>
      </c>
      <c r="E538" s="27">
        <v>2219</v>
      </c>
      <c r="F538" s="27">
        <v>2219</v>
      </c>
      <c r="G538" s="135" t="s">
        <v>703</v>
      </c>
    </row>
    <row r="539" spans="1:7" s="134" customFormat="1" ht="60">
      <c r="A539" s="143"/>
      <c r="B539" s="18" t="s">
        <v>708</v>
      </c>
      <c r="C539" s="18" t="s">
        <v>694</v>
      </c>
      <c r="D539" s="142"/>
      <c r="E539" s="27"/>
      <c r="F539" s="147"/>
      <c r="G539" s="135" t="s">
        <v>707</v>
      </c>
    </row>
    <row r="540" spans="1:7" s="134" customFormat="1" ht="83.25" customHeight="1">
      <c r="A540" s="141"/>
      <c r="B540" s="18" t="s">
        <v>706</v>
      </c>
      <c r="C540" s="18" t="s">
        <v>691</v>
      </c>
      <c r="D540" s="139"/>
      <c r="E540" s="27">
        <v>31</v>
      </c>
      <c r="F540" s="27">
        <v>30.096</v>
      </c>
      <c r="G540" s="135" t="s">
        <v>690</v>
      </c>
    </row>
    <row r="541" spans="1:7" s="134" customFormat="1" ht="45">
      <c r="A541" s="18" t="s">
        <v>705</v>
      </c>
      <c r="B541" s="136" t="s">
        <v>704</v>
      </c>
      <c r="C541" s="140" t="s">
        <v>697</v>
      </c>
      <c r="D541" s="27">
        <v>122</v>
      </c>
      <c r="E541" s="27">
        <v>122</v>
      </c>
      <c r="F541" s="147">
        <v>121.42</v>
      </c>
      <c r="G541" s="135" t="s">
        <v>703</v>
      </c>
    </row>
    <row r="542" spans="1:7" s="134" customFormat="1" ht="45">
      <c r="A542" s="18" t="s">
        <v>702</v>
      </c>
      <c r="B542" s="136" t="s">
        <v>701</v>
      </c>
      <c r="C542" s="18" t="s">
        <v>684</v>
      </c>
      <c r="D542" s="27">
        <v>78</v>
      </c>
      <c r="E542" s="27">
        <v>78</v>
      </c>
      <c r="F542" s="147">
        <v>10.455</v>
      </c>
      <c r="G542" s="135" t="s">
        <v>700</v>
      </c>
    </row>
    <row r="543" spans="1:7" s="134" customFormat="1" ht="45">
      <c r="A543" s="146" t="s">
        <v>699</v>
      </c>
      <c r="B543" s="144" t="s">
        <v>698</v>
      </c>
      <c r="C543" s="140" t="s">
        <v>697</v>
      </c>
      <c r="D543" s="145">
        <v>1422.713</v>
      </c>
      <c r="E543" s="145">
        <v>1422.713</v>
      </c>
      <c r="F543" s="138">
        <f>1398706.8/1000</f>
        <v>1398.7068000000002</v>
      </c>
      <c r="G543" s="144" t="s">
        <v>696</v>
      </c>
    </row>
    <row r="544" spans="1:7" s="134" customFormat="1" ht="45">
      <c r="A544" s="143"/>
      <c r="B544" s="137" t="s">
        <v>695</v>
      </c>
      <c r="C544" s="137" t="s">
        <v>694</v>
      </c>
      <c r="D544" s="142"/>
      <c r="E544" s="142"/>
      <c r="F544" s="138">
        <f>4579.05/1000</f>
        <v>4.5790500000000005</v>
      </c>
      <c r="G544" s="137" t="s">
        <v>693</v>
      </c>
    </row>
    <row r="545" spans="1:64" s="134" customFormat="1" ht="45">
      <c r="A545" s="141"/>
      <c r="B545" s="137" t="s">
        <v>692</v>
      </c>
      <c r="C545" s="140" t="s">
        <v>691</v>
      </c>
      <c r="D545" s="139"/>
      <c r="E545" s="139"/>
      <c r="F545" s="138">
        <f>17897.8/1000</f>
        <v>17.8978</v>
      </c>
      <c r="G545" s="137" t="s">
        <v>690</v>
      </c>
    </row>
    <row r="546" spans="1:64" s="134" customFormat="1" ht="30">
      <c r="A546" s="18" t="s">
        <v>689</v>
      </c>
      <c r="B546" s="136" t="s">
        <v>688</v>
      </c>
      <c r="C546" s="29" t="s">
        <v>684</v>
      </c>
      <c r="D546" s="27">
        <v>200</v>
      </c>
      <c r="E546" s="27">
        <v>200</v>
      </c>
      <c r="F546" s="27">
        <v>32.063000000000002</v>
      </c>
      <c r="G546" s="135" t="s">
        <v>687</v>
      </c>
    </row>
    <row r="547" spans="1:64" s="134" customFormat="1" ht="30">
      <c r="A547" s="18" t="s">
        <v>686</v>
      </c>
      <c r="B547" s="136" t="s">
        <v>685</v>
      </c>
      <c r="C547" s="29" t="s">
        <v>684</v>
      </c>
      <c r="D547" s="27">
        <v>100</v>
      </c>
      <c r="E547" s="27">
        <v>100</v>
      </c>
      <c r="F547" s="27">
        <v>22.777000000000001</v>
      </c>
      <c r="G547" s="135" t="s">
        <v>683</v>
      </c>
    </row>
    <row r="548" spans="1:64" s="128" customFormat="1">
      <c r="A548" s="133"/>
      <c r="B548" s="132" t="s">
        <v>594</v>
      </c>
      <c r="C548" s="44" t="s">
        <v>593</v>
      </c>
      <c r="D548" s="131">
        <f>SUM(D522:D547)</f>
        <v>8693.5619999999999</v>
      </c>
      <c r="E548" s="131">
        <f>SUM(E522:E547)</f>
        <v>8693.5624499999994</v>
      </c>
      <c r="F548" s="131">
        <f>SUM(F522:F547)</f>
        <v>6538.7869799999999</v>
      </c>
      <c r="G548" s="130" t="s">
        <v>593</v>
      </c>
      <c r="H548" s="129">
        <v>2</v>
      </c>
    </row>
    <row r="549" spans="1:64" ht="21" customHeight="1">
      <c r="A549" s="127" t="s">
        <v>682</v>
      </c>
      <c r="B549" s="126"/>
      <c r="C549" s="126"/>
      <c r="D549" s="126"/>
      <c r="E549" s="126"/>
      <c r="F549" s="126"/>
      <c r="G549" s="125"/>
      <c r="H549" s="4">
        <v>1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 ht="105">
      <c r="A550" s="61" t="s">
        <v>681</v>
      </c>
      <c r="B550" s="61" t="s">
        <v>681</v>
      </c>
      <c r="C550" s="53" t="s">
        <v>596</v>
      </c>
      <c r="D550" s="109">
        <v>449.54599999999999</v>
      </c>
      <c r="E550" s="102">
        <v>0</v>
      </c>
      <c r="F550" s="109"/>
      <c r="G550" s="12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>
      <c r="A551" s="58"/>
      <c r="B551" s="58"/>
      <c r="C551" s="48" t="s">
        <v>679</v>
      </c>
      <c r="D551" s="119"/>
      <c r="E551" s="112"/>
      <c r="F551" s="119"/>
      <c r="G551" s="118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4">
      <c r="A552" s="58"/>
      <c r="B552" s="58"/>
      <c r="C552" s="53" t="s">
        <v>638</v>
      </c>
      <c r="D552" s="119"/>
      <c r="E552" s="112"/>
      <c r="F552" s="119"/>
      <c r="G552" s="118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4">
      <c r="A553" s="58"/>
      <c r="B553" s="58"/>
      <c r="C553" s="53" t="s">
        <v>640</v>
      </c>
      <c r="D553" s="119"/>
      <c r="E553" s="112"/>
      <c r="F553" s="119"/>
      <c r="G553" s="118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4">
      <c r="A554" s="116"/>
      <c r="B554" s="116"/>
      <c r="C554" s="53" t="s">
        <v>604</v>
      </c>
      <c r="D554" s="107"/>
      <c r="E554" s="74"/>
      <c r="F554" s="107"/>
      <c r="G554" s="117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4" ht="135">
      <c r="A555" s="61" t="s">
        <v>680</v>
      </c>
      <c r="B555" s="61" t="s">
        <v>680</v>
      </c>
      <c r="C555" s="53" t="s">
        <v>596</v>
      </c>
      <c r="D555" s="109">
        <v>1345.5</v>
      </c>
      <c r="E555" s="102">
        <v>0</v>
      </c>
      <c r="F555" s="109"/>
      <c r="G555" s="12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4">
      <c r="A556" s="58"/>
      <c r="B556" s="58"/>
      <c r="C556" s="48" t="s">
        <v>679</v>
      </c>
      <c r="D556" s="119"/>
      <c r="E556" s="112"/>
      <c r="F556" s="119"/>
      <c r="G556" s="118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4">
      <c r="A557" s="58"/>
      <c r="B557" s="58"/>
      <c r="C557" s="53" t="s">
        <v>638</v>
      </c>
      <c r="D557" s="119"/>
      <c r="E557" s="112"/>
      <c r="F557" s="119"/>
      <c r="G557" s="118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4">
      <c r="A558" s="58"/>
      <c r="B558" s="58"/>
      <c r="C558" s="53" t="s">
        <v>640</v>
      </c>
      <c r="D558" s="119"/>
      <c r="E558" s="112"/>
      <c r="F558" s="119"/>
      <c r="G558" s="118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4">
      <c r="A559" s="116"/>
      <c r="B559" s="116"/>
      <c r="C559" s="53" t="s">
        <v>604</v>
      </c>
      <c r="D559" s="107"/>
      <c r="E559" s="74"/>
      <c r="F559" s="107"/>
      <c r="G559" s="117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4" ht="105">
      <c r="A560" s="54" t="s">
        <v>678</v>
      </c>
      <c r="B560" s="54" t="s">
        <v>678</v>
      </c>
      <c r="C560" s="53" t="s">
        <v>677</v>
      </c>
      <c r="D560" s="52">
        <v>1381.7760000000001</v>
      </c>
      <c r="E560" s="66">
        <v>0</v>
      </c>
      <c r="F560" s="66"/>
      <c r="G560" s="9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05">
      <c r="A561" s="61" t="s">
        <v>676</v>
      </c>
      <c r="B561" s="61" t="s">
        <v>676</v>
      </c>
      <c r="C561" s="53" t="s">
        <v>596</v>
      </c>
      <c r="D561" s="109">
        <v>1119.268</v>
      </c>
      <c r="E561" s="109">
        <f>F563+F565</f>
        <v>1108.4672599999999</v>
      </c>
      <c r="F561" s="66"/>
      <c r="G561" s="89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>
      <c r="A562" s="58"/>
      <c r="B562" s="58"/>
      <c r="C562" s="53" t="s">
        <v>600</v>
      </c>
      <c r="D562" s="119"/>
      <c r="E562" s="119"/>
      <c r="F562" s="66"/>
      <c r="G562" s="88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>
      <c r="A563" s="58"/>
      <c r="B563" s="58"/>
      <c r="C563" s="48" t="s">
        <v>640</v>
      </c>
      <c r="D563" s="119"/>
      <c r="E563" s="119"/>
      <c r="F563" s="66">
        <v>18.01895</v>
      </c>
      <c r="G563" s="81" t="s">
        <v>639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>
      <c r="A564" s="58"/>
      <c r="B564" s="58"/>
      <c r="C564" s="48" t="s">
        <v>638</v>
      </c>
      <c r="D564" s="119"/>
      <c r="E564" s="119"/>
      <c r="F564" s="66"/>
      <c r="G564" s="8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>
      <c r="A565" s="116"/>
      <c r="B565" s="116"/>
      <c r="C565" s="48" t="s">
        <v>604</v>
      </c>
      <c r="D565" s="107"/>
      <c r="E565" s="107"/>
      <c r="F565" s="66">
        <v>1090.44831</v>
      </c>
      <c r="G565" s="81" t="s">
        <v>675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05">
      <c r="A566" s="61" t="s">
        <v>674</v>
      </c>
      <c r="B566" s="61" t="s">
        <v>674</v>
      </c>
      <c r="C566" s="53" t="s">
        <v>596</v>
      </c>
      <c r="D566" s="109">
        <v>955.98697000000004</v>
      </c>
      <c r="E566" s="109">
        <v>955.98697000000004</v>
      </c>
      <c r="F566" s="109"/>
      <c r="G566" s="97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>
      <c r="A567" s="58"/>
      <c r="B567" s="58"/>
      <c r="C567" s="48" t="s">
        <v>600</v>
      </c>
      <c r="D567" s="119"/>
      <c r="E567" s="119"/>
      <c r="F567" s="107"/>
      <c r="G567" s="12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>
      <c r="A568" s="58"/>
      <c r="B568" s="58"/>
      <c r="C568" s="48" t="s">
        <v>638</v>
      </c>
      <c r="D568" s="119"/>
      <c r="E568" s="119"/>
      <c r="F568" s="66">
        <v>10.8</v>
      </c>
      <c r="G568" s="97" t="s">
        <v>643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>
      <c r="A569" s="58"/>
      <c r="B569" s="58"/>
      <c r="C569" s="48" t="s">
        <v>640</v>
      </c>
      <c r="D569" s="119"/>
      <c r="E569" s="119"/>
      <c r="F569" s="66">
        <v>16.052630000000001</v>
      </c>
      <c r="G569" s="81" t="s">
        <v>673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>
      <c r="A570" s="116"/>
      <c r="B570" s="116"/>
      <c r="C570" s="48" t="s">
        <v>604</v>
      </c>
      <c r="D570" s="107"/>
      <c r="E570" s="107"/>
      <c r="F570" s="66">
        <v>929.13433999999995</v>
      </c>
      <c r="G570" s="81" t="s">
        <v>672</v>
      </c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05">
      <c r="A571" s="61" t="s">
        <v>671</v>
      </c>
      <c r="B571" s="61" t="s">
        <v>671</v>
      </c>
      <c r="C571" s="53" t="s">
        <v>596</v>
      </c>
      <c r="D571" s="109">
        <v>8.032</v>
      </c>
      <c r="E571" s="109">
        <v>8.032</v>
      </c>
      <c r="F571" s="66"/>
      <c r="G571" s="120" t="s">
        <v>670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>
      <c r="A572" s="58"/>
      <c r="B572" s="58"/>
      <c r="C572" s="48" t="s">
        <v>600</v>
      </c>
      <c r="D572" s="119"/>
      <c r="E572" s="119"/>
      <c r="F572" s="66">
        <v>8.0324200000000001</v>
      </c>
      <c r="G572" s="118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>
      <c r="A573" s="58"/>
      <c r="B573" s="58"/>
      <c r="C573" s="48" t="s">
        <v>638</v>
      </c>
      <c r="D573" s="119"/>
      <c r="E573" s="119"/>
      <c r="F573" s="66"/>
      <c r="G573" s="118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>
      <c r="A574" s="58"/>
      <c r="B574" s="58"/>
      <c r="C574" s="48" t="s">
        <v>640</v>
      </c>
      <c r="D574" s="119"/>
      <c r="E574" s="119"/>
      <c r="F574" s="66"/>
      <c r="G574" s="118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>
      <c r="A575" s="116"/>
      <c r="B575" s="116"/>
      <c r="C575" s="48" t="s">
        <v>604</v>
      </c>
      <c r="D575" s="107"/>
      <c r="E575" s="107"/>
      <c r="F575" s="66"/>
      <c r="G575" s="117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05">
      <c r="A576" s="61" t="s">
        <v>669</v>
      </c>
      <c r="B576" s="61" t="s">
        <v>669</v>
      </c>
      <c r="C576" s="53" t="s">
        <v>596</v>
      </c>
      <c r="D576" s="109">
        <f>E576</f>
        <v>41.871000000000002</v>
      </c>
      <c r="E576" s="109">
        <v>41.871000000000002</v>
      </c>
      <c r="F576" s="66">
        <v>34.089469999999999</v>
      </c>
      <c r="G576" s="120" t="s">
        <v>666</v>
      </c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>
      <c r="A577" s="58"/>
      <c r="B577" s="58"/>
      <c r="C577" s="48" t="s">
        <v>600</v>
      </c>
      <c r="D577" s="119"/>
      <c r="E577" s="119"/>
      <c r="F577" s="66">
        <v>7.7810499999999996</v>
      </c>
      <c r="G577" s="118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>
      <c r="A578" s="58"/>
      <c r="B578" s="58"/>
      <c r="C578" s="48" t="s">
        <v>638</v>
      </c>
      <c r="D578" s="119"/>
      <c r="E578" s="119"/>
      <c r="F578" s="66"/>
      <c r="G578" s="118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>
      <c r="A579" s="58"/>
      <c r="B579" s="58"/>
      <c r="C579" s="48" t="s">
        <v>640</v>
      </c>
      <c r="D579" s="119"/>
      <c r="E579" s="119"/>
      <c r="F579" s="66"/>
      <c r="G579" s="118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>
      <c r="A580" s="116"/>
      <c r="B580" s="116"/>
      <c r="C580" s="53" t="s">
        <v>604</v>
      </c>
      <c r="D580" s="107"/>
      <c r="E580" s="107"/>
      <c r="F580" s="66"/>
      <c r="G580" s="117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05">
      <c r="A581" s="123" t="s">
        <v>668</v>
      </c>
      <c r="B581" s="123" t="s">
        <v>668</v>
      </c>
      <c r="C581" s="53" t="s">
        <v>596</v>
      </c>
      <c r="D581" s="109">
        <v>80</v>
      </c>
      <c r="E581" s="102">
        <v>0</v>
      </c>
      <c r="F581" s="66"/>
      <c r="G581" s="9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>
      <c r="A582" s="122"/>
      <c r="B582" s="122"/>
      <c r="C582" s="48" t="s">
        <v>600</v>
      </c>
      <c r="D582" s="119"/>
      <c r="E582" s="112"/>
      <c r="F582" s="66"/>
      <c r="G582" s="11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>
      <c r="A583" s="122"/>
      <c r="B583" s="122"/>
      <c r="C583" s="48" t="s">
        <v>638</v>
      </c>
      <c r="D583" s="119"/>
      <c r="E583" s="112"/>
      <c r="F583" s="66"/>
      <c r="G583" s="11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>
      <c r="A584" s="122"/>
      <c r="B584" s="122"/>
      <c r="C584" s="48" t="s">
        <v>640</v>
      </c>
      <c r="D584" s="119"/>
      <c r="E584" s="112"/>
      <c r="F584" s="66"/>
      <c r="G584" s="11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>
      <c r="A585" s="121"/>
      <c r="B585" s="121"/>
      <c r="C585" s="48" t="s">
        <v>604</v>
      </c>
      <c r="D585" s="107"/>
      <c r="E585" s="74"/>
      <c r="F585" s="66"/>
      <c r="G585" s="9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35">
      <c r="A586" s="110" t="s">
        <v>667</v>
      </c>
      <c r="B586" s="110" t="s">
        <v>667</v>
      </c>
      <c r="C586" s="53" t="s">
        <v>596</v>
      </c>
      <c r="D586" s="109">
        <f>E586</f>
        <v>8.2140000000000004</v>
      </c>
      <c r="E586" s="109">
        <v>8.2140000000000004</v>
      </c>
      <c r="F586" s="66"/>
      <c r="G586" s="120" t="s">
        <v>666</v>
      </c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>
      <c r="A587" s="113"/>
      <c r="B587" s="113"/>
      <c r="C587" s="48" t="s">
        <v>600</v>
      </c>
      <c r="D587" s="119"/>
      <c r="E587" s="119"/>
      <c r="F587" s="66">
        <v>8.2143200000000007</v>
      </c>
      <c r="G587" s="118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>
      <c r="A588" s="113"/>
      <c r="B588" s="113"/>
      <c r="C588" s="48" t="s">
        <v>638</v>
      </c>
      <c r="D588" s="119"/>
      <c r="E588" s="119"/>
      <c r="F588" s="66"/>
      <c r="G588" s="118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>
      <c r="A589" s="113"/>
      <c r="B589" s="113"/>
      <c r="C589" s="48" t="s">
        <v>640</v>
      </c>
      <c r="D589" s="119"/>
      <c r="E589" s="119"/>
      <c r="F589" s="66"/>
      <c r="G589" s="118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>
      <c r="A590" s="108"/>
      <c r="B590" s="108"/>
      <c r="C590" s="97" t="s">
        <v>604</v>
      </c>
      <c r="D590" s="107"/>
      <c r="E590" s="107"/>
      <c r="F590" s="66"/>
      <c r="G590" s="117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05">
      <c r="A591" s="61" t="s">
        <v>665</v>
      </c>
      <c r="B591" s="61" t="s">
        <v>665</v>
      </c>
      <c r="C591" s="53" t="s">
        <v>596</v>
      </c>
      <c r="D591" s="102">
        <v>877.68516999999997</v>
      </c>
      <c r="E591" s="102">
        <v>70.759</v>
      </c>
      <c r="F591" s="66">
        <v>70.758949999999999</v>
      </c>
      <c r="G591" s="96" t="s">
        <v>623</v>
      </c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>
      <c r="A592" s="58"/>
      <c r="B592" s="58"/>
      <c r="C592" s="48" t="s">
        <v>600</v>
      </c>
      <c r="D592" s="112"/>
      <c r="E592" s="112"/>
      <c r="F592" s="66"/>
      <c r="G592" s="11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>
      <c r="A593" s="58"/>
      <c r="B593" s="58"/>
      <c r="C593" s="48" t="s">
        <v>638</v>
      </c>
      <c r="D593" s="112"/>
      <c r="E593" s="112"/>
      <c r="F593" s="66"/>
      <c r="G593" s="11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>
      <c r="A594" s="58"/>
      <c r="B594" s="58"/>
      <c r="C594" s="48" t="s">
        <v>640</v>
      </c>
      <c r="D594" s="112"/>
      <c r="E594" s="112"/>
      <c r="F594" s="66"/>
      <c r="G594" s="11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>
      <c r="A595" s="116"/>
      <c r="B595" s="116"/>
      <c r="C595" s="97" t="s">
        <v>604</v>
      </c>
      <c r="D595" s="112"/>
      <c r="E595" s="112"/>
      <c r="F595" s="102"/>
      <c r="G595" s="9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90">
      <c r="A596" s="110" t="s">
        <v>664</v>
      </c>
      <c r="B596" s="110" t="s">
        <v>664</v>
      </c>
      <c r="C596" s="96" t="s">
        <v>596</v>
      </c>
      <c r="D596" s="102">
        <v>500</v>
      </c>
      <c r="E596" s="102">
        <v>3.948</v>
      </c>
      <c r="F596" s="102"/>
      <c r="G596" s="11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>
      <c r="A597" s="113"/>
      <c r="B597" s="113"/>
      <c r="C597" s="114"/>
      <c r="D597" s="112"/>
      <c r="E597" s="112"/>
      <c r="F597" s="112"/>
      <c r="G597" s="11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>
      <c r="A598" s="113"/>
      <c r="B598" s="113"/>
      <c r="C598" s="114"/>
      <c r="D598" s="112"/>
      <c r="E598" s="112"/>
      <c r="F598" s="112"/>
      <c r="G598" s="11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>
      <c r="A599" s="113"/>
      <c r="B599" s="113"/>
      <c r="C599" s="95"/>
      <c r="D599" s="112"/>
      <c r="E599" s="112"/>
      <c r="F599" s="112"/>
      <c r="G599" s="11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35">
      <c r="A600" s="80" t="s">
        <v>663</v>
      </c>
      <c r="B600" s="80" t="s">
        <v>663</v>
      </c>
      <c r="C600" s="53" t="s">
        <v>596</v>
      </c>
      <c r="D600" s="66">
        <v>50.826999999999998</v>
      </c>
      <c r="E600" s="66">
        <v>50.826999999999998</v>
      </c>
      <c r="F600" s="74">
        <v>50.826999999999998</v>
      </c>
      <c r="G600" s="98" t="s">
        <v>609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05">
      <c r="A601" s="80" t="s">
        <v>662</v>
      </c>
      <c r="B601" s="80" t="s">
        <v>662</v>
      </c>
      <c r="C601" s="98" t="s">
        <v>627</v>
      </c>
      <c r="D601" s="66">
        <v>8.8366000000000007</v>
      </c>
      <c r="E601" s="66">
        <v>8.8366000000000007</v>
      </c>
      <c r="F601" s="74">
        <v>8.8366000000000007</v>
      </c>
      <c r="G601" s="98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05">
      <c r="A602" s="80" t="s">
        <v>661</v>
      </c>
      <c r="B602" s="80" t="s">
        <v>661</v>
      </c>
      <c r="C602" s="98" t="s">
        <v>627</v>
      </c>
      <c r="D602" s="66">
        <v>8.8366000000000007</v>
      </c>
      <c r="E602" s="66">
        <v>8.8366000000000007</v>
      </c>
      <c r="F602" s="74">
        <v>8.8366000000000007</v>
      </c>
      <c r="G602" s="98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05">
      <c r="A603" s="80" t="s">
        <v>660</v>
      </c>
      <c r="B603" s="80" t="s">
        <v>659</v>
      </c>
      <c r="C603" s="98" t="s">
        <v>627</v>
      </c>
      <c r="D603" s="66">
        <v>8.8366000000000007</v>
      </c>
      <c r="E603" s="66">
        <v>8.8366000000000007</v>
      </c>
      <c r="F603" s="74">
        <v>8.8366000000000007</v>
      </c>
      <c r="G603" s="98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20">
      <c r="A604" s="110" t="s">
        <v>658</v>
      </c>
      <c r="B604" s="110" t="s">
        <v>658</v>
      </c>
      <c r="C604" s="53" t="s">
        <v>596</v>
      </c>
      <c r="D604" s="109">
        <v>743.98199999999997</v>
      </c>
      <c r="E604" s="109">
        <v>64.582999999999998</v>
      </c>
      <c r="F604" s="74">
        <v>56.802169999999997</v>
      </c>
      <c r="G604" s="89" t="s">
        <v>623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>
      <c r="A605" s="108"/>
      <c r="B605" s="108"/>
      <c r="C605" s="48" t="s">
        <v>600</v>
      </c>
      <c r="D605" s="107"/>
      <c r="E605" s="107"/>
      <c r="F605" s="74">
        <v>7.7810499999999996</v>
      </c>
      <c r="G605" s="88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>
      <c r="A606" s="17" t="s">
        <v>606</v>
      </c>
      <c r="B606" s="106"/>
      <c r="C606" s="105"/>
      <c r="D606" s="104">
        <f>SUM(D550:D605)</f>
        <v>7589.1979399999991</v>
      </c>
      <c r="E606" s="104">
        <f>SUM(E550:E605)</f>
        <v>2339.1980300000005</v>
      </c>
      <c r="F606" s="47">
        <f>SUM(F550:F605)</f>
        <v>2335.2504600000002</v>
      </c>
      <c r="G606" s="10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90">
      <c r="A607" s="101" t="s">
        <v>657</v>
      </c>
      <c r="B607" s="101" t="s">
        <v>657</v>
      </c>
      <c r="C607" s="98" t="s">
        <v>596</v>
      </c>
      <c r="D607" s="102">
        <v>52.761000000000003</v>
      </c>
      <c r="E607" s="102">
        <v>52.761000000000003</v>
      </c>
      <c r="F607" s="74"/>
      <c r="G607" s="88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90">
      <c r="A608" s="101" t="s">
        <v>656</v>
      </c>
      <c r="B608" s="101" t="s">
        <v>656</v>
      </c>
      <c r="C608" s="98" t="s">
        <v>596</v>
      </c>
      <c r="D608" s="102">
        <v>19.400590000000001</v>
      </c>
      <c r="E608" s="102">
        <f>D608</f>
        <v>19.400590000000001</v>
      </c>
      <c r="F608" s="74">
        <f>E608</f>
        <v>19.400590000000001</v>
      </c>
      <c r="G608" s="98" t="s">
        <v>654</v>
      </c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05">
      <c r="A609" s="101" t="s">
        <v>655</v>
      </c>
      <c r="B609" s="101" t="s">
        <v>655</v>
      </c>
      <c r="C609" s="98" t="s">
        <v>596</v>
      </c>
      <c r="D609" s="66">
        <v>19.400590000000001</v>
      </c>
      <c r="E609" s="66">
        <f>D609</f>
        <v>19.400590000000001</v>
      </c>
      <c r="F609" s="74">
        <f>E609</f>
        <v>19.400590000000001</v>
      </c>
      <c r="G609" s="98" t="s">
        <v>654</v>
      </c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90">
      <c r="A610" s="100" t="s">
        <v>653</v>
      </c>
      <c r="B610" s="100" t="s">
        <v>652</v>
      </c>
      <c r="C610" s="98" t="s">
        <v>596</v>
      </c>
      <c r="D610" s="99">
        <v>18.239999999999998</v>
      </c>
      <c r="E610" s="99">
        <v>18.239999999999998</v>
      </c>
      <c r="F610" s="74"/>
      <c r="G610" s="98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>
      <c r="A611" s="17" t="s">
        <v>606</v>
      </c>
      <c r="B611" s="49"/>
      <c r="C611" s="48"/>
      <c r="D611" s="47">
        <f>SUM(D607:D610)</f>
        <v>109.80218000000001</v>
      </c>
      <c r="E611" s="47">
        <f>SUM(E607:E610)</f>
        <v>109.80218000000001</v>
      </c>
      <c r="F611" s="47">
        <f>SUM(F607:F610)</f>
        <v>38.801180000000002</v>
      </c>
      <c r="G611" s="47">
        <f>SUM(G607:G610)</f>
        <v>0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90" customHeight="1">
      <c r="A612" s="91" t="s">
        <v>651</v>
      </c>
      <c r="B612" s="91" t="s">
        <v>651</v>
      </c>
      <c r="C612" s="53" t="s">
        <v>596</v>
      </c>
      <c r="D612" s="90">
        <v>1382.627</v>
      </c>
      <c r="E612" s="90">
        <f>F612+F613+F614+F615+F616</f>
        <v>1382.6261099999999</v>
      </c>
      <c r="F612" s="66">
        <v>91.342110000000005</v>
      </c>
      <c r="G612" s="89" t="s">
        <v>623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>
      <c r="A613" s="87"/>
      <c r="B613" s="87"/>
      <c r="C613" s="48" t="s">
        <v>600</v>
      </c>
      <c r="D613" s="86"/>
      <c r="E613" s="86"/>
      <c r="F613" s="66">
        <v>7.9894699999999998</v>
      </c>
      <c r="G613" s="88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>
      <c r="A614" s="87"/>
      <c r="B614" s="87"/>
      <c r="C614" s="48" t="s">
        <v>638</v>
      </c>
      <c r="D614" s="86"/>
      <c r="E614" s="86"/>
      <c r="F614" s="66">
        <v>8.4378899999999994</v>
      </c>
      <c r="G614" s="93" t="s">
        <v>623</v>
      </c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>
      <c r="A615" s="87"/>
      <c r="B615" s="87"/>
      <c r="C615" s="48" t="s">
        <v>640</v>
      </c>
      <c r="D615" s="86"/>
      <c r="E615" s="86"/>
      <c r="F615" s="66">
        <v>20.56</v>
      </c>
      <c r="G615" s="93" t="s">
        <v>649</v>
      </c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>
      <c r="A616" s="85"/>
      <c r="B616" s="85"/>
      <c r="C616" s="97" t="s">
        <v>604</v>
      </c>
      <c r="D616" s="84"/>
      <c r="E616" s="84"/>
      <c r="F616" s="66">
        <v>1254.29664</v>
      </c>
      <c r="G616" s="93" t="s">
        <v>647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75" customHeight="1">
      <c r="A617" s="91" t="s">
        <v>650</v>
      </c>
      <c r="B617" s="91" t="s">
        <v>650</v>
      </c>
      <c r="C617" s="53" t="s">
        <v>596</v>
      </c>
      <c r="D617" s="90">
        <v>1297.181</v>
      </c>
      <c r="E617" s="90">
        <f>F618+F619+F620+F621</f>
        <v>1297.18021</v>
      </c>
      <c r="F617" s="92"/>
      <c r="G617" s="96" t="s">
        <v>648</v>
      </c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>
      <c r="A618" s="87"/>
      <c r="B618" s="87"/>
      <c r="C618" s="53" t="s">
        <v>600</v>
      </c>
      <c r="D618" s="86"/>
      <c r="E618" s="86"/>
      <c r="F618" s="92">
        <v>8.1334700000000009</v>
      </c>
      <c r="G618" s="9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>
      <c r="A619" s="87"/>
      <c r="B619" s="87"/>
      <c r="C619" s="48" t="s">
        <v>640</v>
      </c>
      <c r="D619" s="86"/>
      <c r="E619" s="86"/>
      <c r="F619" s="94">
        <v>18.873650000000001</v>
      </c>
      <c r="G619" s="93" t="s">
        <v>649</v>
      </c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>
      <c r="A620" s="87"/>
      <c r="B620" s="87"/>
      <c r="C620" s="48" t="s">
        <v>638</v>
      </c>
      <c r="D620" s="86"/>
      <c r="E620" s="86"/>
      <c r="F620" s="66">
        <v>8.4378899999999994</v>
      </c>
      <c r="G620" s="93" t="s">
        <v>648</v>
      </c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>
      <c r="A621" s="85"/>
      <c r="B621" s="85"/>
      <c r="C621" s="48" t="s">
        <v>604</v>
      </c>
      <c r="D621" s="84"/>
      <c r="E621" s="84"/>
      <c r="F621" s="66">
        <v>1261.7352000000001</v>
      </c>
      <c r="G621" s="93" t="s">
        <v>647</v>
      </c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05" customHeight="1">
      <c r="A622" s="91" t="s">
        <v>646</v>
      </c>
      <c r="B622" s="91" t="s">
        <v>645</v>
      </c>
      <c r="C622" s="53" t="s">
        <v>596</v>
      </c>
      <c r="D622" s="90">
        <v>132.65700000000001</v>
      </c>
      <c r="E622" s="90">
        <v>132.65700000000001</v>
      </c>
      <c r="F622" s="92">
        <v>122.89895</v>
      </c>
      <c r="G622" s="89" t="s">
        <v>623</v>
      </c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>
      <c r="A623" s="87"/>
      <c r="B623" s="87"/>
      <c r="C623" s="53" t="s">
        <v>600</v>
      </c>
      <c r="D623" s="86"/>
      <c r="E623" s="86"/>
      <c r="F623" s="92">
        <v>9.7578899999999997</v>
      </c>
      <c r="G623" s="88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>
      <c r="A624" s="87"/>
      <c r="B624" s="87"/>
      <c r="C624" s="48" t="s">
        <v>640</v>
      </c>
      <c r="D624" s="86"/>
      <c r="E624" s="86"/>
      <c r="F624" s="66"/>
      <c r="G624" s="8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>
      <c r="A625" s="87"/>
      <c r="B625" s="87"/>
      <c r="C625" s="48" t="s">
        <v>638</v>
      </c>
      <c r="D625" s="86"/>
      <c r="E625" s="86"/>
      <c r="F625" s="66"/>
      <c r="G625" s="8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>
      <c r="A626" s="85"/>
      <c r="B626" s="85"/>
      <c r="C626" s="48" t="s">
        <v>604</v>
      </c>
      <c r="D626" s="84"/>
      <c r="E626" s="84"/>
      <c r="F626" s="66"/>
      <c r="G626" s="8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20" customHeight="1">
      <c r="A627" s="91" t="s">
        <v>644</v>
      </c>
      <c r="B627" s="91" t="s">
        <v>644</v>
      </c>
      <c r="C627" s="53" t="s">
        <v>596</v>
      </c>
      <c r="D627" s="90">
        <v>1431.309</v>
      </c>
      <c r="E627" s="90">
        <f>F627+F628+F629+F630+F631</f>
        <v>1431.3084699999999</v>
      </c>
      <c r="F627" s="66">
        <v>93.925259999999994</v>
      </c>
      <c r="G627" s="89" t="s">
        <v>643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>
      <c r="A628" s="87"/>
      <c r="B628" s="87"/>
      <c r="C628" s="53" t="s">
        <v>600</v>
      </c>
      <c r="D628" s="86"/>
      <c r="E628" s="86"/>
      <c r="F628" s="66">
        <v>8.1562099999999997</v>
      </c>
      <c r="G628" s="89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>
      <c r="A629" s="87"/>
      <c r="B629" s="87"/>
      <c r="C629" s="48" t="s">
        <v>640</v>
      </c>
      <c r="D629" s="86"/>
      <c r="E629" s="86"/>
      <c r="F629" s="66">
        <v>16.974740000000001</v>
      </c>
      <c r="G629" s="81" t="s">
        <v>639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>
      <c r="A630" s="87"/>
      <c r="B630" s="87"/>
      <c r="C630" s="48" t="s">
        <v>638</v>
      </c>
      <c r="D630" s="86"/>
      <c r="E630" s="86"/>
      <c r="F630" s="66">
        <v>14.21053</v>
      </c>
      <c r="G630" s="81" t="s">
        <v>643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>
      <c r="A631" s="85"/>
      <c r="B631" s="85"/>
      <c r="C631" s="48" t="s">
        <v>604</v>
      </c>
      <c r="D631" s="84"/>
      <c r="E631" s="84"/>
      <c r="F631" s="66">
        <v>1298.0417299999999</v>
      </c>
      <c r="G631" s="81" t="s">
        <v>642</v>
      </c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90" customHeight="1">
      <c r="A632" s="91" t="s">
        <v>641</v>
      </c>
      <c r="B632" s="91" t="s">
        <v>641</v>
      </c>
      <c r="C632" s="53" t="s">
        <v>596</v>
      </c>
      <c r="D632" s="90">
        <v>1380.066</v>
      </c>
      <c r="E632" s="90">
        <f>F632+F633+F634+F635+F636</f>
        <v>1380.06555</v>
      </c>
      <c r="F632" s="66"/>
      <c r="G632" s="89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>
      <c r="A633" s="87"/>
      <c r="B633" s="87"/>
      <c r="C633" s="53" t="s">
        <v>600</v>
      </c>
      <c r="D633" s="86"/>
      <c r="E633" s="86"/>
      <c r="F633" s="66"/>
      <c r="G633" s="88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>
      <c r="A634" s="87"/>
      <c r="B634" s="87"/>
      <c r="C634" s="48" t="s">
        <v>640</v>
      </c>
      <c r="D634" s="86"/>
      <c r="E634" s="86"/>
      <c r="F634" s="66">
        <v>22.690529999999999</v>
      </c>
      <c r="G634" s="81" t="s">
        <v>639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>
      <c r="A635" s="87"/>
      <c r="B635" s="87"/>
      <c r="C635" s="48" t="s">
        <v>638</v>
      </c>
      <c r="D635" s="86"/>
      <c r="E635" s="86"/>
      <c r="F635" s="66">
        <v>4.8600000000000003</v>
      </c>
      <c r="G635" s="81" t="s">
        <v>637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>
      <c r="A636" s="85"/>
      <c r="B636" s="85"/>
      <c r="C636" s="48" t="s">
        <v>604</v>
      </c>
      <c r="D636" s="84"/>
      <c r="E636" s="84"/>
      <c r="F636" s="66">
        <v>1352.51502</v>
      </c>
      <c r="G636" s="81" t="s">
        <v>636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75">
      <c r="A637" s="80" t="s">
        <v>635</v>
      </c>
      <c r="B637" s="80" t="s">
        <v>634</v>
      </c>
      <c r="C637" s="48" t="s">
        <v>604</v>
      </c>
      <c r="D637" s="74">
        <v>8.8366000000000007</v>
      </c>
      <c r="E637" s="74">
        <v>8.8369999999999997</v>
      </c>
      <c r="F637" s="74">
        <v>8.8366000000000007</v>
      </c>
      <c r="G637" s="81" t="s">
        <v>627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05">
      <c r="A638" s="80" t="s">
        <v>633</v>
      </c>
      <c r="B638" s="80" t="s">
        <v>632</v>
      </c>
      <c r="C638" s="48" t="s">
        <v>604</v>
      </c>
      <c r="D638" s="74">
        <v>8.8366000000000007</v>
      </c>
      <c r="E638" s="74">
        <v>8.8369999999999997</v>
      </c>
      <c r="F638" s="74">
        <v>8.8366000000000007</v>
      </c>
      <c r="G638" s="81" t="s">
        <v>627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90">
      <c r="A639" s="80" t="s">
        <v>631</v>
      </c>
      <c r="B639" s="80" t="s">
        <v>630</v>
      </c>
      <c r="C639" s="48" t="s">
        <v>604</v>
      </c>
      <c r="D639" s="74">
        <v>8.8366000000000007</v>
      </c>
      <c r="E639" s="74">
        <v>8.8369999999999997</v>
      </c>
      <c r="F639" s="74">
        <v>8.8366000000000007</v>
      </c>
      <c r="G639" s="81" t="s">
        <v>627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90">
      <c r="A640" s="80" t="s">
        <v>629</v>
      </c>
      <c r="B640" s="80" t="s">
        <v>628</v>
      </c>
      <c r="C640" s="48" t="s">
        <v>604</v>
      </c>
      <c r="D640" s="74">
        <v>8.8366000000000007</v>
      </c>
      <c r="E640" s="74">
        <v>8.8369999999999997</v>
      </c>
      <c r="F640" s="74">
        <v>8.8369999999999997</v>
      </c>
      <c r="G640" s="81" t="s">
        <v>627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60">
      <c r="A641" s="80" t="s">
        <v>626</v>
      </c>
      <c r="B641" s="80" t="s">
        <v>626</v>
      </c>
      <c r="C641" s="53" t="s">
        <v>596</v>
      </c>
      <c r="D641" s="82">
        <v>8.2050000000000001</v>
      </c>
      <c r="E641" s="74">
        <v>8.20547</v>
      </c>
      <c r="F641" s="74">
        <v>8.20547</v>
      </c>
      <c r="G641" s="81" t="s">
        <v>618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60">
      <c r="A642" s="80" t="s">
        <v>625</v>
      </c>
      <c r="B642" s="80" t="s">
        <v>625</v>
      </c>
      <c r="C642" s="53" t="s">
        <v>596</v>
      </c>
      <c r="D642" s="82">
        <f>E642</f>
        <v>7.7810499999999996</v>
      </c>
      <c r="E642" s="74">
        <v>7.7810499999999996</v>
      </c>
      <c r="F642" s="74">
        <v>7.7810499999999996</v>
      </c>
      <c r="G642" s="81" t="s">
        <v>618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60">
      <c r="A643" s="80" t="s">
        <v>624</v>
      </c>
      <c r="B643" s="80" t="s">
        <v>624</v>
      </c>
      <c r="C643" s="53" t="s">
        <v>596</v>
      </c>
      <c r="D643" s="82">
        <v>1462.2950000000001</v>
      </c>
      <c r="E643" s="74">
        <v>105.325</v>
      </c>
      <c r="F643" s="74">
        <v>104.68062999999999</v>
      </c>
      <c r="G643" s="81" t="s">
        <v>623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45">
      <c r="A644" s="80" t="s">
        <v>622</v>
      </c>
      <c r="B644" s="80" t="s">
        <v>622</v>
      </c>
      <c r="C644" s="48" t="s">
        <v>604</v>
      </c>
      <c r="D644" s="82">
        <v>573.03</v>
      </c>
      <c r="E644" s="74"/>
      <c r="F644" s="74"/>
      <c r="G644" s="8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90">
      <c r="A645" s="80" t="s">
        <v>621</v>
      </c>
      <c r="B645" s="80" t="s">
        <v>621</v>
      </c>
      <c r="C645" s="53" t="s">
        <v>596</v>
      </c>
      <c r="D645" s="82">
        <v>8.2430000000000003</v>
      </c>
      <c r="E645" s="74">
        <v>8.2430000000000003</v>
      </c>
      <c r="F645" s="74">
        <v>8.2421100000000003</v>
      </c>
      <c r="G645" s="81" t="s">
        <v>618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60">
      <c r="A646" s="80" t="s">
        <v>620</v>
      </c>
      <c r="B646" s="80" t="s">
        <v>620</v>
      </c>
      <c r="C646" s="53" t="s">
        <v>596</v>
      </c>
      <c r="D646" s="82">
        <v>8.4220000000000006</v>
      </c>
      <c r="E646" s="74">
        <v>8.4220000000000006</v>
      </c>
      <c r="F646" s="74">
        <v>8.4214699999999993</v>
      </c>
      <c r="G646" s="81" t="s">
        <v>618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90">
      <c r="A647" s="80" t="s">
        <v>619</v>
      </c>
      <c r="B647" s="80" t="s">
        <v>619</v>
      </c>
      <c r="C647" s="53" t="s">
        <v>596</v>
      </c>
      <c r="D647" s="82">
        <v>26.436</v>
      </c>
      <c r="E647" s="74">
        <v>26.436</v>
      </c>
      <c r="F647" s="74">
        <f>17.87684+8.55916</f>
        <v>26.436</v>
      </c>
      <c r="G647" s="81" t="s">
        <v>618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20">
      <c r="A648" s="83" t="s">
        <v>617</v>
      </c>
      <c r="B648" s="83" t="s">
        <v>617</v>
      </c>
      <c r="C648" s="48" t="s">
        <v>604</v>
      </c>
      <c r="D648" s="82">
        <v>74.402000000000001</v>
      </c>
      <c r="E648" s="74">
        <v>74.402000000000001</v>
      </c>
      <c r="F648" s="74">
        <v>74.402109999999993</v>
      </c>
      <c r="G648" s="81" t="s">
        <v>609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>
      <c r="A649" s="50" t="s">
        <v>606</v>
      </c>
      <c r="B649" s="80"/>
      <c r="C649" s="48"/>
      <c r="D649" s="47">
        <f>SUM(D612:D648)</f>
        <v>7828.0004499999977</v>
      </c>
      <c r="E649" s="47">
        <f>SUM(E612:E648)</f>
        <v>5897.9998600000008</v>
      </c>
      <c r="F649" s="47">
        <f>SUM(F612:F648)</f>
        <v>5897.3528199999973</v>
      </c>
      <c r="G649" s="49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05">
      <c r="A650" s="78" t="s">
        <v>616</v>
      </c>
      <c r="B650" s="78" t="s">
        <v>616</v>
      </c>
      <c r="C650" s="53" t="s">
        <v>596</v>
      </c>
      <c r="D650" s="77">
        <v>197.179</v>
      </c>
      <c r="E650" s="77">
        <v>8.9</v>
      </c>
      <c r="F650" s="74">
        <v>8.9</v>
      </c>
      <c r="G650" s="55" t="s">
        <v>612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05">
      <c r="A651" s="78" t="s">
        <v>615</v>
      </c>
      <c r="B651" s="78" t="s">
        <v>615</v>
      </c>
      <c r="C651" s="53" t="s">
        <v>596</v>
      </c>
      <c r="D651" s="77">
        <v>157.846</v>
      </c>
      <c r="E651" s="77"/>
      <c r="F651" s="79"/>
      <c r="G651" s="49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20">
      <c r="A652" s="78" t="s">
        <v>614</v>
      </c>
      <c r="B652" s="78" t="s">
        <v>614</v>
      </c>
      <c r="C652" s="53" t="s">
        <v>596</v>
      </c>
      <c r="D652" s="77">
        <v>195.512</v>
      </c>
      <c r="E652" s="77">
        <v>5.9</v>
      </c>
      <c r="F652" s="74">
        <v>5.9</v>
      </c>
      <c r="G652" s="55" t="s">
        <v>612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90">
      <c r="A653" s="78" t="s">
        <v>613</v>
      </c>
      <c r="B653" s="78" t="s">
        <v>613</v>
      </c>
      <c r="C653" s="53" t="s">
        <v>596</v>
      </c>
      <c r="D653" s="77">
        <v>199.46299999999999</v>
      </c>
      <c r="E653" s="77">
        <v>6.2</v>
      </c>
      <c r="F653" s="74">
        <v>6.2</v>
      </c>
      <c r="G653" s="55" t="s">
        <v>612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45">
      <c r="A654" s="76" t="s">
        <v>611</v>
      </c>
      <c r="B654" s="76" t="s">
        <v>611</v>
      </c>
      <c r="C654" s="53" t="s">
        <v>596</v>
      </c>
      <c r="D654" s="75">
        <v>250</v>
      </c>
      <c r="E654" s="75"/>
      <c r="F654" s="74"/>
      <c r="G654" s="6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60">
      <c r="A655" s="73" t="s">
        <v>610</v>
      </c>
      <c r="B655" s="73" t="s">
        <v>610</v>
      </c>
      <c r="C655" s="53" t="s">
        <v>596</v>
      </c>
      <c r="D655" s="60">
        <v>1500</v>
      </c>
      <c r="E655" s="72">
        <v>83.1</v>
      </c>
      <c r="F655" s="66">
        <v>73.591579999999993</v>
      </c>
      <c r="G655" s="71" t="s">
        <v>609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>
      <c r="A656" s="70"/>
      <c r="B656" s="70"/>
      <c r="C656" s="53" t="s">
        <v>600</v>
      </c>
      <c r="D656" s="69"/>
      <c r="E656" s="68"/>
      <c r="F656" s="66">
        <v>8.6349499999999999</v>
      </c>
      <c r="G656" s="67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>
      <c r="A657" s="50" t="s">
        <v>606</v>
      </c>
      <c r="B657" s="49"/>
      <c r="C657" s="48"/>
      <c r="D657" s="47">
        <f>SUM(D650:D656)</f>
        <v>2500</v>
      </c>
      <c r="E657" s="47">
        <f>SUM(E650:E656)</f>
        <v>104.1</v>
      </c>
      <c r="F657" s="47">
        <f>SUM(F650:F656)</f>
        <v>103.22653</v>
      </c>
      <c r="G657" s="49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80">
      <c r="A658" s="54" t="s">
        <v>608</v>
      </c>
      <c r="B658" s="54" t="s">
        <v>608</v>
      </c>
      <c r="C658" s="48" t="s">
        <v>604</v>
      </c>
      <c r="D658" s="66">
        <v>199.9</v>
      </c>
      <c r="E658" s="66">
        <v>15.1</v>
      </c>
      <c r="F658" s="51">
        <v>15.053000000000001</v>
      </c>
      <c r="G658" s="49" t="s">
        <v>607</v>
      </c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>
      <c r="A659" s="50" t="s">
        <v>606</v>
      </c>
      <c r="B659" s="49"/>
      <c r="C659" s="48"/>
      <c r="D659" s="47">
        <f>D658</f>
        <v>199.9</v>
      </c>
      <c r="E659" s="47">
        <f>E658</f>
        <v>15.1</v>
      </c>
      <c r="F659" s="46">
        <f>F658</f>
        <v>15.053000000000001</v>
      </c>
      <c r="G659" s="49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60" customHeight="1">
      <c r="A660" s="65" t="s">
        <v>605</v>
      </c>
      <c r="B660" s="54" t="s">
        <v>605</v>
      </c>
      <c r="C660" s="64" t="s">
        <v>604</v>
      </c>
      <c r="D660" s="52">
        <v>0</v>
      </c>
      <c r="E660" s="52"/>
      <c r="F660" s="46"/>
      <c r="G660" s="49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>
      <c r="A661" s="63"/>
      <c r="B661" s="54" t="s">
        <v>603</v>
      </c>
      <c r="C661" s="62"/>
      <c r="D661" s="52">
        <v>313.04500000000002</v>
      </c>
      <c r="E661" s="52">
        <v>0</v>
      </c>
      <c r="F661" s="46"/>
      <c r="G661" s="49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75">
      <c r="A662" s="61" t="s">
        <v>602</v>
      </c>
      <c r="B662" s="61" t="s">
        <v>602</v>
      </c>
      <c r="C662" s="53" t="s">
        <v>596</v>
      </c>
      <c r="D662" s="60">
        <v>1386.59</v>
      </c>
      <c r="E662" s="60">
        <v>82.034999999999997</v>
      </c>
      <c r="F662" s="51">
        <v>75.627300000000005</v>
      </c>
      <c r="G662" s="59" t="s">
        <v>601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>
      <c r="A663" s="58"/>
      <c r="B663" s="58"/>
      <c r="C663" s="53" t="s">
        <v>600</v>
      </c>
      <c r="D663" s="57"/>
      <c r="E663" s="57"/>
      <c r="F663" s="51">
        <v>5.62737</v>
      </c>
      <c r="G663" s="5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60">
      <c r="A664" s="54" t="s">
        <v>599</v>
      </c>
      <c r="B664" s="54" t="s">
        <v>599</v>
      </c>
      <c r="C664" s="48" t="s">
        <v>598</v>
      </c>
      <c r="D664" s="52">
        <v>1482.4</v>
      </c>
      <c r="E664" s="52"/>
      <c r="F664" s="46"/>
      <c r="G664" s="49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05">
      <c r="A665" s="55" t="s">
        <v>597</v>
      </c>
      <c r="B665" s="54" t="s">
        <v>597</v>
      </c>
      <c r="C665" s="53" t="s">
        <v>596</v>
      </c>
      <c r="D665" s="52">
        <v>17.965</v>
      </c>
      <c r="E665" s="52">
        <v>17.965</v>
      </c>
      <c r="F665" s="51">
        <v>17.962</v>
      </c>
      <c r="G665" s="49" t="s">
        <v>595</v>
      </c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>
      <c r="A666" s="50"/>
      <c r="B666" s="49"/>
      <c r="C666" s="48"/>
      <c r="D666" s="47">
        <f>SUM(D660:D665)</f>
        <v>3200</v>
      </c>
      <c r="E666" s="47">
        <f>SUM(E660:E665)</f>
        <v>100</v>
      </c>
      <c r="F666" s="47">
        <f>SUM(F660:F665)</f>
        <v>99.216670000000008</v>
      </c>
      <c r="G666" s="4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>
      <c r="A667" s="45"/>
      <c r="B667" s="45" t="s">
        <v>594</v>
      </c>
      <c r="C667" s="44" t="s">
        <v>593</v>
      </c>
      <c r="D667" s="43">
        <f>D611+D649+D657+D659+D666</f>
        <v>13837.702629999998</v>
      </c>
      <c r="E667" s="43">
        <f>E611+E649+E657+E659+E666</f>
        <v>6227.0020400000012</v>
      </c>
      <c r="F667" s="43">
        <f>F611+F649+F657+F659+F666</f>
        <v>6153.6501999999973</v>
      </c>
      <c r="G667" s="42" t="s">
        <v>593</v>
      </c>
      <c r="H667" s="4">
        <v>2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>
      <c r="A668" s="41" t="s">
        <v>592</v>
      </c>
      <c r="B668" s="40"/>
      <c r="C668" s="40"/>
      <c r="D668" s="40"/>
      <c r="E668" s="40"/>
      <c r="F668" s="40"/>
      <c r="G668" s="39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>
      <c r="A669" s="17"/>
      <c r="B669" s="38" t="s">
        <v>521</v>
      </c>
      <c r="C669" s="38"/>
      <c r="D669" s="8">
        <f>SUM(D670:D696)</f>
        <v>43780.894</v>
      </c>
      <c r="E669" s="8">
        <f>SUM(E670:E686)</f>
        <v>23639.965</v>
      </c>
      <c r="F669" s="8">
        <f>SUM(F670:F685)</f>
        <v>19336.733099999998</v>
      </c>
      <c r="G669" s="1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48">
      <c r="A670" s="18" t="s">
        <v>591</v>
      </c>
      <c r="B670" s="7" t="s">
        <v>590</v>
      </c>
      <c r="C670" s="34" t="s">
        <v>521</v>
      </c>
      <c r="D670" s="11">
        <v>5860</v>
      </c>
      <c r="E670" s="12">
        <v>3100</v>
      </c>
      <c r="F670" s="11">
        <v>1721.6966</v>
      </c>
      <c r="G670" s="10" t="s">
        <v>589</v>
      </c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36">
      <c r="A671" s="18" t="s">
        <v>588</v>
      </c>
      <c r="B671" s="7" t="s">
        <v>587</v>
      </c>
      <c r="C671" s="34" t="s">
        <v>521</v>
      </c>
      <c r="D671" s="11">
        <v>900</v>
      </c>
      <c r="E671" s="12"/>
      <c r="F671" s="11"/>
      <c r="G671" s="10" t="s">
        <v>586</v>
      </c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48">
      <c r="A672" s="18" t="s">
        <v>585</v>
      </c>
      <c r="B672" s="7" t="s">
        <v>584</v>
      </c>
      <c r="C672" s="34" t="s">
        <v>521</v>
      </c>
      <c r="D672" s="11">
        <v>5100</v>
      </c>
      <c r="E672" s="37">
        <v>1464.9649999999999</v>
      </c>
      <c r="F672" s="11">
        <v>1438.44299</v>
      </c>
      <c r="G672" s="10" t="s">
        <v>583</v>
      </c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60">
      <c r="A673" s="18" t="s">
        <v>582</v>
      </c>
      <c r="B673" s="7" t="s">
        <v>581</v>
      </c>
      <c r="C673" s="7" t="s">
        <v>521</v>
      </c>
      <c r="D673" s="11">
        <v>50</v>
      </c>
      <c r="E673" s="12">
        <v>50</v>
      </c>
      <c r="F673" s="11"/>
      <c r="G673" s="10" t="s">
        <v>580</v>
      </c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36">
      <c r="A674" s="18" t="s">
        <v>579</v>
      </c>
      <c r="B674" s="7" t="s">
        <v>578</v>
      </c>
      <c r="C674" s="7" t="s">
        <v>521</v>
      </c>
      <c r="D674" s="11">
        <v>3577.1</v>
      </c>
      <c r="E674" s="12">
        <v>3210</v>
      </c>
      <c r="F674" s="11">
        <v>2527.5820100000001</v>
      </c>
      <c r="G674" s="10" t="s">
        <v>577</v>
      </c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45">
      <c r="A675" s="18" t="s">
        <v>576</v>
      </c>
      <c r="B675" s="7" t="s">
        <v>575</v>
      </c>
      <c r="C675" s="34" t="s">
        <v>521</v>
      </c>
      <c r="D675" s="11">
        <v>9270</v>
      </c>
      <c r="E675" s="12">
        <v>6650</v>
      </c>
      <c r="F675" s="11">
        <v>6014.9444599999997</v>
      </c>
      <c r="G675" s="10" t="s">
        <v>574</v>
      </c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36">
      <c r="A676" s="18" t="s">
        <v>573</v>
      </c>
      <c r="B676" s="7" t="s">
        <v>572</v>
      </c>
      <c r="C676" s="34" t="s">
        <v>521</v>
      </c>
      <c r="D676" s="11">
        <v>10380</v>
      </c>
      <c r="E676" s="12">
        <v>3060</v>
      </c>
      <c r="F676" s="11">
        <v>3022.58131</v>
      </c>
      <c r="G676" s="10" t="s">
        <v>571</v>
      </c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30">
      <c r="A677" s="18" t="s">
        <v>570</v>
      </c>
      <c r="B677" s="7" t="s">
        <v>569</v>
      </c>
      <c r="C677" s="34" t="s">
        <v>521</v>
      </c>
      <c r="D677" s="11">
        <v>10</v>
      </c>
      <c r="E677" s="12"/>
      <c r="F677" s="11"/>
      <c r="G677" s="10" t="s">
        <v>568</v>
      </c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36">
      <c r="A678" s="18" t="s">
        <v>567</v>
      </c>
      <c r="B678" s="7" t="s">
        <v>566</v>
      </c>
      <c r="C678" s="34" t="s">
        <v>521</v>
      </c>
      <c r="D678" s="11">
        <v>50</v>
      </c>
      <c r="E678" s="12">
        <v>20</v>
      </c>
      <c r="F678" s="11"/>
      <c r="G678" s="10" t="s">
        <v>565</v>
      </c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30">
      <c r="A679" s="18" t="s">
        <v>564</v>
      </c>
      <c r="B679" s="7" t="s">
        <v>563</v>
      </c>
      <c r="C679" s="34" t="s">
        <v>521</v>
      </c>
      <c r="D679" s="11">
        <v>3.794</v>
      </c>
      <c r="E679" s="12"/>
      <c r="F679" s="11"/>
      <c r="G679" s="10" t="s">
        <v>562</v>
      </c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45">
      <c r="A680" s="18" t="s">
        <v>561</v>
      </c>
      <c r="B680" s="7" t="s">
        <v>560</v>
      </c>
      <c r="C680" s="34" t="s">
        <v>521</v>
      </c>
      <c r="D680" s="11">
        <v>6900</v>
      </c>
      <c r="E680" s="12">
        <v>5975</v>
      </c>
      <c r="F680" s="11">
        <v>4611.4857300000003</v>
      </c>
      <c r="G680" s="36" t="s">
        <v>559</v>
      </c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30">
      <c r="A681" s="18" t="s">
        <v>558</v>
      </c>
      <c r="B681" s="7" t="s">
        <v>557</v>
      </c>
      <c r="C681" s="34" t="s">
        <v>521</v>
      </c>
      <c r="D681" s="11">
        <v>50</v>
      </c>
      <c r="E681" s="12"/>
      <c r="F681" s="11"/>
      <c r="G681" s="10" t="s">
        <v>556</v>
      </c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30">
      <c r="A682" s="18" t="s">
        <v>555</v>
      </c>
      <c r="B682" s="7" t="s">
        <v>554</v>
      </c>
      <c r="C682" s="34" t="s">
        <v>521</v>
      </c>
      <c r="D682" s="11">
        <v>10</v>
      </c>
      <c r="E682" s="12"/>
      <c r="F682" s="11"/>
      <c r="G682" s="10" t="s">
        <v>553</v>
      </c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48">
      <c r="A683" s="18" t="s">
        <v>552</v>
      </c>
      <c r="B683" s="7" t="s">
        <v>551</v>
      </c>
      <c r="C683" s="34" t="s">
        <v>521</v>
      </c>
      <c r="D683" s="11">
        <v>100</v>
      </c>
      <c r="E683" s="12">
        <v>100</v>
      </c>
      <c r="F683" s="11"/>
      <c r="G683" s="10" t="s">
        <v>550</v>
      </c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30">
      <c r="A684" s="18" t="s">
        <v>549</v>
      </c>
      <c r="B684" s="7" t="s">
        <v>548</v>
      </c>
      <c r="C684" s="34" t="s">
        <v>521</v>
      </c>
      <c r="D684" s="11">
        <v>10</v>
      </c>
      <c r="E684" s="12">
        <v>10</v>
      </c>
      <c r="F684" s="11"/>
      <c r="G684" s="10" t="s">
        <v>547</v>
      </c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47.25">
      <c r="A685" s="18" t="s">
        <v>546</v>
      </c>
      <c r="B685" s="35" t="s">
        <v>545</v>
      </c>
      <c r="C685" s="34" t="s">
        <v>542</v>
      </c>
      <c r="D685" s="11">
        <v>310</v>
      </c>
      <c r="E685" s="12"/>
      <c r="F685" s="11"/>
      <c r="G685" s="7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47.25">
      <c r="A686" s="18" t="s">
        <v>544</v>
      </c>
      <c r="B686" s="35" t="s">
        <v>543</v>
      </c>
      <c r="C686" s="34" t="s">
        <v>542</v>
      </c>
      <c r="D686" s="11">
        <v>300</v>
      </c>
      <c r="E686" s="12"/>
      <c r="F686" s="11"/>
      <c r="G686" s="7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30">
      <c r="A687" s="7" t="s">
        <v>541</v>
      </c>
      <c r="B687" s="7" t="s">
        <v>540</v>
      </c>
      <c r="C687" s="7" t="s">
        <v>521</v>
      </c>
      <c r="D687" s="11">
        <v>90</v>
      </c>
      <c r="E687" s="7"/>
      <c r="F687" s="7"/>
      <c r="G687" s="7" t="s">
        <v>520</v>
      </c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30">
      <c r="A688" s="7" t="s">
        <v>539</v>
      </c>
      <c r="B688" s="7" t="s">
        <v>538</v>
      </c>
      <c r="C688" s="7" t="s">
        <v>521</v>
      </c>
      <c r="D688" s="11">
        <v>90</v>
      </c>
      <c r="E688" s="7"/>
      <c r="F688" s="7"/>
      <c r="G688" s="7" t="s">
        <v>520</v>
      </c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30">
      <c r="A689" s="7" t="s">
        <v>537</v>
      </c>
      <c r="B689" s="7" t="s">
        <v>536</v>
      </c>
      <c r="C689" s="7" t="s">
        <v>521</v>
      </c>
      <c r="D689" s="11">
        <v>90</v>
      </c>
      <c r="E689" s="7"/>
      <c r="F689" s="7"/>
      <c r="G689" s="7" t="s">
        <v>520</v>
      </c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30">
      <c r="A690" s="7" t="s">
        <v>535</v>
      </c>
      <c r="B690" s="7" t="s">
        <v>534</v>
      </c>
      <c r="C690" s="7" t="s">
        <v>521</v>
      </c>
      <c r="D690" s="11">
        <v>90</v>
      </c>
      <c r="E690" s="7"/>
      <c r="F690" s="7"/>
      <c r="G690" s="7" t="s">
        <v>520</v>
      </c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45">
      <c r="A691" s="7" t="s">
        <v>533</v>
      </c>
      <c r="B691" s="7" t="s">
        <v>532</v>
      </c>
      <c r="C691" s="7" t="s">
        <v>521</v>
      </c>
      <c r="D691" s="11">
        <v>90</v>
      </c>
      <c r="E691" s="7"/>
      <c r="F691" s="7"/>
      <c r="G691" s="7" t="s">
        <v>520</v>
      </c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60">
      <c r="A692" s="7" t="s">
        <v>531</v>
      </c>
      <c r="B692" s="7" t="s">
        <v>530</v>
      </c>
      <c r="C692" s="7" t="s">
        <v>521</v>
      </c>
      <c r="D692" s="11">
        <v>90</v>
      </c>
      <c r="E692" s="7"/>
      <c r="F692" s="7"/>
      <c r="G692" s="7" t="s">
        <v>520</v>
      </c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45">
      <c r="A693" s="7" t="s">
        <v>529</v>
      </c>
      <c r="B693" s="7" t="s">
        <v>528</v>
      </c>
      <c r="C693" s="7" t="s">
        <v>521</v>
      </c>
      <c r="D693" s="11">
        <v>90</v>
      </c>
      <c r="E693" s="7"/>
      <c r="F693" s="7"/>
      <c r="G693" s="7" t="s">
        <v>520</v>
      </c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30">
      <c r="A694" s="7" t="s">
        <v>527</v>
      </c>
      <c r="B694" s="7" t="s">
        <v>526</v>
      </c>
      <c r="C694" s="7" t="s">
        <v>521</v>
      </c>
      <c r="D694" s="11">
        <v>90</v>
      </c>
      <c r="E694" s="7"/>
      <c r="F694" s="7"/>
      <c r="G694" s="7" t="s">
        <v>520</v>
      </c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45">
      <c r="A695" s="7" t="s">
        <v>525</v>
      </c>
      <c r="B695" s="7" t="s">
        <v>524</v>
      </c>
      <c r="C695" s="7" t="s">
        <v>521</v>
      </c>
      <c r="D695" s="11">
        <v>90</v>
      </c>
      <c r="E695" s="7"/>
      <c r="F695" s="7"/>
      <c r="G695" s="7" t="s">
        <v>520</v>
      </c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60">
      <c r="A696" s="7" t="s">
        <v>523</v>
      </c>
      <c r="B696" s="7" t="s">
        <v>522</v>
      </c>
      <c r="C696" s="7" t="s">
        <v>521</v>
      </c>
      <c r="D696" s="11">
        <v>90</v>
      </c>
      <c r="E696" s="7"/>
      <c r="F696" s="7"/>
      <c r="G696" s="7" t="s">
        <v>520</v>
      </c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31.5">
      <c r="A697" s="33">
        <v>1317640</v>
      </c>
      <c r="B697" s="32" t="s">
        <v>519</v>
      </c>
      <c r="C697" s="15"/>
      <c r="D697" s="25">
        <f>D698+D911+D913+D915+D918+D921+D906</f>
        <v>47316.515769999947</v>
      </c>
      <c r="E697" s="25">
        <f>E698+E911+E913+E915+E918+E921+E906</f>
        <v>35571.002689000008</v>
      </c>
      <c r="F697" s="25">
        <f>F698+F911+F913+F915+F918+F921+F906</f>
        <v>33675.571209000002</v>
      </c>
      <c r="G697" s="7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42.75">
      <c r="A698" s="14"/>
      <c r="B698" s="14" t="s">
        <v>29</v>
      </c>
      <c r="C698" s="14"/>
      <c r="D698" s="8">
        <f>SUM(D699:D905)</f>
        <v>38451.927769999951</v>
      </c>
      <c r="E698" s="8">
        <f>SUM(E699:E905)</f>
        <v>30648.526689000009</v>
      </c>
      <c r="F698" s="8">
        <f>SUM(F699:F905)</f>
        <v>30051.050199000008</v>
      </c>
      <c r="G698" s="1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51">
      <c r="A699" s="18" t="s">
        <v>518</v>
      </c>
      <c r="B699" s="7" t="s">
        <v>517</v>
      </c>
      <c r="C699" s="7" t="s">
        <v>29</v>
      </c>
      <c r="D699" s="15">
        <v>123.85590999999999</v>
      </c>
      <c r="E699" s="11">
        <v>123.43003</v>
      </c>
      <c r="F699" s="11">
        <v>123.43003</v>
      </c>
      <c r="G699" s="13" t="s">
        <v>516</v>
      </c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45">
      <c r="A700" s="18" t="s">
        <v>515</v>
      </c>
      <c r="B700" s="7" t="s">
        <v>514</v>
      </c>
      <c r="C700" s="7" t="s">
        <v>29</v>
      </c>
      <c r="D700" s="15">
        <v>126.38578</v>
      </c>
      <c r="E700" s="11">
        <v>125.98918</v>
      </c>
      <c r="F700" s="11">
        <v>125.98918</v>
      </c>
      <c r="G700" s="13" t="s">
        <v>513</v>
      </c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45">
      <c r="A701" s="18" t="s">
        <v>512</v>
      </c>
      <c r="B701" s="7" t="s">
        <v>511</v>
      </c>
      <c r="C701" s="7" t="s">
        <v>29</v>
      </c>
      <c r="D701" s="15">
        <v>127.45138</v>
      </c>
      <c r="E701" s="11">
        <v>126.99808</v>
      </c>
      <c r="F701" s="11">
        <v>126.99808</v>
      </c>
      <c r="G701" s="13" t="s">
        <v>510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45">
      <c r="A702" s="18" t="s">
        <v>509</v>
      </c>
      <c r="B702" s="7" t="s">
        <v>508</v>
      </c>
      <c r="C702" s="7" t="s">
        <v>29</v>
      </c>
      <c r="D702" s="15">
        <v>188.80879999999999</v>
      </c>
      <c r="E702" s="11">
        <v>188.80886000000001</v>
      </c>
      <c r="F702" s="11">
        <v>188.80886000000001</v>
      </c>
      <c r="G702" s="13" t="s">
        <v>507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45">
      <c r="A703" s="18" t="s">
        <v>506</v>
      </c>
      <c r="B703" s="7" t="s">
        <v>505</v>
      </c>
      <c r="C703" s="7" t="s">
        <v>29</v>
      </c>
      <c r="D703" s="15">
        <v>126.39241</v>
      </c>
      <c r="E703" s="11">
        <v>125.27743000000001</v>
      </c>
      <c r="F703" s="11">
        <v>125.27743000000001</v>
      </c>
      <c r="G703" s="13" t="s">
        <v>504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45">
      <c r="A704" s="18" t="s">
        <v>503</v>
      </c>
      <c r="B704" s="7" t="s">
        <v>502</v>
      </c>
      <c r="C704" s="7" t="s">
        <v>29</v>
      </c>
      <c r="D704" s="15">
        <v>172.90224000000001</v>
      </c>
      <c r="E704" s="11">
        <v>172.90237999999999</v>
      </c>
      <c r="F704" s="11">
        <v>172.90237999999999</v>
      </c>
      <c r="G704" s="13" t="s">
        <v>501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45">
      <c r="A705" s="18" t="s">
        <v>500</v>
      </c>
      <c r="B705" s="7" t="s">
        <v>499</v>
      </c>
      <c r="C705" s="7" t="s">
        <v>29</v>
      </c>
      <c r="D705" s="15">
        <v>117.43617</v>
      </c>
      <c r="E705" s="11">
        <v>117.03957000000001</v>
      </c>
      <c r="F705" s="11">
        <v>117.03957000000001</v>
      </c>
      <c r="G705" s="13" t="s">
        <v>498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45">
      <c r="A706" s="18" t="s">
        <v>497</v>
      </c>
      <c r="B706" s="7" t="s">
        <v>496</v>
      </c>
      <c r="C706" s="7" t="s">
        <v>29</v>
      </c>
      <c r="D706" s="15">
        <v>125.37294</v>
      </c>
      <c r="E706" s="11">
        <v>125.37296000000002</v>
      </c>
      <c r="F706" s="11">
        <v>125.37296000000002</v>
      </c>
      <c r="G706" s="13" t="s">
        <v>495</v>
      </c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45">
      <c r="A707" s="18" t="s">
        <v>494</v>
      </c>
      <c r="B707" s="7" t="s">
        <v>493</v>
      </c>
      <c r="C707" s="7" t="s">
        <v>29</v>
      </c>
      <c r="D707" s="15">
        <v>75.443150000000003</v>
      </c>
      <c r="E707" s="11">
        <v>74.699160000000006</v>
      </c>
      <c r="F707" s="11">
        <v>74.699160000000006</v>
      </c>
      <c r="G707" s="10" t="s">
        <v>492</v>
      </c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45">
      <c r="A708" s="18" t="s">
        <v>491</v>
      </c>
      <c r="B708" s="7" t="s">
        <v>490</v>
      </c>
      <c r="C708" s="7" t="s">
        <v>29</v>
      </c>
      <c r="D708" s="15">
        <v>224.61920000000001</v>
      </c>
      <c r="E708" s="11">
        <v>194.48808</v>
      </c>
      <c r="F708" s="11">
        <v>194.48808</v>
      </c>
      <c r="G708" s="10" t="s">
        <v>489</v>
      </c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45">
      <c r="A709" s="18" t="s">
        <v>488</v>
      </c>
      <c r="B709" s="7" t="s">
        <v>487</v>
      </c>
      <c r="C709" s="7" t="s">
        <v>29</v>
      </c>
      <c r="D709" s="15">
        <v>192.63951</v>
      </c>
      <c r="E709" s="11">
        <v>191.96421000000001</v>
      </c>
      <c r="F709" s="11">
        <v>191.96421000000001</v>
      </c>
      <c r="G709" s="10" t="s">
        <v>486</v>
      </c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45">
      <c r="A710" s="18" t="s">
        <v>485</v>
      </c>
      <c r="B710" s="7" t="s">
        <v>484</v>
      </c>
      <c r="C710" s="7" t="s">
        <v>29</v>
      </c>
      <c r="D710" s="15">
        <v>117.18692</v>
      </c>
      <c r="E710" s="11">
        <v>116.78941999999999</v>
      </c>
      <c r="F710" s="11">
        <v>116.78941999999999</v>
      </c>
      <c r="G710" s="10" t="s">
        <v>483</v>
      </c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45">
      <c r="A711" s="18" t="s">
        <v>482</v>
      </c>
      <c r="B711" s="7" t="s">
        <v>481</v>
      </c>
      <c r="C711" s="7" t="s">
        <v>29</v>
      </c>
      <c r="D711" s="15">
        <v>123.93884</v>
      </c>
      <c r="E711" s="11">
        <v>123.51374</v>
      </c>
      <c r="F711" s="11">
        <v>123.51374</v>
      </c>
      <c r="G711" s="13" t="s">
        <v>480</v>
      </c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45">
      <c r="A712" s="18" t="s">
        <v>479</v>
      </c>
      <c r="B712" s="31" t="s">
        <v>478</v>
      </c>
      <c r="C712" s="7" t="s">
        <v>29</v>
      </c>
      <c r="D712" s="15">
        <v>84.794349999999994</v>
      </c>
      <c r="E712" s="11">
        <v>83.099050000000005</v>
      </c>
      <c r="F712" s="11">
        <v>83.099050000000005</v>
      </c>
      <c r="G712" s="20" t="s">
        <v>477</v>
      </c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45">
      <c r="A713" s="18" t="s">
        <v>475</v>
      </c>
      <c r="B713" s="7" t="s">
        <v>474</v>
      </c>
      <c r="C713" s="7" t="s">
        <v>29</v>
      </c>
      <c r="D713" s="15">
        <v>286.92099999999999</v>
      </c>
      <c r="E713" s="11">
        <v>113.08814</v>
      </c>
      <c r="F713" s="11">
        <v>113.08814</v>
      </c>
      <c r="G713" s="20" t="s">
        <v>476</v>
      </c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45">
      <c r="A714" s="18" t="s">
        <v>475</v>
      </c>
      <c r="B714" s="7" t="s">
        <v>474</v>
      </c>
      <c r="C714" s="7" t="s">
        <v>29</v>
      </c>
      <c r="D714" s="15">
        <v>141.65386000000001</v>
      </c>
      <c r="E714" s="11">
        <v>141.65337999999997</v>
      </c>
      <c r="F714" s="11">
        <v>141.65337999999997</v>
      </c>
      <c r="G714" s="20" t="s">
        <v>473</v>
      </c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45">
      <c r="A715" s="18" t="s">
        <v>472</v>
      </c>
      <c r="B715" s="7" t="s">
        <v>471</v>
      </c>
      <c r="C715" s="7" t="s">
        <v>29</v>
      </c>
      <c r="D715" s="15">
        <v>84.659329999999997</v>
      </c>
      <c r="E715" s="11">
        <v>63.749720000000003</v>
      </c>
      <c r="F715" s="11">
        <v>63.749720000000003</v>
      </c>
      <c r="G715" s="20" t="s">
        <v>470</v>
      </c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45">
      <c r="A716" s="18" t="s">
        <v>469</v>
      </c>
      <c r="B716" s="7" t="s">
        <v>468</v>
      </c>
      <c r="C716" s="7" t="s">
        <v>29</v>
      </c>
      <c r="D716" s="15">
        <v>454.22086000000002</v>
      </c>
      <c r="E716" s="11">
        <v>449.10486000000003</v>
      </c>
      <c r="F716" s="11">
        <v>449.10486000000003</v>
      </c>
      <c r="G716" s="20" t="s">
        <v>467</v>
      </c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45">
      <c r="A717" s="18" t="s">
        <v>466</v>
      </c>
      <c r="B717" s="7" t="s">
        <v>465</v>
      </c>
      <c r="C717" s="7" t="s">
        <v>29</v>
      </c>
      <c r="D717" s="15">
        <v>125.25660000000001</v>
      </c>
      <c r="E717" s="11">
        <v>123.5354</v>
      </c>
      <c r="F717" s="11">
        <v>123.5354</v>
      </c>
      <c r="G717" s="20" t="s">
        <v>464</v>
      </c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45">
      <c r="A718" s="18" t="s">
        <v>463</v>
      </c>
      <c r="B718" s="7" t="s">
        <v>462</v>
      </c>
      <c r="C718" s="7" t="s">
        <v>29</v>
      </c>
      <c r="D718" s="15">
        <v>129.66253</v>
      </c>
      <c r="E718" s="11">
        <v>129.26232999999999</v>
      </c>
      <c r="F718" s="11">
        <v>129.26232999999999</v>
      </c>
      <c r="G718" s="20" t="s">
        <v>461</v>
      </c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45">
      <c r="A719" s="18" t="s">
        <v>460</v>
      </c>
      <c r="B719" s="7" t="s">
        <v>459</v>
      </c>
      <c r="C719" s="7" t="s">
        <v>29</v>
      </c>
      <c r="D719" s="15">
        <v>61.286050000000003</v>
      </c>
      <c r="E719" s="11">
        <v>61.122149999999998</v>
      </c>
      <c r="F719" s="11">
        <v>61.122149999999998</v>
      </c>
      <c r="G719" s="20" t="s">
        <v>446</v>
      </c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45">
      <c r="A720" s="18" t="s">
        <v>458</v>
      </c>
      <c r="B720" s="7" t="s">
        <v>457</v>
      </c>
      <c r="C720" s="7" t="s">
        <v>29</v>
      </c>
      <c r="D720" s="15">
        <v>60.9983</v>
      </c>
      <c r="E720" s="11">
        <v>60.8444</v>
      </c>
      <c r="F720" s="11">
        <v>60.8444</v>
      </c>
      <c r="G720" s="20" t="s">
        <v>446</v>
      </c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45">
      <c r="A721" s="18" t="s">
        <v>456</v>
      </c>
      <c r="B721" s="7" t="s">
        <v>455</v>
      </c>
      <c r="C721" s="7" t="s">
        <v>29</v>
      </c>
      <c r="D721" s="15">
        <v>61.286230000000003</v>
      </c>
      <c r="E721" s="11">
        <v>61.132329999999996</v>
      </c>
      <c r="F721" s="11">
        <v>61.132329999999996</v>
      </c>
      <c r="G721" s="20" t="s">
        <v>446</v>
      </c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45">
      <c r="A722" s="18" t="s">
        <v>454</v>
      </c>
      <c r="B722" s="7" t="s">
        <v>453</v>
      </c>
      <c r="C722" s="7" t="s">
        <v>29</v>
      </c>
      <c r="D722" s="15">
        <v>60.61289</v>
      </c>
      <c r="E722" s="11">
        <v>60.068730000000009</v>
      </c>
      <c r="F722" s="11">
        <v>60.068730000000009</v>
      </c>
      <c r="G722" s="13" t="s">
        <v>452</v>
      </c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45">
      <c r="A723" s="18" t="s">
        <v>451</v>
      </c>
      <c r="B723" s="7" t="s">
        <v>450</v>
      </c>
      <c r="C723" s="7" t="s">
        <v>29</v>
      </c>
      <c r="D723" s="15">
        <v>181.88063</v>
      </c>
      <c r="E723" s="11">
        <v>158.24113</v>
      </c>
      <c r="F723" s="11">
        <v>158.24113</v>
      </c>
      <c r="G723" s="13" t="s">
        <v>449</v>
      </c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45">
      <c r="A724" s="18" t="s">
        <v>448</v>
      </c>
      <c r="B724" s="7" t="s">
        <v>447</v>
      </c>
      <c r="C724" s="7" t="s">
        <v>29</v>
      </c>
      <c r="D724" s="15">
        <v>75.709119999999999</v>
      </c>
      <c r="E724" s="11">
        <v>75.478120000000004</v>
      </c>
      <c r="F724" s="11">
        <v>75.478120000000004</v>
      </c>
      <c r="G724" s="20" t="s">
        <v>446</v>
      </c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45">
      <c r="A725" s="18" t="s">
        <v>445</v>
      </c>
      <c r="B725" s="22" t="s">
        <v>444</v>
      </c>
      <c r="C725" s="7" t="s">
        <v>29</v>
      </c>
      <c r="D725" s="15">
        <v>225.1088</v>
      </c>
      <c r="E725" s="27">
        <f>152.88644+28.02321</f>
        <v>180.90965</v>
      </c>
      <c r="F725" s="27">
        <f>152.88644+28.02321</f>
        <v>180.90965</v>
      </c>
      <c r="G725" s="20" t="s">
        <v>443</v>
      </c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51">
      <c r="A726" s="18" t="s">
        <v>442</v>
      </c>
      <c r="B726" s="22" t="s">
        <v>441</v>
      </c>
      <c r="C726" s="7" t="s">
        <v>29</v>
      </c>
      <c r="D726" s="15">
        <v>509.13339999999999</v>
      </c>
      <c r="E726" s="27">
        <f>347.47286+38.22669+7.1726+99.36649+1.77276</f>
        <v>494.01140000000004</v>
      </c>
      <c r="F726" s="27">
        <f>347.47286+38.22669+7.1726+99.36649+1.77276</f>
        <v>494.01140000000004</v>
      </c>
      <c r="G726" s="20" t="s">
        <v>440</v>
      </c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51">
      <c r="A727" s="18" t="s">
        <v>439</v>
      </c>
      <c r="B727" s="22" t="s">
        <v>438</v>
      </c>
      <c r="C727" s="7" t="s">
        <v>29</v>
      </c>
      <c r="D727" s="15">
        <v>210.4392</v>
      </c>
      <c r="E727" s="27"/>
      <c r="F727" s="27"/>
      <c r="G727" s="20" t="s">
        <v>350</v>
      </c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45">
      <c r="A728" s="18" t="s">
        <v>437</v>
      </c>
      <c r="B728" s="22" t="s">
        <v>436</v>
      </c>
      <c r="C728" s="7" t="s">
        <v>29</v>
      </c>
      <c r="D728" s="15">
        <v>254.68180000000001</v>
      </c>
      <c r="E728" s="27">
        <f>173.23054+0.58052</f>
        <v>173.81106</v>
      </c>
      <c r="F728" s="27">
        <f>173.23054+0.58052</f>
        <v>173.81106</v>
      </c>
      <c r="G728" s="20" t="s">
        <v>313</v>
      </c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45">
      <c r="A729" s="18" t="s">
        <v>435</v>
      </c>
      <c r="B729" s="22" t="s">
        <v>434</v>
      </c>
      <c r="C729" s="7" t="s">
        <v>29</v>
      </c>
      <c r="D729" s="15">
        <v>225.053</v>
      </c>
      <c r="E729" s="27">
        <f>152.84822+30.37532</f>
        <v>183.22353999999999</v>
      </c>
      <c r="F729" s="27">
        <f>152.84822+30.37532</f>
        <v>183.22353999999999</v>
      </c>
      <c r="G729" s="20" t="s">
        <v>301</v>
      </c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51">
      <c r="A730" s="18" t="s">
        <v>433</v>
      </c>
      <c r="B730" s="22" t="s">
        <v>432</v>
      </c>
      <c r="C730" s="7" t="s">
        <v>29</v>
      </c>
      <c r="D730" s="15">
        <v>225.21199999999999</v>
      </c>
      <c r="E730" s="27">
        <f>152.95308</f>
        <v>152.95308</v>
      </c>
      <c r="F730" s="27">
        <f>152.95308</f>
        <v>152.95308</v>
      </c>
      <c r="G730" s="20" t="s">
        <v>403</v>
      </c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63.75">
      <c r="A731" s="18" t="s">
        <v>431</v>
      </c>
      <c r="B731" s="22" t="s">
        <v>430</v>
      </c>
      <c r="C731" s="7" t="s">
        <v>29</v>
      </c>
      <c r="D731" s="15">
        <v>1265.2952</v>
      </c>
      <c r="E731" s="27">
        <f>868.046489+163.7233+19.09372+196.37236</f>
        <v>1247.2358690000001</v>
      </c>
      <c r="F731" s="27">
        <f>868.046489+163.7233+19.09372+196.37236</f>
        <v>1247.2358690000001</v>
      </c>
      <c r="G731" s="20" t="s">
        <v>429</v>
      </c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63.75">
      <c r="A732" s="18" t="s">
        <v>428</v>
      </c>
      <c r="B732" s="22" t="s">
        <v>427</v>
      </c>
      <c r="C732" s="7" t="s">
        <v>29</v>
      </c>
      <c r="D732" s="15">
        <v>354.73939999999999</v>
      </c>
      <c r="E732" s="27">
        <f>242.0327+59.31556+5.57827+42.18702+0.70013</f>
        <v>349.81367999999998</v>
      </c>
      <c r="F732" s="27">
        <f>242.0327+59.31556+5.57827+42.18702+0.70013</f>
        <v>349.81367999999998</v>
      </c>
      <c r="G732" s="20" t="s">
        <v>426</v>
      </c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45">
      <c r="A733" s="18" t="s">
        <v>425</v>
      </c>
      <c r="B733" s="22" t="s">
        <v>424</v>
      </c>
      <c r="C733" s="7" t="s">
        <v>29</v>
      </c>
      <c r="D733" s="15">
        <v>255.0814</v>
      </c>
      <c r="E733" s="27">
        <f>173.50606+35.81755</f>
        <v>209.32360999999997</v>
      </c>
      <c r="F733" s="27">
        <f>173.50606+35.81755</f>
        <v>209.32360999999997</v>
      </c>
      <c r="G733" s="20" t="s">
        <v>343</v>
      </c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51">
      <c r="A734" s="18" t="s">
        <v>423</v>
      </c>
      <c r="B734" s="22" t="s">
        <v>422</v>
      </c>
      <c r="C734" s="7" t="s">
        <v>29</v>
      </c>
      <c r="D734" s="15">
        <v>129.21080000000001</v>
      </c>
      <c r="E734" s="27">
        <f>86.97416+17.44198+1.93981+18.31229+0.31861</f>
        <v>124.98685</v>
      </c>
      <c r="F734" s="27">
        <f>86.97416+17.44198+1.93981+18.31229+0.31861</f>
        <v>124.98685</v>
      </c>
      <c r="G734" s="20" t="s">
        <v>337</v>
      </c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63.75">
      <c r="A735" s="18" t="s">
        <v>421</v>
      </c>
      <c r="B735" s="22" t="s">
        <v>420</v>
      </c>
      <c r="C735" s="7" t="s">
        <v>29</v>
      </c>
      <c r="D735" s="15">
        <v>438.70600000000002</v>
      </c>
      <c r="E735" s="27">
        <f>299.73076+29.07094+6.1197+74.29079</f>
        <v>409.21219000000002</v>
      </c>
      <c r="F735" s="27">
        <f>299.73076+29.07094+6.1197+74.29079</f>
        <v>409.21219000000002</v>
      </c>
      <c r="G735" s="20" t="s">
        <v>419</v>
      </c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51">
      <c r="A736" s="18" t="s">
        <v>418</v>
      </c>
      <c r="B736" s="22" t="s">
        <v>417</v>
      </c>
      <c r="C736" s="7" t="s">
        <v>29</v>
      </c>
      <c r="D736" s="15">
        <v>121.39660000000001</v>
      </c>
      <c r="E736" s="27">
        <f>81.60082+13.42233+1.76616+20.09839+0.3517</f>
        <v>117.23939999999999</v>
      </c>
      <c r="F736" s="27">
        <f>81.60082+13.42233+1.76616+20.09839+0.3517</f>
        <v>117.23939999999999</v>
      </c>
      <c r="G736" s="20" t="s">
        <v>337</v>
      </c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63.75">
      <c r="A737" s="18" t="s">
        <v>416</v>
      </c>
      <c r="B737" s="22" t="s">
        <v>415</v>
      </c>
      <c r="C737" s="7" t="s">
        <v>29</v>
      </c>
      <c r="D737" s="15">
        <v>319.04680000000002</v>
      </c>
      <c r="E737" s="27">
        <f>217.48132+42.44714+4.8213</f>
        <v>264.74976000000004</v>
      </c>
      <c r="F737" s="27">
        <f>217.48132+42.44714+4.8213</f>
        <v>264.74976000000004</v>
      </c>
      <c r="G737" s="20" t="s">
        <v>414</v>
      </c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63.75">
      <c r="A738" s="18" t="s">
        <v>413</v>
      </c>
      <c r="B738" s="22" t="s">
        <v>412</v>
      </c>
      <c r="C738" s="7" t="s">
        <v>29</v>
      </c>
      <c r="D738" s="15">
        <v>330.12099999999998</v>
      </c>
      <c r="E738" s="27">
        <f>225.1039+53.96475+40.24592+5.16676+0.70397</f>
        <v>325.18530000000004</v>
      </c>
      <c r="F738" s="27">
        <f>225.1039+53.96475+40.24592+5.16676+0.70397</f>
        <v>325.18530000000004</v>
      </c>
      <c r="G738" s="20" t="s">
        <v>411</v>
      </c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63.75">
      <c r="A739" s="18" t="s">
        <v>410</v>
      </c>
      <c r="B739" s="22" t="s">
        <v>409</v>
      </c>
      <c r="C739" s="7" t="s">
        <v>29</v>
      </c>
      <c r="D739" s="15">
        <v>490.39960000000002</v>
      </c>
      <c r="E739" s="27">
        <f>335.2972+86.19886+53.12953+7.80364+0.89996</f>
        <v>483.32918999999993</v>
      </c>
      <c r="F739" s="27">
        <f>335.2972+86.19886+53.12953+7.80364+0.89996</f>
        <v>483.32918999999993</v>
      </c>
      <c r="G739" s="20" t="s">
        <v>408</v>
      </c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51">
      <c r="A740" s="18" t="s">
        <v>407</v>
      </c>
      <c r="B740" s="22" t="s">
        <v>406</v>
      </c>
      <c r="C740" s="7" t="s">
        <v>29</v>
      </c>
      <c r="D740" s="15">
        <v>102.5134</v>
      </c>
      <c r="E740" s="27">
        <f>68.61946+11.47996+1.48906+16.5411+0.29564</f>
        <v>98.42522000000001</v>
      </c>
      <c r="F740" s="27">
        <f>68.61946+11.47996+1.48906+16.5411+0.29564</f>
        <v>98.42522000000001</v>
      </c>
      <c r="G740" s="20" t="s">
        <v>337</v>
      </c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51">
      <c r="A741" s="18" t="s">
        <v>405</v>
      </c>
      <c r="B741" s="22" t="s">
        <v>404</v>
      </c>
      <c r="C741" s="7" t="s">
        <v>29</v>
      </c>
      <c r="D741" s="15">
        <v>334.62900000000002</v>
      </c>
      <c r="E741" s="27">
        <f>334.62871</f>
        <v>334.62871000000001</v>
      </c>
      <c r="F741" s="27">
        <f>334.62871</f>
        <v>334.62871000000001</v>
      </c>
      <c r="G741" s="20" t="s">
        <v>403</v>
      </c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45">
      <c r="A742" s="18" t="s">
        <v>402</v>
      </c>
      <c r="B742" s="22" t="s">
        <v>401</v>
      </c>
      <c r="C742" s="7" t="s">
        <v>29</v>
      </c>
      <c r="D742" s="15">
        <v>265.93900000000002</v>
      </c>
      <c r="E742" s="27">
        <f>175.80374+16.80147+54.05735</f>
        <v>246.66255999999998</v>
      </c>
      <c r="F742" s="27">
        <f>175.80374+16.80147+54.05735</f>
        <v>246.66255999999998</v>
      </c>
      <c r="G742" s="20" t="s">
        <v>301</v>
      </c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45">
      <c r="A743" s="18" t="s">
        <v>400</v>
      </c>
      <c r="B743" s="22" t="s">
        <v>399</v>
      </c>
      <c r="C743" s="7" t="s">
        <v>29</v>
      </c>
      <c r="D743" s="15">
        <v>231.2056</v>
      </c>
      <c r="E743" s="27">
        <f>153.559+15.70071</f>
        <v>169.25970999999998</v>
      </c>
      <c r="F743" s="27">
        <f>153.559+15.70071</f>
        <v>169.25970999999998</v>
      </c>
      <c r="G743" s="20" t="s">
        <v>313</v>
      </c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51">
      <c r="A744" s="22" t="s">
        <v>398</v>
      </c>
      <c r="B744" s="22" t="s">
        <v>397</v>
      </c>
      <c r="C744" s="7" t="s">
        <v>29</v>
      </c>
      <c r="D744" s="15">
        <v>255.14660000000001</v>
      </c>
      <c r="E744" s="27">
        <f>172.52186+27.24453+3.71386</f>
        <v>203.48025000000001</v>
      </c>
      <c r="F744" s="27">
        <f>172.52186+27.24453+3.71386</f>
        <v>203.48025000000001</v>
      </c>
      <c r="G744" s="20" t="s">
        <v>323</v>
      </c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45">
      <c r="A745" s="22" t="s">
        <v>396</v>
      </c>
      <c r="B745" s="22" t="s">
        <v>395</v>
      </c>
      <c r="C745" s="7" t="s">
        <v>29</v>
      </c>
      <c r="D745" s="15">
        <v>251.72</v>
      </c>
      <c r="E745" s="27">
        <f>171.185+10.8412+55.36235</f>
        <v>237.38855000000001</v>
      </c>
      <c r="F745" s="27">
        <f>171.185+10.8412+55.36235</f>
        <v>237.38855000000001</v>
      </c>
      <c r="G745" s="20" t="s">
        <v>313</v>
      </c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45">
      <c r="A746" s="22" t="s">
        <v>394</v>
      </c>
      <c r="B746" s="22" t="s">
        <v>393</v>
      </c>
      <c r="C746" s="7" t="s">
        <v>29</v>
      </c>
      <c r="D746" s="15">
        <v>129.1636</v>
      </c>
      <c r="E746" s="27">
        <f>86.93776+10.00759</f>
        <v>96.945349999999991</v>
      </c>
      <c r="F746" s="27">
        <f>86.93776+10.00759</f>
        <v>96.945349999999991</v>
      </c>
      <c r="G746" s="20" t="s">
        <v>313</v>
      </c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51">
      <c r="A747" s="22" t="s">
        <v>392</v>
      </c>
      <c r="B747" s="22" t="s">
        <v>391</v>
      </c>
      <c r="C747" s="7" t="s">
        <v>29</v>
      </c>
      <c r="D747" s="15">
        <v>255.4034</v>
      </c>
      <c r="E747" s="27">
        <f>173.72894+37.03984+3.91673+34.65383+0.60247</f>
        <v>249.94181</v>
      </c>
      <c r="F747" s="27">
        <f>173.72894+37.03984+3.91673+34.65383+0.60247</f>
        <v>249.94181</v>
      </c>
      <c r="G747" s="20" t="s">
        <v>337</v>
      </c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45">
      <c r="A748" s="22" t="s">
        <v>390</v>
      </c>
      <c r="B748" s="22" t="s">
        <v>389</v>
      </c>
      <c r="C748" s="7" t="s">
        <v>29</v>
      </c>
      <c r="D748" s="15">
        <v>241.15459999999999</v>
      </c>
      <c r="E748" s="27">
        <f>163.92614+28.51354</f>
        <v>192.43968000000001</v>
      </c>
      <c r="F748" s="27">
        <f>163.92614+28.51354</f>
        <v>192.43968000000001</v>
      </c>
      <c r="G748" s="20" t="s">
        <v>313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51">
      <c r="A749" s="30" t="s">
        <v>388</v>
      </c>
      <c r="B749" s="30" t="s">
        <v>387</v>
      </c>
      <c r="C749" s="7" t="s">
        <v>29</v>
      </c>
      <c r="D749" s="15">
        <v>225.38499999999999</v>
      </c>
      <c r="E749" s="27">
        <f>153.07726+28.81202+3.37846+34.5301+0.6132</f>
        <v>220.41103999999999</v>
      </c>
      <c r="F749" s="27">
        <f>153.07726+28.81202+3.37846+34.5301+0.6132</f>
        <v>220.41103999999999</v>
      </c>
      <c r="G749" s="20" t="s">
        <v>337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51">
      <c r="A750" s="22" t="s">
        <v>386</v>
      </c>
      <c r="B750" s="22" t="s">
        <v>385</v>
      </c>
      <c r="C750" s="7" t="s">
        <v>29</v>
      </c>
      <c r="D750" s="15">
        <v>225.38499999999999</v>
      </c>
      <c r="E750" s="27">
        <f>153.07726+28.81202+3.37846+34.5301+0.61327</f>
        <v>220.41110999999998</v>
      </c>
      <c r="F750" s="27">
        <f>153.07726+28.81202+3.37846+34.5301+0.61327</f>
        <v>220.41110999999998</v>
      </c>
      <c r="G750" s="20" t="s">
        <v>337</v>
      </c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45">
      <c r="A751" s="22" t="s">
        <v>384</v>
      </c>
      <c r="B751" s="22" t="s">
        <v>383</v>
      </c>
      <c r="C751" s="7" t="s">
        <v>29</v>
      </c>
      <c r="D751" s="15">
        <v>240.2174</v>
      </c>
      <c r="E751" s="27">
        <f>163.29026+19.15454</f>
        <v>182.44479999999999</v>
      </c>
      <c r="F751" s="27">
        <f>163.29026+19.15454</f>
        <v>182.44479999999999</v>
      </c>
      <c r="G751" s="20" t="s">
        <v>313</v>
      </c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45">
      <c r="A752" s="22" t="s">
        <v>382</v>
      </c>
      <c r="B752" s="22" t="s">
        <v>381</v>
      </c>
      <c r="C752" s="7" t="s">
        <v>29</v>
      </c>
      <c r="D752" s="15">
        <v>226.52959999999999</v>
      </c>
      <c r="E752" s="27">
        <f>153.88268+14.22602</f>
        <v>168.1087</v>
      </c>
      <c r="F752" s="27">
        <f>153.88268+14.22602</f>
        <v>168.1087</v>
      </c>
      <c r="G752" s="20" t="s">
        <v>313</v>
      </c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76.5">
      <c r="A753" s="22" t="s">
        <v>380</v>
      </c>
      <c r="B753" s="22" t="s">
        <v>379</v>
      </c>
      <c r="C753" s="7" t="s">
        <v>29</v>
      </c>
      <c r="D753" s="15">
        <v>676.25040000000001</v>
      </c>
      <c r="E753" s="27">
        <f>463.01724+91.3648+10.30387</f>
        <v>564.68590999999992</v>
      </c>
      <c r="F753" s="27">
        <f>463.01724+91.3648+10.30387</f>
        <v>564.68590999999992</v>
      </c>
      <c r="G753" s="20" t="s">
        <v>378</v>
      </c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45">
      <c r="A754" s="22" t="s">
        <v>377</v>
      </c>
      <c r="B754" s="22" t="s">
        <v>376</v>
      </c>
      <c r="C754" s="7" t="s">
        <v>29</v>
      </c>
      <c r="D754" s="15">
        <v>221.5908</v>
      </c>
      <c r="E754" s="27">
        <f>150.48348+32.59885</f>
        <v>183.08232999999998</v>
      </c>
      <c r="F754" s="27">
        <f>150.48348+32.59885</f>
        <v>183.08232999999998</v>
      </c>
      <c r="G754" s="20" t="s">
        <v>313</v>
      </c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51">
      <c r="A755" s="22" t="s">
        <v>375</v>
      </c>
      <c r="B755" s="22" t="s">
        <v>374</v>
      </c>
      <c r="C755" s="7" t="s">
        <v>29</v>
      </c>
      <c r="D755" s="15">
        <v>255.221</v>
      </c>
      <c r="E755" s="27">
        <f>173.59958+3.22807</f>
        <v>176.82765000000001</v>
      </c>
      <c r="F755" s="27">
        <f>173.59958+3.22807</f>
        <v>176.82765000000001</v>
      </c>
      <c r="G755" s="20" t="s">
        <v>323</v>
      </c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45">
      <c r="A756" s="22" t="s">
        <v>373</v>
      </c>
      <c r="B756" s="22" t="s">
        <v>372</v>
      </c>
      <c r="C756" s="7" t="s">
        <v>29</v>
      </c>
      <c r="D756" s="15">
        <v>219.35900000000001</v>
      </c>
      <c r="E756" s="27">
        <f>148.93718+16.28045</f>
        <v>165.21763000000001</v>
      </c>
      <c r="F756" s="27">
        <f>148.93718+16.28045</f>
        <v>165.21763000000001</v>
      </c>
      <c r="G756" s="20" t="s">
        <v>313</v>
      </c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76.5">
      <c r="A757" s="22" t="s">
        <v>371</v>
      </c>
      <c r="B757" s="22" t="s">
        <v>370</v>
      </c>
      <c r="C757" s="7" t="s">
        <v>29</v>
      </c>
      <c r="D757" s="15">
        <v>377.41239999999999</v>
      </c>
      <c r="E757" s="27">
        <f>257.62156+62.07213+5.91372</f>
        <v>325.60741000000002</v>
      </c>
      <c r="F757" s="27">
        <f>257.62156+62.07213+5.91372</f>
        <v>325.60741000000002</v>
      </c>
      <c r="G757" s="20" t="s">
        <v>369</v>
      </c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45">
      <c r="A758" s="22" t="s">
        <v>368</v>
      </c>
      <c r="B758" s="22" t="s">
        <v>367</v>
      </c>
      <c r="C758" s="7" t="s">
        <v>29</v>
      </c>
      <c r="D758" s="15">
        <v>131.3974</v>
      </c>
      <c r="E758" s="27">
        <f>88.47622+7.19327</f>
        <v>95.669489999999996</v>
      </c>
      <c r="F758" s="27">
        <f>88.47622+7.19327</f>
        <v>95.669489999999996</v>
      </c>
      <c r="G758" s="20" t="s">
        <v>313</v>
      </c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51">
      <c r="A759" s="22" t="s">
        <v>366</v>
      </c>
      <c r="B759" s="22" t="s">
        <v>365</v>
      </c>
      <c r="C759" s="7" t="s">
        <v>29</v>
      </c>
      <c r="D759" s="15">
        <v>222.1788</v>
      </c>
      <c r="E759" s="27">
        <f>150.59912+28.70204+3.32993+33.578+0.59543</f>
        <v>216.80452</v>
      </c>
      <c r="F759" s="27">
        <f>150.59912+28.70204+3.32993+33.578+0.59543</f>
        <v>216.80452</v>
      </c>
      <c r="G759" s="20" t="s">
        <v>337</v>
      </c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63.75">
      <c r="A760" s="22" t="s">
        <v>364</v>
      </c>
      <c r="B760" s="22" t="s">
        <v>363</v>
      </c>
      <c r="C760" s="7" t="s">
        <v>29</v>
      </c>
      <c r="D760" s="15">
        <v>331.37439999999998</v>
      </c>
      <c r="E760" s="27">
        <f>225.97708+40.14456+4.92402+52.30997+0.92806</f>
        <v>324.28369000000004</v>
      </c>
      <c r="F760" s="27">
        <f>225.97708+40.14456+4.92402+52.30997+0.92806</f>
        <v>324.28369000000004</v>
      </c>
      <c r="G760" s="20" t="s">
        <v>362</v>
      </c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51">
      <c r="A761" s="22" t="s">
        <v>361</v>
      </c>
      <c r="B761" s="22" t="s">
        <v>360</v>
      </c>
      <c r="C761" s="7" t="s">
        <v>29</v>
      </c>
      <c r="D761" s="15">
        <v>259.72300000000001</v>
      </c>
      <c r="E761" s="27">
        <f>176.6947+1.73557+3.31439</f>
        <v>181.74466000000001</v>
      </c>
      <c r="F761" s="27">
        <f>176.6947+1.73557+3.31439</f>
        <v>181.74466000000001</v>
      </c>
      <c r="G761" s="20" t="s">
        <v>318</v>
      </c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45">
      <c r="A762" s="22" t="s">
        <v>359</v>
      </c>
      <c r="B762" s="22" t="s">
        <v>358</v>
      </c>
      <c r="C762" s="7" t="s">
        <v>29</v>
      </c>
      <c r="D762" s="15">
        <v>254.8064</v>
      </c>
      <c r="E762" s="27">
        <f>173.31692+36.38033</f>
        <v>209.69725</v>
      </c>
      <c r="F762" s="27">
        <f>173.31692+36.38033</f>
        <v>209.69725</v>
      </c>
      <c r="G762" s="20" t="s">
        <v>301</v>
      </c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51">
      <c r="A763" s="22" t="s">
        <v>357</v>
      </c>
      <c r="B763" s="22" t="s">
        <v>356</v>
      </c>
      <c r="C763" s="7" t="s">
        <v>29</v>
      </c>
      <c r="D763" s="15">
        <v>122.062</v>
      </c>
      <c r="E763" s="27">
        <f>82.05904-7.25435+1.3875+28.29662+0.50518</f>
        <v>104.99399</v>
      </c>
      <c r="F763" s="27">
        <f>82.05904-7.25435+1.3875+28.29662+0.50518</f>
        <v>104.99399</v>
      </c>
      <c r="G763" s="20" t="s">
        <v>337</v>
      </c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76.5">
      <c r="A764" s="22" t="s">
        <v>355</v>
      </c>
      <c r="B764" s="22" t="s">
        <v>354</v>
      </c>
      <c r="C764" s="7" t="s">
        <v>29</v>
      </c>
      <c r="D764" s="15">
        <v>436.15039999999999</v>
      </c>
      <c r="E764" s="27">
        <f>297.98216+19.14659+5.89937+89.93232+1.59344</f>
        <v>414.55387999999999</v>
      </c>
      <c r="F764" s="27">
        <f>297.98216+19.14659+5.89937+89.93232+1.59344</f>
        <v>414.55387999999999</v>
      </c>
      <c r="G764" s="20" t="s">
        <v>353</v>
      </c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51">
      <c r="A765" s="22" t="s">
        <v>352</v>
      </c>
      <c r="B765" s="22" t="s">
        <v>351</v>
      </c>
      <c r="C765" s="7" t="s">
        <v>29</v>
      </c>
      <c r="D765" s="15">
        <v>129.20760000000001</v>
      </c>
      <c r="E765" s="27">
        <f>86.9778+14.25338+1.88225+20.12726+0.3516</f>
        <v>123.59229000000001</v>
      </c>
      <c r="F765" s="27">
        <f>86.9778+14.25338+1.88225+20.12726+0.3516</f>
        <v>123.59229000000001</v>
      </c>
      <c r="G765" s="20" t="s">
        <v>350</v>
      </c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45">
      <c r="A766" s="22" t="s">
        <v>349</v>
      </c>
      <c r="B766" s="22" t="s">
        <v>348</v>
      </c>
      <c r="C766" s="7" t="s">
        <v>29</v>
      </c>
      <c r="D766" s="15">
        <v>225.20740000000001</v>
      </c>
      <c r="E766" s="27">
        <f>151.7593+9.44889</f>
        <v>161.20819</v>
      </c>
      <c r="F766" s="27">
        <f>151.7593+9.44889</f>
        <v>161.20819</v>
      </c>
      <c r="G766" s="20" t="s">
        <v>313</v>
      </c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45">
      <c r="A767" s="22" t="s">
        <v>347</v>
      </c>
      <c r="B767" s="22" t="s">
        <v>346</v>
      </c>
      <c r="C767" s="7" t="s">
        <v>29</v>
      </c>
      <c r="D767" s="15">
        <v>231.2056</v>
      </c>
      <c r="E767" s="27">
        <f>153.559</f>
        <v>153.559</v>
      </c>
      <c r="F767" s="27">
        <f>153.559</f>
        <v>153.559</v>
      </c>
      <c r="G767" s="20" t="s">
        <v>313</v>
      </c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45">
      <c r="A768" s="22" t="s">
        <v>345</v>
      </c>
      <c r="B768" s="22" t="s">
        <v>344</v>
      </c>
      <c r="C768" s="7" t="s">
        <v>29</v>
      </c>
      <c r="D768" s="15">
        <v>225.05359999999999</v>
      </c>
      <c r="E768" s="27">
        <f>152.84822+30.00659</f>
        <v>182.85480999999999</v>
      </c>
      <c r="F768" s="27">
        <f>152.84822+30.00659</f>
        <v>182.85480999999999</v>
      </c>
      <c r="G768" s="20" t="s">
        <v>343</v>
      </c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45">
      <c r="A769" s="22" t="s">
        <v>342</v>
      </c>
      <c r="B769" s="22" t="s">
        <v>341</v>
      </c>
      <c r="C769" s="7" t="s">
        <v>29</v>
      </c>
      <c r="D769" s="15">
        <v>897.47299999999996</v>
      </c>
      <c r="E769" s="27"/>
      <c r="F769" s="27"/>
      <c r="G769" s="20" t="s">
        <v>340</v>
      </c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51">
      <c r="A770" s="22" t="s">
        <v>339</v>
      </c>
      <c r="B770" s="22" t="s">
        <v>338</v>
      </c>
      <c r="C770" s="7" t="s">
        <v>29</v>
      </c>
      <c r="D770" s="15">
        <v>78.355000000000004</v>
      </c>
      <c r="E770" s="27">
        <f>50.87432+0.94362+20.57221+0.36582</f>
        <v>72.755970000000005</v>
      </c>
      <c r="F770" s="27">
        <f>50.87432+0.94362+20.57221+0.36582</f>
        <v>72.755970000000005</v>
      </c>
      <c r="G770" s="20" t="s">
        <v>337</v>
      </c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63.75">
      <c r="A771" s="22" t="s">
        <v>336</v>
      </c>
      <c r="B771" s="22" t="s">
        <v>335</v>
      </c>
      <c r="C771" s="7" t="s">
        <v>29</v>
      </c>
      <c r="D771" s="15">
        <v>464.7552</v>
      </c>
      <c r="E771" s="27">
        <f>273.66836+182.61947+8.46696</f>
        <v>464.75478999999996</v>
      </c>
      <c r="F771" s="27">
        <f>273.66836+182.61947+8.46696</f>
        <v>464.75478999999996</v>
      </c>
      <c r="G771" s="20" t="s">
        <v>334</v>
      </c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45">
      <c r="A772" s="22" t="s">
        <v>333</v>
      </c>
      <c r="B772" s="22" t="s">
        <v>332</v>
      </c>
      <c r="C772" s="7" t="s">
        <v>29</v>
      </c>
      <c r="D772" s="15">
        <v>187.71459999999999</v>
      </c>
      <c r="E772" s="27">
        <f>127.19014+7.99449</f>
        <v>135.18463</v>
      </c>
      <c r="F772" s="27">
        <f>127.19014+7.99449</f>
        <v>135.18463</v>
      </c>
      <c r="G772" s="20" t="s">
        <v>313</v>
      </c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63.75">
      <c r="A773" s="22" t="s">
        <v>331</v>
      </c>
      <c r="B773" s="22" t="s">
        <v>330</v>
      </c>
      <c r="C773" s="7" t="s">
        <v>29</v>
      </c>
      <c r="D773" s="15">
        <v>696.76599999999996</v>
      </c>
      <c r="E773" s="27">
        <f>477.106-96.50423+7.06526+74.79078+1.33402</f>
        <v>463.79183</v>
      </c>
      <c r="F773" s="27">
        <f>477.106-96.50423+7.06526+74.79078+1.33402</f>
        <v>463.79183</v>
      </c>
      <c r="G773" s="20" t="s">
        <v>329</v>
      </c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63.75">
      <c r="A774" s="22" t="s">
        <v>328</v>
      </c>
      <c r="B774" s="22" t="s">
        <v>327</v>
      </c>
      <c r="C774" s="7" t="s">
        <v>29</v>
      </c>
      <c r="D774" s="15">
        <v>287.59440000000001</v>
      </c>
      <c r="E774" s="27">
        <f>195.72392+26.32733+4.12656+42.19294+0.75594</f>
        <v>269.12669</v>
      </c>
      <c r="F774" s="27">
        <f>195.72392+26.32733+4.12656+42.19294+0.75594</f>
        <v>269.12669</v>
      </c>
      <c r="G774" s="20" t="s">
        <v>326</v>
      </c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51">
      <c r="A775" s="22" t="s">
        <v>325</v>
      </c>
      <c r="B775" s="22" t="s">
        <v>324</v>
      </c>
      <c r="C775" s="7" t="s">
        <v>29</v>
      </c>
      <c r="D775" s="15">
        <v>255.22640000000001</v>
      </c>
      <c r="E775" s="27">
        <f>173.60672+3.2247</f>
        <v>176.83142000000001</v>
      </c>
      <c r="F775" s="27">
        <f>173.60672+3.2247</f>
        <v>176.83142000000001</v>
      </c>
      <c r="G775" s="20" t="s">
        <v>323</v>
      </c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45">
      <c r="A776" s="22" t="s">
        <v>322</v>
      </c>
      <c r="B776" s="22" t="s">
        <v>321</v>
      </c>
      <c r="C776" s="7" t="s">
        <v>29</v>
      </c>
      <c r="D776" s="15">
        <v>224.88679999999999</v>
      </c>
      <c r="E776" s="27">
        <f>152.7344+29.93372</f>
        <v>182.66811999999999</v>
      </c>
      <c r="F776" s="27">
        <f>152.7344+29.93372</f>
        <v>182.66811999999999</v>
      </c>
      <c r="G776" s="20" t="s">
        <v>301</v>
      </c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51">
      <c r="A777" s="22" t="s">
        <v>320</v>
      </c>
      <c r="B777" s="22" t="s">
        <v>319</v>
      </c>
      <c r="C777" s="7" t="s">
        <v>29</v>
      </c>
      <c r="D777" s="15">
        <v>225.44479999999999</v>
      </c>
      <c r="E777" s="27">
        <f>153.11828+29.83683+3.39878</f>
        <v>186.35388999999998</v>
      </c>
      <c r="F777" s="27">
        <f>153.11828+29.83683+3.39878</f>
        <v>186.35388999999998</v>
      </c>
      <c r="G777" s="20" t="s">
        <v>318</v>
      </c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45">
      <c r="A778" s="22" t="s">
        <v>317</v>
      </c>
      <c r="B778" s="22" t="s">
        <v>316</v>
      </c>
      <c r="C778" s="7" t="s">
        <v>29</v>
      </c>
      <c r="D778" s="15">
        <v>209.15440000000001</v>
      </c>
      <c r="E778" s="27">
        <f>141.9418+26.42662</f>
        <v>168.36842000000001</v>
      </c>
      <c r="F778" s="27">
        <f>141.9418+26.42662</f>
        <v>168.36842000000001</v>
      </c>
      <c r="G778" s="20" t="s">
        <v>313</v>
      </c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45">
      <c r="A779" s="22" t="s">
        <v>315</v>
      </c>
      <c r="B779" s="22" t="s">
        <v>314</v>
      </c>
      <c r="C779" s="7" t="s">
        <v>29</v>
      </c>
      <c r="D779" s="15">
        <v>209.15440000000001</v>
      </c>
      <c r="E779" s="27">
        <f>141.9418+33.40884</f>
        <v>175.35064</v>
      </c>
      <c r="F779" s="27">
        <f>141.9418+33.40884</f>
        <v>175.35064</v>
      </c>
      <c r="G779" s="20" t="s">
        <v>313</v>
      </c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76.5">
      <c r="A780" s="22" t="s">
        <v>312</v>
      </c>
      <c r="B780" s="22" t="s">
        <v>311</v>
      </c>
      <c r="C780" s="7" t="s">
        <v>29</v>
      </c>
      <c r="D780" s="15">
        <v>462.65280000000001</v>
      </c>
      <c r="E780" s="27">
        <f>316.17264+53.47528+6.86826+69.07164+1.23539</f>
        <v>446.82321000000002</v>
      </c>
      <c r="F780" s="27">
        <f>316.17264+53.47528+6.86826+69.07164+1.23539</f>
        <v>446.82321000000002</v>
      </c>
      <c r="G780" s="20" t="s">
        <v>310</v>
      </c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76.5">
      <c r="A781" s="22" t="s">
        <v>309</v>
      </c>
      <c r="B781" s="22" t="s">
        <v>308</v>
      </c>
      <c r="C781" s="7" t="s">
        <v>29</v>
      </c>
      <c r="D781" s="15">
        <v>648.44539999999995</v>
      </c>
      <c r="E781" s="29">
        <f>443.96618+64.57943+9.41009</f>
        <v>517.95569999999998</v>
      </c>
      <c r="F781" s="29">
        <f>443.96618+64.57943+9.41009</f>
        <v>517.95569999999998</v>
      </c>
      <c r="G781" s="20" t="s">
        <v>307</v>
      </c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76.5">
      <c r="A782" s="22" t="s">
        <v>306</v>
      </c>
      <c r="B782" s="22" t="s">
        <v>305</v>
      </c>
      <c r="C782" s="7" t="s">
        <v>29</v>
      </c>
      <c r="D782" s="15">
        <v>284.46440000000001</v>
      </c>
      <c r="E782" s="27">
        <f>193.7012+25.84167+4.06693+53.55068+0.95468</f>
        <v>278.11516</v>
      </c>
      <c r="F782" s="27">
        <f>193.7012+25.84167+4.06693+53.55068+0.95468</f>
        <v>278.11516</v>
      </c>
      <c r="G782" s="20" t="s">
        <v>304</v>
      </c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45">
      <c r="A783" s="22" t="s">
        <v>303</v>
      </c>
      <c r="B783" s="22" t="s">
        <v>302</v>
      </c>
      <c r="C783" s="7" t="s">
        <v>29</v>
      </c>
      <c r="D783" s="15">
        <v>224.88679999999999</v>
      </c>
      <c r="E783" s="27">
        <f>152.7344+29.31666</f>
        <v>182.05106000000001</v>
      </c>
      <c r="F783" s="27">
        <f>152.7344+29.31666</f>
        <v>182.05106000000001</v>
      </c>
      <c r="G783" s="20" t="s">
        <v>301</v>
      </c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76.5">
      <c r="A784" s="22" t="s">
        <v>300</v>
      </c>
      <c r="B784" s="22" t="s">
        <v>299</v>
      </c>
      <c r="C784" s="7" t="s">
        <v>29</v>
      </c>
      <c r="D784" s="15">
        <v>408.59019999999998</v>
      </c>
      <c r="E784" s="27">
        <f>218.19392+182.95269+7.4431</f>
        <v>408.58971000000003</v>
      </c>
      <c r="F784" s="27">
        <f>218.19392+182.95269+7.4431</f>
        <v>408.58971000000003</v>
      </c>
      <c r="G784" s="20" t="s">
        <v>298</v>
      </c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51">
      <c r="A785" s="22" t="s">
        <v>297</v>
      </c>
      <c r="B785" s="22" t="s">
        <v>296</v>
      </c>
      <c r="C785" s="7" t="s">
        <v>29</v>
      </c>
      <c r="D785" s="15">
        <v>463.709</v>
      </c>
      <c r="E785" s="27">
        <f>316.89938+6.86308+52.31181</f>
        <v>376.07427000000001</v>
      </c>
      <c r="F785" s="27">
        <f>316.89938+6.86308+52.31181</f>
        <v>376.07427000000001</v>
      </c>
      <c r="G785" s="20" t="s">
        <v>295</v>
      </c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76.5">
      <c r="A786" s="22" t="s">
        <v>294</v>
      </c>
      <c r="B786" s="22" t="s">
        <v>293</v>
      </c>
      <c r="C786" s="7" t="s">
        <v>29</v>
      </c>
      <c r="D786" s="15">
        <v>642.96180000000004</v>
      </c>
      <c r="E786" s="27">
        <f>440.03778-34.69723+7.55017</f>
        <v>412.89071999999999</v>
      </c>
      <c r="F786" s="27">
        <f>440.03778-34.69723+7.55017</f>
        <v>412.89071999999999</v>
      </c>
      <c r="G786" s="20" t="s">
        <v>292</v>
      </c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76.5">
      <c r="A787" s="22" t="s">
        <v>291</v>
      </c>
      <c r="B787" s="22" t="s">
        <v>290</v>
      </c>
      <c r="C787" s="7" t="s">
        <v>29</v>
      </c>
      <c r="D787" s="15">
        <v>404.21199999999999</v>
      </c>
      <c r="E787" s="27">
        <f>276.02344+5.8347+38.04106</f>
        <v>319.89920000000001</v>
      </c>
      <c r="F787" s="27">
        <f>276.02344+5.8347+38.04106</f>
        <v>319.89920000000001</v>
      </c>
      <c r="G787" s="20" t="s">
        <v>289</v>
      </c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63.75">
      <c r="A788" s="22" t="s">
        <v>288</v>
      </c>
      <c r="B788" s="22" t="s">
        <v>287</v>
      </c>
      <c r="C788" s="7" t="s">
        <v>29</v>
      </c>
      <c r="D788" s="15">
        <v>514.48379999999997</v>
      </c>
      <c r="E788" s="27">
        <f>227.94394+277.19965+9.3406</f>
        <v>514.48419000000001</v>
      </c>
      <c r="F788" s="27">
        <f>227.94394+277.19965+9.3406</f>
        <v>514.48419000000001</v>
      </c>
      <c r="G788" s="20" t="s">
        <v>286</v>
      </c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51">
      <c r="A789" s="22" t="s">
        <v>285</v>
      </c>
      <c r="B789" s="22" t="s">
        <v>284</v>
      </c>
      <c r="C789" s="7" t="s">
        <v>29</v>
      </c>
      <c r="D789" s="15">
        <v>234.24520000000001</v>
      </c>
      <c r="E789" s="29">
        <f>159.17188+30.00352+3.517+35.99563</f>
        <v>228.68803</v>
      </c>
      <c r="F789" s="29">
        <f>159.17188+30.00352+3.517+35.99563</f>
        <v>228.68803</v>
      </c>
      <c r="G789" s="20" t="s">
        <v>283</v>
      </c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45">
      <c r="A790" s="22" t="s">
        <v>282</v>
      </c>
      <c r="B790" s="22" t="s">
        <v>281</v>
      </c>
      <c r="C790" s="7" t="s">
        <v>29</v>
      </c>
      <c r="D790" s="15">
        <v>0.77</v>
      </c>
      <c r="E790" s="29"/>
      <c r="F790" s="29"/>
      <c r="G790" s="20" t="s">
        <v>280</v>
      </c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45">
      <c r="A791" s="22" t="s">
        <v>279</v>
      </c>
      <c r="B791" s="22" t="s">
        <v>278</v>
      </c>
      <c r="C791" s="7" t="s">
        <v>29</v>
      </c>
      <c r="D791" s="15">
        <v>57.8</v>
      </c>
      <c r="E791" s="27">
        <f>46.95</f>
        <v>46.95</v>
      </c>
      <c r="F791" s="27">
        <f>46.95</f>
        <v>46.95</v>
      </c>
      <c r="G791" s="20" t="s">
        <v>275</v>
      </c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47.25">
      <c r="A792" s="22" t="s">
        <v>277</v>
      </c>
      <c r="B792" s="22" t="s">
        <v>276</v>
      </c>
      <c r="C792" s="7" t="s">
        <v>29</v>
      </c>
      <c r="D792" s="15">
        <v>18.899999999999999</v>
      </c>
      <c r="E792" s="29">
        <f>12.88</f>
        <v>12.88</v>
      </c>
      <c r="F792" s="29">
        <f>12.88</f>
        <v>12.88</v>
      </c>
      <c r="G792" s="20" t="s">
        <v>275</v>
      </c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45">
      <c r="A793" s="22" t="s">
        <v>274</v>
      </c>
      <c r="B793" s="22" t="s">
        <v>273</v>
      </c>
      <c r="C793" s="7" t="s">
        <v>29</v>
      </c>
      <c r="D793" s="15">
        <v>164.15899999999999</v>
      </c>
      <c r="E793" s="29">
        <f>12.88+151.27882</f>
        <v>164.15881999999999</v>
      </c>
      <c r="F793" s="29">
        <f>12.88+151.27882</f>
        <v>164.15881999999999</v>
      </c>
      <c r="G793" s="20" t="s">
        <v>272</v>
      </c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45">
      <c r="A794" s="22" t="s">
        <v>271</v>
      </c>
      <c r="B794" s="22" t="s">
        <v>270</v>
      </c>
      <c r="C794" s="7" t="s">
        <v>29</v>
      </c>
      <c r="D794" s="15">
        <v>36.856999999999999</v>
      </c>
      <c r="E794" s="27"/>
      <c r="F794" s="27"/>
      <c r="G794" s="20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45">
      <c r="A795" s="22" t="s">
        <v>269</v>
      </c>
      <c r="B795" s="22" t="s">
        <v>268</v>
      </c>
      <c r="C795" s="7" t="s">
        <v>29</v>
      </c>
      <c r="D795" s="15">
        <v>22.271999999999998</v>
      </c>
      <c r="E795" s="27">
        <v>17.467289999999998</v>
      </c>
      <c r="F795" s="27">
        <v>17.467289999999998</v>
      </c>
      <c r="G795" s="20" t="s">
        <v>267</v>
      </c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45">
      <c r="A796" s="22" t="s">
        <v>266</v>
      </c>
      <c r="B796" s="22" t="s">
        <v>265</v>
      </c>
      <c r="C796" s="7" t="s">
        <v>29</v>
      </c>
      <c r="D796" s="15">
        <v>34.972000000000001</v>
      </c>
      <c r="E796" s="27">
        <v>29.319210000000002</v>
      </c>
      <c r="F796" s="27">
        <v>29.319210000000002</v>
      </c>
      <c r="G796" s="20" t="s">
        <v>134</v>
      </c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45">
      <c r="A797" s="22" t="s">
        <v>264</v>
      </c>
      <c r="B797" s="22" t="s">
        <v>263</v>
      </c>
      <c r="C797" s="7" t="s">
        <v>29</v>
      </c>
      <c r="D797" s="15">
        <v>36.856999999999999</v>
      </c>
      <c r="E797" s="27">
        <v>17.24634</v>
      </c>
      <c r="F797" s="27">
        <v>17.24634</v>
      </c>
      <c r="G797" s="20" t="s">
        <v>134</v>
      </c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45">
      <c r="A798" s="22" t="s">
        <v>262</v>
      </c>
      <c r="B798" s="22" t="s">
        <v>261</v>
      </c>
      <c r="C798" s="7" t="s">
        <v>29</v>
      </c>
      <c r="D798" s="15">
        <v>22.95</v>
      </c>
      <c r="E798" s="27">
        <v>16.054649999999999</v>
      </c>
      <c r="F798" s="27">
        <v>16.054649999999999</v>
      </c>
      <c r="G798" s="20" t="s">
        <v>134</v>
      </c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45">
      <c r="A799" s="22" t="s">
        <v>260</v>
      </c>
      <c r="B799" s="22" t="s">
        <v>259</v>
      </c>
      <c r="C799" s="7" t="s">
        <v>29</v>
      </c>
      <c r="D799" s="15">
        <v>22.595310000000001</v>
      </c>
      <c r="E799" s="27">
        <v>22.595310000000001</v>
      </c>
      <c r="F799" s="27">
        <v>22.595310000000001</v>
      </c>
      <c r="G799" s="20" t="s">
        <v>134</v>
      </c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45">
      <c r="A800" s="22" t="s">
        <v>258</v>
      </c>
      <c r="B800" s="22" t="s">
        <v>257</v>
      </c>
      <c r="C800" s="7" t="s">
        <v>29</v>
      </c>
      <c r="D800" s="15">
        <v>17.972000000000001</v>
      </c>
      <c r="E800" s="27">
        <v>10.513170000000001</v>
      </c>
      <c r="F800" s="27">
        <v>10.513170000000001</v>
      </c>
      <c r="G800" s="20" t="s">
        <v>134</v>
      </c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45">
      <c r="A801" s="22" t="s">
        <v>256</v>
      </c>
      <c r="B801" s="22" t="s">
        <v>255</v>
      </c>
      <c r="C801" s="7" t="s">
        <v>29</v>
      </c>
      <c r="D801" s="15">
        <v>55.542999999999999</v>
      </c>
      <c r="E801" s="27">
        <v>40.528709999999997</v>
      </c>
      <c r="F801" s="27">
        <v>40.528709999999997</v>
      </c>
      <c r="G801" s="20" t="s">
        <v>134</v>
      </c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45">
      <c r="A802" s="22" t="s">
        <v>254</v>
      </c>
      <c r="B802" s="22" t="s">
        <v>253</v>
      </c>
      <c r="C802" s="7" t="s">
        <v>29</v>
      </c>
      <c r="D802" s="15">
        <v>26.603999999999999</v>
      </c>
      <c r="E802" s="27">
        <v>26.438669999999998</v>
      </c>
      <c r="F802" s="27">
        <v>26.438669999999998</v>
      </c>
      <c r="G802" s="20" t="s">
        <v>134</v>
      </c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45">
      <c r="A803" s="22" t="s">
        <v>252</v>
      </c>
      <c r="B803" s="22" t="s">
        <v>251</v>
      </c>
      <c r="C803" s="7" t="s">
        <v>29</v>
      </c>
      <c r="D803" s="15">
        <v>16.885999999999999</v>
      </c>
      <c r="E803" s="27"/>
      <c r="F803" s="27"/>
      <c r="G803" s="20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45">
      <c r="A804" s="22" t="s">
        <v>250</v>
      </c>
      <c r="B804" s="22" t="s">
        <v>249</v>
      </c>
      <c r="C804" s="7" t="s">
        <v>29</v>
      </c>
      <c r="D804" s="15">
        <v>56.777000000000001</v>
      </c>
      <c r="E804" s="27">
        <v>43.662529999999997</v>
      </c>
      <c r="F804" s="27">
        <v>43.662529999999997</v>
      </c>
      <c r="G804" s="20" t="s">
        <v>42</v>
      </c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45">
      <c r="A805" s="22" t="s">
        <v>248</v>
      </c>
      <c r="B805" s="22" t="s">
        <v>247</v>
      </c>
      <c r="C805" s="7" t="s">
        <v>29</v>
      </c>
      <c r="D805" s="15">
        <v>221.63059999999999</v>
      </c>
      <c r="E805" s="27">
        <v>148.21455999999998</v>
      </c>
      <c r="F805" s="27">
        <v>148.21455999999998</v>
      </c>
      <c r="G805" s="20" t="s">
        <v>45</v>
      </c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45">
      <c r="A806" s="22" t="s">
        <v>246</v>
      </c>
      <c r="B806" s="22" t="s">
        <v>245</v>
      </c>
      <c r="C806" s="7" t="s">
        <v>29</v>
      </c>
      <c r="D806" s="15">
        <v>406.08640000000003</v>
      </c>
      <c r="E806" s="27">
        <v>350</v>
      </c>
      <c r="F806" s="27">
        <v>267.78058999999996</v>
      </c>
      <c r="G806" s="20" t="s">
        <v>45</v>
      </c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45">
      <c r="A807" s="22" t="s">
        <v>244</v>
      </c>
      <c r="B807" s="22" t="s">
        <v>243</v>
      </c>
      <c r="C807" s="7" t="s">
        <v>29</v>
      </c>
      <c r="D807" s="15">
        <v>33.929000000000002</v>
      </c>
      <c r="E807" s="27">
        <v>28.632470000000001</v>
      </c>
      <c r="F807" s="27">
        <v>28.632470000000001</v>
      </c>
      <c r="G807" s="20" t="s">
        <v>48</v>
      </c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45">
      <c r="A808" s="22" t="s">
        <v>242</v>
      </c>
      <c r="B808" s="22" t="s">
        <v>241</v>
      </c>
      <c r="C808" s="7" t="s">
        <v>29</v>
      </c>
      <c r="D808" s="15">
        <v>44.469000000000001</v>
      </c>
      <c r="E808" s="27">
        <v>38.713590000000003</v>
      </c>
      <c r="F808" s="27">
        <v>38.713590000000003</v>
      </c>
      <c r="G808" s="20" t="s">
        <v>51</v>
      </c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45">
      <c r="A809" s="22" t="s">
        <v>240</v>
      </c>
      <c r="B809" s="22" t="s">
        <v>239</v>
      </c>
      <c r="C809" s="7" t="s">
        <v>29</v>
      </c>
      <c r="D809" s="15">
        <v>44.180999999999997</v>
      </c>
      <c r="E809" s="27">
        <v>38.102040000000002</v>
      </c>
      <c r="F809" s="27">
        <v>38.102040000000002</v>
      </c>
      <c r="G809" s="20" t="s">
        <v>51</v>
      </c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45">
      <c r="A810" s="22" t="s">
        <v>238</v>
      </c>
      <c r="B810" s="22" t="s">
        <v>237</v>
      </c>
      <c r="C810" s="7" t="s">
        <v>29</v>
      </c>
      <c r="D810" s="15">
        <v>22.595310000000001</v>
      </c>
      <c r="E810" s="27">
        <v>22.595310000000001</v>
      </c>
      <c r="F810" s="27">
        <v>22.595310000000001</v>
      </c>
      <c r="G810" s="20" t="s">
        <v>51</v>
      </c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45">
      <c r="A811" s="22" t="s">
        <v>236</v>
      </c>
      <c r="B811" s="22" t="s">
        <v>235</v>
      </c>
      <c r="C811" s="7" t="s">
        <v>29</v>
      </c>
      <c r="D811" s="15">
        <v>19</v>
      </c>
      <c r="E811" s="27">
        <v>13.16376</v>
      </c>
      <c r="F811" s="27">
        <v>13.16376</v>
      </c>
      <c r="G811" s="20" t="s">
        <v>134</v>
      </c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45">
      <c r="A812" s="22" t="s">
        <v>234</v>
      </c>
      <c r="B812" s="22" t="s">
        <v>233</v>
      </c>
      <c r="C812" s="7" t="s">
        <v>29</v>
      </c>
      <c r="D812" s="15">
        <v>30.35</v>
      </c>
      <c r="E812" s="27">
        <v>26.913509999999999</v>
      </c>
      <c r="F812" s="27">
        <v>26.913509999999999</v>
      </c>
      <c r="G812" s="20" t="s">
        <v>134</v>
      </c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45">
      <c r="A813" s="22" t="s">
        <v>232</v>
      </c>
      <c r="B813" s="22" t="s">
        <v>231</v>
      </c>
      <c r="C813" s="7" t="s">
        <v>29</v>
      </c>
      <c r="D813" s="15">
        <v>38.612430000000003</v>
      </c>
      <c r="E813" s="27">
        <v>38.612430000000003</v>
      </c>
      <c r="F813" s="27">
        <v>38.612430000000003</v>
      </c>
      <c r="G813" s="20" t="s">
        <v>51</v>
      </c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45">
      <c r="A814" s="22" t="s">
        <v>230</v>
      </c>
      <c r="B814" s="22" t="s">
        <v>229</v>
      </c>
      <c r="C814" s="7" t="s">
        <v>29</v>
      </c>
      <c r="D814" s="15">
        <v>34.064</v>
      </c>
      <c r="E814" s="27">
        <v>27.656289999999998</v>
      </c>
      <c r="F814" s="27">
        <v>27.656289999999998</v>
      </c>
      <c r="G814" s="20" t="s">
        <v>48</v>
      </c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45">
      <c r="A815" s="22" t="s">
        <v>228</v>
      </c>
      <c r="B815" s="22" t="s">
        <v>227</v>
      </c>
      <c r="C815" s="7" t="s">
        <v>29</v>
      </c>
      <c r="D815" s="15">
        <v>47.154000000000003</v>
      </c>
      <c r="E815" s="27"/>
      <c r="F815" s="27"/>
      <c r="G815" s="20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45">
      <c r="A816" s="22" t="s">
        <v>226</v>
      </c>
      <c r="B816" s="22" t="s">
        <v>225</v>
      </c>
      <c r="C816" s="7" t="s">
        <v>29</v>
      </c>
      <c r="D816" s="15">
        <v>47.154000000000003</v>
      </c>
      <c r="E816" s="27">
        <v>42.681049999999999</v>
      </c>
      <c r="F816" s="27">
        <v>42.681049999999999</v>
      </c>
      <c r="G816" s="20" t="s">
        <v>48</v>
      </c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45">
      <c r="A817" s="22" t="s">
        <v>224</v>
      </c>
      <c r="B817" s="22" t="s">
        <v>223</v>
      </c>
      <c r="C817" s="7" t="s">
        <v>29</v>
      </c>
      <c r="D817" s="15">
        <v>33.6</v>
      </c>
      <c r="E817" s="27">
        <v>20.83034</v>
      </c>
      <c r="F817" s="27">
        <v>20.83034</v>
      </c>
      <c r="G817" s="20" t="s">
        <v>42</v>
      </c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45">
      <c r="A818" s="22" t="s">
        <v>222</v>
      </c>
      <c r="B818" s="22" t="s">
        <v>221</v>
      </c>
      <c r="C818" s="7" t="s">
        <v>29</v>
      </c>
      <c r="D818" s="15">
        <v>351.58580000000001</v>
      </c>
      <c r="E818" s="27">
        <v>351</v>
      </c>
      <c r="F818" s="27">
        <v>227.28382999999999</v>
      </c>
      <c r="G818" s="20" t="s">
        <v>45</v>
      </c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45">
      <c r="A819" s="22" t="s">
        <v>220</v>
      </c>
      <c r="B819" s="22" t="s">
        <v>219</v>
      </c>
      <c r="C819" s="7" t="s">
        <v>29</v>
      </c>
      <c r="D819" s="15">
        <v>373.25709999999998</v>
      </c>
      <c r="E819" s="27">
        <v>373</v>
      </c>
      <c r="F819" s="27">
        <v>244.97308999999998</v>
      </c>
      <c r="G819" s="20" t="s">
        <v>104</v>
      </c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45">
      <c r="A820" s="22" t="s">
        <v>218</v>
      </c>
      <c r="B820" s="22" t="s">
        <v>217</v>
      </c>
      <c r="C820" s="7" t="s">
        <v>29</v>
      </c>
      <c r="D820" s="15">
        <v>41.87124</v>
      </c>
      <c r="E820" s="27">
        <v>41.87124</v>
      </c>
      <c r="F820" s="27">
        <v>41.87124</v>
      </c>
      <c r="G820" s="20" t="s">
        <v>48</v>
      </c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45">
      <c r="A821" s="22" t="s">
        <v>216</v>
      </c>
      <c r="B821" s="22" t="s">
        <v>215</v>
      </c>
      <c r="C821" s="7" t="s">
        <v>29</v>
      </c>
      <c r="D821" s="15">
        <v>482.0487</v>
      </c>
      <c r="E821" s="27">
        <f>311.47833+128.027</f>
        <v>439.50533000000001</v>
      </c>
      <c r="F821" s="27">
        <v>311.47833000000003</v>
      </c>
      <c r="G821" s="20" t="s">
        <v>45</v>
      </c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45">
      <c r="A822" s="22" t="s">
        <v>214</v>
      </c>
      <c r="B822" s="22" t="s">
        <v>213</v>
      </c>
      <c r="C822" s="7" t="s">
        <v>29</v>
      </c>
      <c r="D822" s="15">
        <v>449.93170000000003</v>
      </c>
      <c r="E822" s="27">
        <f>299.3302+135.487</f>
        <v>434.81719999999996</v>
      </c>
      <c r="F822" s="27">
        <v>299.33019999999999</v>
      </c>
      <c r="G822" s="20" t="s">
        <v>143</v>
      </c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45">
      <c r="A823" s="22" t="s">
        <v>212</v>
      </c>
      <c r="B823" s="22" t="s">
        <v>211</v>
      </c>
      <c r="C823" s="7" t="s">
        <v>29</v>
      </c>
      <c r="D823" s="15">
        <v>32.210450000000002</v>
      </c>
      <c r="E823" s="27">
        <v>32.210450000000002</v>
      </c>
      <c r="F823" s="27">
        <v>32.210450000000002</v>
      </c>
      <c r="G823" s="20" t="s">
        <v>48</v>
      </c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45">
      <c r="A824" s="22" t="s">
        <v>210</v>
      </c>
      <c r="B824" s="22" t="s">
        <v>209</v>
      </c>
      <c r="C824" s="7" t="s">
        <v>29</v>
      </c>
      <c r="D824" s="15">
        <v>21.20787</v>
      </c>
      <c r="E824" s="27">
        <v>21.20787</v>
      </c>
      <c r="F824" s="27">
        <v>21.20787</v>
      </c>
      <c r="G824" s="20" t="s">
        <v>48</v>
      </c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45">
      <c r="A825" s="22" t="s">
        <v>208</v>
      </c>
      <c r="B825" s="22" t="s">
        <v>207</v>
      </c>
      <c r="C825" s="7" t="s">
        <v>29</v>
      </c>
      <c r="D825" s="15">
        <v>339.14204999999998</v>
      </c>
      <c r="E825" s="27">
        <v>229.81412999999998</v>
      </c>
      <c r="F825" s="27">
        <v>229.81412999999998</v>
      </c>
      <c r="G825" s="20" t="s">
        <v>34</v>
      </c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45">
      <c r="A826" s="22" t="s">
        <v>206</v>
      </c>
      <c r="B826" s="22" t="s">
        <v>205</v>
      </c>
      <c r="C826" s="7" t="s">
        <v>29</v>
      </c>
      <c r="D826" s="15">
        <v>447.75097999999997</v>
      </c>
      <c r="E826" s="27">
        <v>301.33886999999999</v>
      </c>
      <c r="F826" s="27">
        <v>301.33886999999999</v>
      </c>
      <c r="G826" s="20" t="s">
        <v>104</v>
      </c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45">
      <c r="A827" s="22" t="s">
        <v>204</v>
      </c>
      <c r="B827" s="22" t="s">
        <v>203</v>
      </c>
      <c r="C827" s="7" t="s">
        <v>29</v>
      </c>
      <c r="D827" s="15">
        <v>545.32997</v>
      </c>
      <c r="E827" s="27">
        <v>369.81349</v>
      </c>
      <c r="F827" s="27">
        <v>369.81349</v>
      </c>
      <c r="G827" s="20" t="s">
        <v>45</v>
      </c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45">
      <c r="A828" s="22" t="s">
        <v>202</v>
      </c>
      <c r="B828" s="22" t="s">
        <v>201</v>
      </c>
      <c r="C828" s="7" t="s">
        <v>29</v>
      </c>
      <c r="D828" s="15">
        <v>846.78402999999992</v>
      </c>
      <c r="E828" s="27">
        <v>573.71172999999999</v>
      </c>
      <c r="F828" s="27">
        <v>573.71172999999999</v>
      </c>
      <c r="G828" s="20" t="s">
        <v>45</v>
      </c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45">
      <c r="A829" s="22" t="s">
        <v>200</v>
      </c>
      <c r="B829" s="22" t="s">
        <v>199</v>
      </c>
      <c r="C829" s="7" t="s">
        <v>29</v>
      </c>
      <c r="D829" s="15">
        <v>446.24896000000001</v>
      </c>
      <c r="E829" s="27">
        <v>299.67818</v>
      </c>
      <c r="F829" s="27">
        <v>299.67818</v>
      </c>
      <c r="G829" s="20" t="s">
        <v>143</v>
      </c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45">
      <c r="A830" s="22" t="s">
        <v>198</v>
      </c>
      <c r="B830" s="22" t="s">
        <v>197</v>
      </c>
      <c r="C830" s="7" t="s">
        <v>29</v>
      </c>
      <c r="D830" s="15">
        <v>235.64302999999998</v>
      </c>
      <c r="E830" s="27">
        <v>160.02970999999999</v>
      </c>
      <c r="F830" s="27">
        <v>160.02970999999999</v>
      </c>
      <c r="G830" s="20" t="s">
        <v>104</v>
      </c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45">
      <c r="A831" s="22" t="s">
        <v>196</v>
      </c>
      <c r="B831" s="22" t="s">
        <v>195</v>
      </c>
      <c r="C831" s="7" t="s">
        <v>29</v>
      </c>
      <c r="D831" s="15">
        <v>236.64302999999998</v>
      </c>
      <c r="E831" s="27">
        <v>160.02970999999999</v>
      </c>
      <c r="F831" s="27">
        <v>160.02970999999999</v>
      </c>
      <c r="G831" s="20" t="s">
        <v>104</v>
      </c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45">
      <c r="A832" s="22" t="s">
        <v>194</v>
      </c>
      <c r="B832" s="22" t="s">
        <v>193</v>
      </c>
      <c r="C832" s="7" t="s">
        <v>29</v>
      </c>
      <c r="D832" s="15">
        <v>236.64302999999998</v>
      </c>
      <c r="E832" s="27">
        <v>160.02970999999999</v>
      </c>
      <c r="F832" s="27">
        <v>160.02970999999999</v>
      </c>
      <c r="G832" s="20" t="s">
        <v>104</v>
      </c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45">
      <c r="A833" s="22" t="s">
        <v>192</v>
      </c>
      <c r="B833" s="22" t="s">
        <v>191</v>
      </c>
      <c r="C833" s="7" t="s">
        <v>29</v>
      </c>
      <c r="D833" s="15">
        <v>46.542439999999999</v>
      </c>
      <c r="E833" s="27">
        <v>46.542439999999999</v>
      </c>
      <c r="F833" s="27">
        <v>46.542439999999999</v>
      </c>
      <c r="G833" s="20" t="s">
        <v>42</v>
      </c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45">
      <c r="A834" s="22" t="s">
        <v>190</v>
      </c>
      <c r="B834" s="22" t="s">
        <v>189</v>
      </c>
      <c r="C834" s="7" t="s">
        <v>29</v>
      </c>
      <c r="D834" s="15">
        <v>32.000529999999998</v>
      </c>
      <c r="E834" s="27">
        <v>32.000529999999998</v>
      </c>
      <c r="F834" s="27">
        <v>32.000529999999998</v>
      </c>
      <c r="G834" s="20" t="s">
        <v>42</v>
      </c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45">
      <c r="A835" s="22" t="s">
        <v>188</v>
      </c>
      <c r="B835" s="22" t="s">
        <v>187</v>
      </c>
      <c r="C835" s="7" t="s">
        <v>29</v>
      </c>
      <c r="D835" s="15">
        <v>28.931370000000001</v>
      </c>
      <c r="E835" s="27">
        <v>28.931760000000001</v>
      </c>
      <c r="F835" s="27">
        <v>28.931760000000001</v>
      </c>
      <c r="G835" s="20" t="s">
        <v>48</v>
      </c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45">
      <c r="A836" s="22" t="s">
        <v>186</v>
      </c>
      <c r="B836" s="22" t="s">
        <v>185</v>
      </c>
      <c r="C836" s="7" t="s">
        <v>29</v>
      </c>
      <c r="D836" s="15">
        <v>81.07002</v>
      </c>
      <c r="E836" s="27">
        <v>81.07002</v>
      </c>
      <c r="F836" s="27">
        <v>81.07002</v>
      </c>
      <c r="G836" s="20" t="s">
        <v>42</v>
      </c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47.25">
      <c r="A837" s="22" t="s">
        <v>184</v>
      </c>
      <c r="B837" s="22" t="s">
        <v>183</v>
      </c>
      <c r="C837" s="7" t="s">
        <v>29</v>
      </c>
      <c r="D837" s="15">
        <v>60.075300000000006</v>
      </c>
      <c r="E837" s="27">
        <v>60.075299999999999</v>
      </c>
      <c r="F837" s="27">
        <v>60.075299999999999</v>
      </c>
      <c r="G837" s="20" t="s">
        <v>42</v>
      </c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45">
      <c r="A838" s="22" t="s">
        <v>182</v>
      </c>
      <c r="B838" s="22" t="s">
        <v>181</v>
      </c>
      <c r="C838" s="7" t="s">
        <v>29</v>
      </c>
      <c r="D838" s="15">
        <v>853.26</v>
      </c>
      <c r="E838" s="27">
        <v>574.26341000000002</v>
      </c>
      <c r="F838" s="27">
        <v>574.26341000000002</v>
      </c>
      <c r="G838" s="20" t="s">
        <v>176</v>
      </c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45">
      <c r="A839" s="22" t="s">
        <v>180</v>
      </c>
      <c r="B839" s="22" t="s">
        <v>179</v>
      </c>
      <c r="C839" s="7" t="s">
        <v>29</v>
      </c>
      <c r="D839" s="15">
        <v>47.725999999999999</v>
      </c>
      <c r="E839" s="27"/>
      <c r="F839" s="27"/>
      <c r="G839" s="20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45">
      <c r="A840" s="22" t="s">
        <v>178</v>
      </c>
      <c r="B840" s="22" t="s">
        <v>177</v>
      </c>
      <c r="C840" s="7" t="s">
        <v>29</v>
      </c>
      <c r="D840" s="15">
        <v>689.78935000000001</v>
      </c>
      <c r="E840" s="27">
        <v>464.03213</v>
      </c>
      <c r="F840" s="27">
        <v>464.03213</v>
      </c>
      <c r="G840" s="20" t="s">
        <v>176</v>
      </c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45">
      <c r="A841" s="22" t="s">
        <v>175</v>
      </c>
      <c r="B841" s="22" t="s">
        <v>174</v>
      </c>
      <c r="C841" s="7" t="s">
        <v>29</v>
      </c>
      <c r="D841" s="15">
        <v>182.80437000000001</v>
      </c>
      <c r="E841" s="27">
        <v>120.47775999999999</v>
      </c>
      <c r="F841" s="27">
        <v>120.47775999999999</v>
      </c>
      <c r="G841" s="20" t="s">
        <v>143</v>
      </c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45">
      <c r="A842" s="22" t="s">
        <v>173</v>
      </c>
      <c r="B842" s="22" t="s">
        <v>172</v>
      </c>
      <c r="C842" s="7" t="s">
        <v>29</v>
      </c>
      <c r="D842" s="15">
        <v>468.12696999999997</v>
      </c>
      <c r="E842" s="27">
        <v>315.97341</v>
      </c>
      <c r="F842" s="27">
        <v>315.97341</v>
      </c>
      <c r="G842" s="20" t="s">
        <v>143</v>
      </c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45">
      <c r="A843" s="22" t="s">
        <v>171</v>
      </c>
      <c r="B843" s="22" t="s">
        <v>170</v>
      </c>
      <c r="C843" s="7" t="s">
        <v>29</v>
      </c>
      <c r="D843" s="15">
        <v>29.829000000000001</v>
      </c>
      <c r="E843" s="27">
        <v>22.480969999999999</v>
      </c>
      <c r="F843" s="27">
        <v>22.480969999999999</v>
      </c>
      <c r="G843" s="20" t="s">
        <v>42</v>
      </c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45">
      <c r="A844" s="22" t="s">
        <v>169</v>
      </c>
      <c r="B844" s="22" t="s">
        <v>168</v>
      </c>
      <c r="C844" s="7" t="s">
        <v>29</v>
      </c>
      <c r="D844" s="15">
        <v>342.92196999999999</v>
      </c>
      <c r="E844" s="27">
        <v>230.81954000000002</v>
      </c>
      <c r="F844" s="27">
        <v>230.81954000000002</v>
      </c>
      <c r="G844" s="20" t="s">
        <v>45</v>
      </c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47.25">
      <c r="A845" s="22" t="s">
        <v>167</v>
      </c>
      <c r="B845" s="22" t="s">
        <v>166</v>
      </c>
      <c r="C845" s="7" t="s">
        <v>29</v>
      </c>
      <c r="D845" s="15">
        <v>19.71442</v>
      </c>
      <c r="E845" s="27">
        <v>19.71442</v>
      </c>
      <c r="F845" s="27">
        <v>19.71442</v>
      </c>
      <c r="G845" s="20" t="s">
        <v>48</v>
      </c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45">
      <c r="A846" s="22" t="s">
        <v>165</v>
      </c>
      <c r="B846" s="22" t="s">
        <v>164</v>
      </c>
      <c r="C846" s="7" t="s">
        <v>29</v>
      </c>
      <c r="D846" s="15">
        <v>24.236000000000001</v>
      </c>
      <c r="E846" s="27"/>
      <c r="F846" s="27"/>
      <c r="G846" s="20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45">
      <c r="A847" s="22" t="s">
        <v>163</v>
      </c>
      <c r="B847" s="22" t="s">
        <v>162</v>
      </c>
      <c r="C847" s="7" t="s">
        <v>29</v>
      </c>
      <c r="D847" s="15">
        <v>16.963999999999999</v>
      </c>
      <c r="E847" s="27"/>
      <c r="F847" s="27"/>
      <c r="G847" s="20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45">
      <c r="A848" s="22" t="s">
        <v>161</v>
      </c>
      <c r="B848" s="22" t="s">
        <v>160</v>
      </c>
      <c r="C848" s="7" t="s">
        <v>29</v>
      </c>
      <c r="D848" s="15">
        <v>478.22203999999999</v>
      </c>
      <c r="E848" s="27">
        <v>321.4837</v>
      </c>
      <c r="F848" s="27">
        <v>321.4837</v>
      </c>
      <c r="G848" s="20" t="s">
        <v>45</v>
      </c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154" ht="45">
      <c r="A849" s="22" t="s">
        <v>159</v>
      </c>
      <c r="B849" s="22" t="s">
        <v>158</v>
      </c>
      <c r="C849" s="7" t="s">
        <v>29</v>
      </c>
      <c r="D849" s="15">
        <v>28.22803</v>
      </c>
      <c r="E849" s="27">
        <v>28.228020000000001</v>
      </c>
      <c r="F849" s="27">
        <v>28.228020000000001</v>
      </c>
      <c r="G849" s="20" t="s">
        <v>48</v>
      </c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154" ht="45">
      <c r="A850" s="22" t="s">
        <v>157</v>
      </c>
      <c r="B850" s="22" t="s">
        <v>156</v>
      </c>
      <c r="C850" s="7" t="s">
        <v>29</v>
      </c>
      <c r="D850" s="15">
        <v>20.841629999999999</v>
      </c>
      <c r="E850" s="27">
        <v>20.841629999999999</v>
      </c>
      <c r="F850" s="27">
        <v>20.841629999999999</v>
      </c>
      <c r="G850" s="20" t="s">
        <v>48</v>
      </c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154" ht="45">
      <c r="A851" s="22" t="s">
        <v>155</v>
      </c>
      <c r="B851" s="22" t="s">
        <v>154</v>
      </c>
      <c r="C851" s="7" t="s">
        <v>29</v>
      </c>
      <c r="D851" s="15">
        <v>479.50943999999998</v>
      </c>
      <c r="E851" s="27">
        <v>321.4837</v>
      </c>
      <c r="F851" s="27">
        <v>321.4837</v>
      </c>
      <c r="G851" s="20" t="s">
        <v>104</v>
      </c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154" ht="45">
      <c r="A852" s="22" t="s">
        <v>153</v>
      </c>
      <c r="B852" s="22" t="s">
        <v>152</v>
      </c>
      <c r="C852" s="7" t="s">
        <v>29</v>
      </c>
      <c r="D852" s="15">
        <v>29.829000000000001</v>
      </c>
      <c r="E852" s="27">
        <v>22.07037</v>
      </c>
      <c r="F852" s="27">
        <v>22.07037</v>
      </c>
      <c r="G852" s="20" t="s">
        <v>48</v>
      </c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154" ht="45">
      <c r="A853" s="22" t="s">
        <v>151</v>
      </c>
      <c r="B853" s="22" t="s">
        <v>150</v>
      </c>
      <c r="C853" s="7" t="s">
        <v>29</v>
      </c>
      <c r="D853" s="15">
        <v>12.055999999999999</v>
      </c>
      <c r="E853" s="27"/>
      <c r="F853" s="27"/>
      <c r="G853" s="20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154" ht="45">
      <c r="A854" s="22" t="s">
        <v>149</v>
      </c>
      <c r="B854" s="22" t="s">
        <v>148</v>
      </c>
      <c r="C854" s="7" t="s">
        <v>29</v>
      </c>
      <c r="D854" s="15">
        <v>20.91103</v>
      </c>
      <c r="E854" s="27">
        <v>20.91103</v>
      </c>
      <c r="F854" s="27">
        <v>20.91103</v>
      </c>
      <c r="G854" s="20" t="s">
        <v>48</v>
      </c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154" ht="45">
      <c r="A855" s="22" t="s">
        <v>147</v>
      </c>
      <c r="B855" s="22" t="s">
        <v>146</v>
      </c>
      <c r="C855" s="7" t="s">
        <v>29</v>
      </c>
      <c r="D855" s="15">
        <v>21.674530000000001</v>
      </c>
      <c r="E855" s="27">
        <v>21.674530000000001</v>
      </c>
      <c r="F855" s="27">
        <v>21.674530000000001</v>
      </c>
      <c r="G855" s="20" t="s">
        <v>48</v>
      </c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154" ht="45">
      <c r="A856" s="22" t="s">
        <v>145</v>
      </c>
      <c r="B856" s="22" t="s">
        <v>144</v>
      </c>
      <c r="C856" s="7" t="s">
        <v>29</v>
      </c>
      <c r="D856" s="15">
        <v>455.08899000000002</v>
      </c>
      <c r="E856" s="27">
        <v>312.34766999999999</v>
      </c>
      <c r="F856" s="27">
        <v>312.34766999999999</v>
      </c>
      <c r="G856" s="20" t="s">
        <v>143</v>
      </c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  <c r="CW856" s="28"/>
      <c r="CX856" s="28"/>
      <c r="CY856" s="28"/>
      <c r="CZ856" s="28"/>
      <c r="DA856" s="28"/>
      <c r="DB856" s="28"/>
      <c r="DC856" s="28"/>
      <c r="DD856" s="28"/>
      <c r="DE856" s="28"/>
      <c r="DF856" s="28"/>
      <c r="DG856" s="28"/>
      <c r="DH856" s="28"/>
      <c r="DI856" s="28"/>
      <c r="DJ856" s="28"/>
      <c r="DK856" s="28"/>
      <c r="DL856" s="28"/>
      <c r="DM856" s="28"/>
      <c r="DN856" s="28"/>
      <c r="DO856" s="28"/>
      <c r="DP856" s="28"/>
      <c r="DQ856" s="28"/>
      <c r="DR856" s="28"/>
      <c r="DS856" s="28"/>
      <c r="DT856" s="28"/>
      <c r="DU856" s="28"/>
      <c r="DV856" s="28"/>
      <c r="DW856" s="28"/>
      <c r="DX856" s="28"/>
      <c r="DY856" s="28"/>
      <c r="DZ856" s="28"/>
      <c r="EA856" s="28"/>
      <c r="EB856" s="28"/>
      <c r="EC856" s="28"/>
      <c r="ED856" s="28"/>
      <c r="EE856" s="28"/>
      <c r="EF856" s="28"/>
      <c r="EG856" s="28"/>
      <c r="EH856" s="28"/>
      <c r="EI856" s="28"/>
      <c r="EJ856" s="28"/>
      <c r="EK856" s="28"/>
      <c r="EL856" s="28"/>
      <c r="EM856" s="28"/>
      <c r="EN856" s="28"/>
      <c r="EO856" s="28"/>
      <c r="EP856" s="28"/>
      <c r="EQ856" s="28"/>
      <c r="ER856" s="28"/>
      <c r="ES856" s="28"/>
      <c r="ET856" s="28"/>
      <c r="EU856" s="28"/>
      <c r="EV856" s="28"/>
      <c r="EW856" s="28"/>
      <c r="EX856" s="28"/>
    </row>
    <row r="857" spans="1:154" ht="45">
      <c r="A857" s="22" t="s">
        <v>142</v>
      </c>
      <c r="B857" s="22" t="s">
        <v>141</v>
      </c>
      <c r="C857" s="7" t="s">
        <v>29</v>
      </c>
      <c r="D857" s="15">
        <v>25.80735</v>
      </c>
      <c r="E857" s="27">
        <v>25.80735</v>
      </c>
      <c r="F857" s="27">
        <v>25.80735</v>
      </c>
      <c r="G857" s="20" t="s">
        <v>42</v>
      </c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</row>
    <row r="858" spans="1:154" ht="45">
      <c r="A858" s="22" t="s">
        <v>140</v>
      </c>
      <c r="B858" s="22" t="s">
        <v>139</v>
      </c>
      <c r="C858" s="7" t="s">
        <v>29</v>
      </c>
      <c r="D858" s="15">
        <v>54.936999999999998</v>
      </c>
      <c r="E858" s="27">
        <v>52.66131</v>
      </c>
      <c r="F858" s="27">
        <v>52.66131</v>
      </c>
      <c r="G858" s="20" t="s">
        <v>42</v>
      </c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</row>
    <row r="859" spans="1:154" ht="45">
      <c r="A859" s="22" t="s">
        <v>138</v>
      </c>
      <c r="B859" s="22" t="s">
        <v>137</v>
      </c>
      <c r="C859" s="7" t="s">
        <v>29</v>
      </c>
      <c r="D859" s="15">
        <v>51.951799999999999</v>
      </c>
      <c r="E859" s="27">
        <v>51.951799999999999</v>
      </c>
      <c r="F859" s="27">
        <v>51.951799999999999</v>
      </c>
      <c r="G859" s="20" t="s">
        <v>42</v>
      </c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</row>
    <row r="860" spans="1:154" ht="45">
      <c r="A860" s="22" t="s">
        <v>136</v>
      </c>
      <c r="B860" s="22" t="s">
        <v>135</v>
      </c>
      <c r="C860" s="7" t="s">
        <v>29</v>
      </c>
      <c r="D860" s="15">
        <v>9.4247099999999993</v>
      </c>
      <c r="E860" s="27">
        <v>9.4247099999999993</v>
      </c>
      <c r="F860" s="27">
        <v>9.4247099999999993</v>
      </c>
      <c r="G860" s="20" t="s">
        <v>134</v>
      </c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</row>
    <row r="861" spans="1:154" ht="45">
      <c r="A861" s="22" t="s">
        <v>133</v>
      </c>
      <c r="B861" s="22" t="s">
        <v>132</v>
      </c>
      <c r="C861" s="7" t="s">
        <v>29</v>
      </c>
      <c r="D861" s="15">
        <v>234.41803000000002</v>
      </c>
      <c r="E861" s="27">
        <v>157.02602999999999</v>
      </c>
      <c r="F861" s="27">
        <v>157.02602999999999</v>
      </c>
      <c r="G861" s="20" t="s">
        <v>104</v>
      </c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</row>
    <row r="862" spans="1:154" ht="45">
      <c r="A862" s="22" t="s">
        <v>131</v>
      </c>
      <c r="B862" s="22" t="s">
        <v>130</v>
      </c>
      <c r="C862" s="7" t="s">
        <v>29</v>
      </c>
      <c r="D862" s="15">
        <v>233.41801000000001</v>
      </c>
      <c r="E862" s="27">
        <v>157.79861</v>
      </c>
      <c r="F862" s="27">
        <v>157.79861</v>
      </c>
      <c r="G862" s="20" t="s">
        <v>104</v>
      </c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</row>
    <row r="863" spans="1:154" ht="45">
      <c r="A863" s="22" t="s">
        <v>129</v>
      </c>
      <c r="B863" s="22" t="s">
        <v>128</v>
      </c>
      <c r="C863" s="7" t="s">
        <v>29</v>
      </c>
      <c r="D863" s="15">
        <v>430.31801999999999</v>
      </c>
      <c r="E863" s="27">
        <v>289.36632000000003</v>
      </c>
      <c r="F863" s="27">
        <v>289.36632000000003</v>
      </c>
      <c r="G863" s="20" t="s">
        <v>104</v>
      </c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</row>
    <row r="864" spans="1:154" ht="45">
      <c r="A864" s="22" t="s">
        <v>127</v>
      </c>
      <c r="B864" s="22" t="s">
        <v>126</v>
      </c>
      <c r="C864" s="7" t="s">
        <v>29</v>
      </c>
      <c r="D864" s="15"/>
      <c r="E864" s="27"/>
      <c r="F864" s="27"/>
      <c r="G864" s="20" t="s">
        <v>125</v>
      </c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</row>
    <row r="865" spans="1:154" ht="45">
      <c r="A865" s="22" t="s">
        <v>124</v>
      </c>
      <c r="B865" s="22" t="s">
        <v>123</v>
      </c>
      <c r="C865" s="7" t="s">
        <v>29</v>
      </c>
      <c r="D865" s="15">
        <v>34.743000000000002</v>
      </c>
      <c r="E865" s="27">
        <v>28.295919999999999</v>
      </c>
      <c r="F865" s="27">
        <v>28.295919999999999</v>
      </c>
      <c r="G865" s="20" t="s">
        <v>48</v>
      </c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</row>
    <row r="866" spans="1:154" ht="45">
      <c r="A866" s="22" t="s">
        <v>122</v>
      </c>
      <c r="B866" s="22" t="s">
        <v>121</v>
      </c>
      <c r="C866" s="7" t="s">
        <v>29</v>
      </c>
      <c r="D866" s="15">
        <v>29.829000000000001</v>
      </c>
      <c r="E866" s="27">
        <v>22.131869999999999</v>
      </c>
      <c r="F866" s="27">
        <v>22.131869999999999</v>
      </c>
      <c r="G866" s="20" t="s">
        <v>48</v>
      </c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</row>
    <row r="867" spans="1:154" ht="45">
      <c r="A867" s="22" t="s">
        <v>120</v>
      </c>
      <c r="B867" s="22" t="s">
        <v>119</v>
      </c>
      <c r="C867" s="7" t="s">
        <v>29</v>
      </c>
      <c r="D867" s="15">
        <v>46.239759999999997</v>
      </c>
      <c r="E867" s="27">
        <v>46.239759999999997</v>
      </c>
      <c r="F867" s="27">
        <v>46.239759999999997</v>
      </c>
      <c r="G867" s="20" t="s">
        <v>48</v>
      </c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</row>
    <row r="868" spans="1:154" ht="45">
      <c r="A868" s="22" t="s">
        <v>118</v>
      </c>
      <c r="B868" s="22" t="s">
        <v>117</v>
      </c>
      <c r="C868" s="7" t="s">
        <v>29</v>
      </c>
      <c r="D868" s="15">
        <v>47.447209999999998</v>
      </c>
      <c r="E868" s="27">
        <v>47.447209999999998</v>
      </c>
      <c r="F868" s="27">
        <v>47.447209999999998</v>
      </c>
      <c r="G868" s="20" t="s">
        <v>42</v>
      </c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</row>
    <row r="869" spans="1:154" ht="47.25">
      <c r="A869" s="22" t="s">
        <v>116</v>
      </c>
      <c r="B869" s="22" t="s">
        <v>115</v>
      </c>
      <c r="C869" s="7" t="s">
        <v>29</v>
      </c>
      <c r="D869" s="15">
        <v>40.200000000000003</v>
      </c>
      <c r="E869" s="27">
        <v>37.695239999999998</v>
      </c>
      <c r="F869" s="27">
        <v>37.695239999999998</v>
      </c>
      <c r="G869" s="20" t="s">
        <v>42</v>
      </c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</row>
    <row r="870" spans="1:154" ht="47.25">
      <c r="A870" s="22" t="s">
        <v>114</v>
      </c>
      <c r="B870" s="22" t="s">
        <v>113</v>
      </c>
      <c r="C870" s="7" t="s">
        <v>29</v>
      </c>
      <c r="D870" s="15">
        <v>21.428999999999998</v>
      </c>
      <c r="E870" s="27">
        <v>16.254390000000001</v>
      </c>
      <c r="F870" s="27">
        <v>16.254390000000001</v>
      </c>
      <c r="G870" s="20" t="s">
        <v>42</v>
      </c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</row>
    <row r="871" spans="1:154" ht="45">
      <c r="A871" s="22" t="s">
        <v>112</v>
      </c>
      <c r="B871" s="22" t="s">
        <v>111</v>
      </c>
      <c r="C871" s="7" t="s">
        <v>29</v>
      </c>
      <c r="D871" s="15">
        <v>39.220999999999997</v>
      </c>
      <c r="E871" s="27">
        <v>31.30555</v>
      </c>
      <c r="F871" s="27">
        <v>31.30555</v>
      </c>
      <c r="G871" s="20" t="s">
        <v>42</v>
      </c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</row>
    <row r="872" spans="1:154" ht="45">
      <c r="A872" s="22" t="s">
        <v>110</v>
      </c>
      <c r="B872" s="22" t="s">
        <v>109</v>
      </c>
      <c r="C872" s="7" t="s">
        <v>29</v>
      </c>
      <c r="D872" s="15">
        <v>34.970999999999997</v>
      </c>
      <c r="E872" s="27"/>
      <c r="F872" s="27"/>
      <c r="G872" s="20" t="s">
        <v>42</v>
      </c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</row>
    <row r="873" spans="1:154" ht="45">
      <c r="A873" s="22" t="s">
        <v>108</v>
      </c>
      <c r="B873" s="22" t="s">
        <v>107</v>
      </c>
      <c r="C873" s="7" t="s">
        <v>29</v>
      </c>
      <c r="D873" s="15">
        <v>26.056000000000001</v>
      </c>
      <c r="E873" s="27">
        <v>9.2572100000000006</v>
      </c>
      <c r="F873" s="27">
        <v>9.2572100000000006</v>
      </c>
      <c r="G873" s="20" t="s">
        <v>42</v>
      </c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</row>
    <row r="874" spans="1:154" ht="45">
      <c r="A874" s="22" t="s">
        <v>106</v>
      </c>
      <c r="B874" s="22" t="s">
        <v>105</v>
      </c>
      <c r="C874" s="7" t="s">
        <v>29</v>
      </c>
      <c r="D874" s="15">
        <v>216.25301999999999</v>
      </c>
      <c r="E874" s="27">
        <v>146.17743999999999</v>
      </c>
      <c r="F874" s="27">
        <v>146.17743999999999</v>
      </c>
      <c r="G874" s="20" t="s">
        <v>104</v>
      </c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</row>
    <row r="875" spans="1:154" ht="45">
      <c r="A875" s="22" t="s">
        <v>103</v>
      </c>
      <c r="B875" s="22" t="s">
        <v>102</v>
      </c>
      <c r="C875" s="7" t="s">
        <v>29</v>
      </c>
      <c r="D875" s="15">
        <v>47.456339999999997</v>
      </c>
      <c r="E875" s="27">
        <v>47.456339999999997</v>
      </c>
      <c r="F875" s="27">
        <v>47.456339999999997</v>
      </c>
      <c r="G875" s="20" t="s">
        <v>42</v>
      </c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</row>
    <row r="876" spans="1:154" ht="45">
      <c r="A876" s="22" t="s">
        <v>101</v>
      </c>
      <c r="B876" s="22" t="s">
        <v>100</v>
      </c>
      <c r="C876" s="7" t="s">
        <v>29</v>
      </c>
      <c r="D876" s="15">
        <v>27.045000000000002</v>
      </c>
      <c r="E876" s="27">
        <v>21.94642</v>
      </c>
      <c r="F876" s="27">
        <v>21.94642</v>
      </c>
      <c r="G876" s="20" t="s">
        <v>48</v>
      </c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</row>
    <row r="877" spans="1:154" ht="45">
      <c r="A877" s="22" t="s">
        <v>99</v>
      </c>
      <c r="B877" s="22" t="s">
        <v>98</v>
      </c>
      <c r="C877" s="7" t="s">
        <v>29</v>
      </c>
      <c r="D877" s="15">
        <v>27.045000000000002</v>
      </c>
      <c r="E877" s="27">
        <v>22.019680000000001</v>
      </c>
      <c r="F877" s="27">
        <v>22.019680000000001</v>
      </c>
      <c r="G877" s="20" t="s">
        <v>48</v>
      </c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</row>
    <row r="878" spans="1:154" ht="45">
      <c r="A878" s="22" t="s">
        <v>97</v>
      </c>
      <c r="B878" s="22" t="s">
        <v>96</v>
      </c>
      <c r="C878" s="7" t="s">
        <v>29</v>
      </c>
      <c r="D878" s="15">
        <v>36.789000000000001</v>
      </c>
      <c r="E878" s="27">
        <v>31.238209999999999</v>
      </c>
      <c r="F878" s="27">
        <v>31.238209999999999</v>
      </c>
      <c r="G878" s="20" t="s">
        <v>42</v>
      </c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</row>
    <row r="879" spans="1:154" ht="45">
      <c r="A879" s="22" t="s">
        <v>95</v>
      </c>
      <c r="B879" s="22" t="s">
        <v>94</v>
      </c>
      <c r="C879" s="7" t="s">
        <v>29</v>
      </c>
      <c r="D879" s="15">
        <v>30.45</v>
      </c>
      <c r="E879" s="27">
        <v>21.76295</v>
      </c>
      <c r="F879" s="27">
        <v>21.76295</v>
      </c>
      <c r="G879" s="20" t="s">
        <v>42</v>
      </c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</row>
    <row r="880" spans="1:154" ht="45">
      <c r="A880" s="22" t="s">
        <v>93</v>
      </c>
      <c r="B880" s="22" t="s">
        <v>92</v>
      </c>
      <c r="C880" s="7" t="s">
        <v>29</v>
      </c>
      <c r="D880" s="15">
        <v>34.959000000000003</v>
      </c>
      <c r="E880" s="27">
        <v>32.806890000000003</v>
      </c>
      <c r="F880" s="27">
        <v>32.806890000000003</v>
      </c>
      <c r="G880" s="20" t="s">
        <v>42</v>
      </c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</row>
    <row r="881" spans="1:154" ht="45">
      <c r="A881" s="22" t="s">
        <v>91</v>
      </c>
      <c r="B881" s="22" t="s">
        <v>90</v>
      </c>
      <c r="C881" s="7" t="s">
        <v>29</v>
      </c>
      <c r="D881" s="15">
        <v>52.113999999999997</v>
      </c>
      <c r="E881" s="27"/>
      <c r="F881" s="27"/>
      <c r="G881" s="20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</row>
    <row r="882" spans="1:154" ht="45">
      <c r="A882" s="22" t="s">
        <v>89</v>
      </c>
      <c r="B882" s="22" t="s">
        <v>88</v>
      </c>
      <c r="C882" s="7" t="s">
        <v>29</v>
      </c>
      <c r="D882" s="15">
        <v>101.697</v>
      </c>
      <c r="E882" s="27">
        <v>74.64067</v>
      </c>
      <c r="F882" s="27">
        <v>74.64067</v>
      </c>
      <c r="G882" s="20" t="s">
        <v>42</v>
      </c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</row>
    <row r="883" spans="1:154" ht="45">
      <c r="A883" s="22" t="s">
        <v>87</v>
      </c>
      <c r="B883" s="22" t="s">
        <v>86</v>
      </c>
      <c r="C883" s="7" t="s">
        <v>29</v>
      </c>
      <c r="D883" s="15">
        <v>30.135000000000002</v>
      </c>
      <c r="E883" s="27">
        <v>24.422999999999998</v>
      </c>
      <c r="F883" s="27">
        <v>24.422999999999998</v>
      </c>
      <c r="G883" s="20" t="s">
        <v>48</v>
      </c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</row>
    <row r="884" spans="1:154" ht="45">
      <c r="A884" s="22" t="s">
        <v>85</v>
      </c>
      <c r="B884" s="22" t="s">
        <v>84</v>
      </c>
      <c r="C884" s="7" t="s">
        <v>29</v>
      </c>
      <c r="D884" s="15">
        <v>22.857240000000001</v>
      </c>
      <c r="E884" s="27">
        <v>22.857240000000001</v>
      </c>
      <c r="F884" s="27">
        <v>22.857240000000001</v>
      </c>
      <c r="G884" s="20" t="s">
        <v>48</v>
      </c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</row>
    <row r="885" spans="1:154" ht="45">
      <c r="A885" s="22" t="s">
        <v>83</v>
      </c>
      <c r="B885" s="22" t="s">
        <v>82</v>
      </c>
      <c r="C885" s="7" t="s">
        <v>29</v>
      </c>
      <c r="D885" s="15">
        <v>39</v>
      </c>
      <c r="E885" s="27">
        <v>60.293480000000002</v>
      </c>
      <c r="F885" s="27">
        <v>60.293480000000002</v>
      </c>
      <c r="G885" s="20" t="s">
        <v>48</v>
      </c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</row>
    <row r="886" spans="1:154" ht="45">
      <c r="A886" s="22" t="s">
        <v>81</v>
      </c>
      <c r="B886" s="22" t="s">
        <v>80</v>
      </c>
      <c r="C886" s="7" t="s">
        <v>29</v>
      </c>
      <c r="D886" s="15">
        <v>33.6</v>
      </c>
      <c r="E886" s="27"/>
      <c r="F886" s="27"/>
      <c r="G886" s="20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</row>
    <row r="887" spans="1:154" ht="45">
      <c r="A887" s="22" t="s">
        <v>79</v>
      </c>
      <c r="B887" s="22" t="s">
        <v>78</v>
      </c>
      <c r="C887" s="7" t="s">
        <v>29</v>
      </c>
      <c r="D887" s="15">
        <v>22.463370000000001</v>
      </c>
      <c r="E887" s="27">
        <v>22.463370000000001</v>
      </c>
      <c r="F887" s="27">
        <v>22.463370000000001</v>
      </c>
      <c r="G887" s="20" t="s">
        <v>48</v>
      </c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</row>
    <row r="888" spans="1:154" ht="45">
      <c r="A888" s="22" t="s">
        <v>77</v>
      </c>
      <c r="B888" s="22" t="s">
        <v>76</v>
      </c>
      <c r="C888" s="7" t="s">
        <v>29</v>
      </c>
      <c r="D888" s="15">
        <v>42.232950000000002</v>
      </c>
      <c r="E888" s="27">
        <v>42.232950000000002</v>
      </c>
      <c r="F888" s="27">
        <v>42.232950000000002</v>
      </c>
      <c r="G888" s="20" t="s">
        <v>48</v>
      </c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</row>
    <row r="889" spans="1:154" ht="47.25">
      <c r="A889" s="22" t="s">
        <v>75</v>
      </c>
      <c r="B889" s="22" t="s">
        <v>74</v>
      </c>
      <c r="C889" s="7" t="s">
        <v>29</v>
      </c>
      <c r="D889" s="15">
        <v>38.64</v>
      </c>
      <c r="E889" s="27">
        <v>31.626550000000002</v>
      </c>
      <c r="F889" s="27">
        <v>31.626550000000002</v>
      </c>
      <c r="G889" s="20" t="s">
        <v>42</v>
      </c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</row>
    <row r="890" spans="1:154" ht="47.25">
      <c r="A890" s="22" t="s">
        <v>73</v>
      </c>
      <c r="B890" s="22" t="s">
        <v>72</v>
      </c>
      <c r="C890" s="7" t="s">
        <v>29</v>
      </c>
      <c r="D890" s="15">
        <v>28.98</v>
      </c>
      <c r="E890" s="27"/>
      <c r="F890" s="27"/>
      <c r="G890" s="20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</row>
    <row r="891" spans="1:154" ht="45">
      <c r="A891" s="22" t="s">
        <v>71</v>
      </c>
      <c r="B891" s="22" t="s">
        <v>70</v>
      </c>
      <c r="C891" s="7" t="s">
        <v>29</v>
      </c>
      <c r="D891" s="15">
        <v>15.75</v>
      </c>
      <c r="E891" s="27">
        <v>13.11237</v>
      </c>
      <c r="F891" s="27">
        <v>13.11237</v>
      </c>
      <c r="G891" s="20" t="s">
        <v>48</v>
      </c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</row>
    <row r="892" spans="1:154" ht="45">
      <c r="A892" s="22" t="s">
        <v>69</v>
      </c>
      <c r="B892" s="22" t="s">
        <v>68</v>
      </c>
      <c r="C892" s="7" t="s">
        <v>29</v>
      </c>
      <c r="D892" s="15">
        <v>20.18</v>
      </c>
      <c r="E892" s="27">
        <v>21.02542</v>
      </c>
      <c r="F892" s="27">
        <v>21.02542</v>
      </c>
      <c r="G892" s="20" t="s">
        <v>48</v>
      </c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</row>
    <row r="893" spans="1:154" ht="45">
      <c r="A893" s="22" t="s">
        <v>67</v>
      </c>
      <c r="B893" s="22" t="s">
        <v>66</v>
      </c>
      <c r="C893" s="7" t="s">
        <v>29</v>
      </c>
      <c r="D893" s="15">
        <v>45.085999999999999</v>
      </c>
      <c r="E893" s="27">
        <v>39.32179</v>
      </c>
      <c r="F893" s="27">
        <v>39.32179</v>
      </c>
      <c r="G893" s="20" t="s">
        <v>48</v>
      </c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</row>
    <row r="894" spans="1:154" ht="45">
      <c r="A894" s="22" t="s">
        <v>65</v>
      </c>
      <c r="B894" s="22" t="s">
        <v>64</v>
      </c>
      <c r="C894" s="7" t="s">
        <v>29</v>
      </c>
      <c r="D894" s="15">
        <v>54.563000000000002</v>
      </c>
      <c r="E894" s="27">
        <v>34.764629999999997</v>
      </c>
      <c r="F894" s="27">
        <v>34.764629999999997</v>
      </c>
      <c r="G894" s="20" t="s">
        <v>48</v>
      </c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</row>
    <row r="895" spans="1:154" ht="45">
      <c r="A895" s="22" t="s">
        <v>63</v>
      </c>
      <c r="B895" s="22" t="s">
        <v>62</v>
      </c>
      <c r="C895" s="7" t="s">
        <v>29</v>
      </c>
      <c r="D895" s="15">
        <v>33.829000000000001</v>
      </c>
      <c r="E895" s="27">
        <v>30.036709999999999</v>
      </c>
      <c r="F895" s="27">
        <v>30.036709999999999</v>
      </c>
      <c r="G895" s="20" t="s">
        <v>42</v>
      </c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</row>
    <row r="896" spans="1:154" ht="45">
      <c r="A896" s="22" t="s">
        <v>61</v>
      </c>
      <c r="B896" s="22" t="s">
        <v>60</v>
      </c>
      <c r="C896" s="7" t="s">
        <v>29</v>
      </c>
      <c r="D896" s="15">
        <v>21.023129999999998</v>
      </c>
      <c r="E896" s="27">
        <v>21.023129999999998</v>
      </c>
      <c r="F896" s="27">
        <v>21.023129999999998</v>
      </c>
      <c r="G896" s="20" t="s">
        <v>42</v>
      </c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</row>
    <row r="897" spans="1:154" ht="45">
      <c r="A897" s="22" t="s">
        <v>59</v>
      </c>
      <c r="B897" s="22" t="s">
        <v>58</v>
      </c>
      <c r="C897" s="7" t="s">
        <v>29</v>
      </c>
      <c r="D897" s="15">
        <v>22.5</v>
      </c>
      <c r="E897" s="27"/>
      <c r="F897" s="27"/>
      <c r="G897" s="20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</row>
    <row r="898" spans="1:154" ht="45">
      <c r="A898" s="22" t="s">
        <v>57</v>
      </c>
      <c r="B898" s="22" t="s">
        <v>56</v>
      </c>
      <c r="C898" s="7" t="s">
        <v>29</v>
      </c>
      <c r="D898" s="15">
        <v>30.680209999999999</v>
      </c>
      <c r="E898" s="27">
        <v>30.680209999999999</v>
      </c>
      <c r="F898" s="27">
        <v>30.680209999999999</v>
      </c>
      <c r="G898" s="20" t="s">
        <v>48</v>
      </c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</row>
    <row r="899" spans="1:154" ht="45">
      <c r="A899" s="22" t="s">
        <v>55</v>
      </c>
      <c r="B899" s="22" t="s">
        <v>54</v>
      </c>
      <c r="C899" s="7" t="s">
        <v>29</v>
      </c>
      <c r="D899" s="15">
        <v>30.536000000000001</v>
      </c>
      <c r="E899" s="27">
        <v>15.697179999999999</v>
      </c>
      <c r="F899" s="27">
        <v>15.697179999999999</v>
      </c>
      <c r="G899" s="20" t="s">
        <v>48</v>
      </c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</row>
    <row r="900" spans="1:154" ht="45">
      <c r="A900" s="22" t="s">
        <v>53</v>
      </c>
      <c r="B900" s="22" t="s">
        <v>52</v>
      </c>
      <c r="C900" s="7" t="s">
        <v>29</v>
      </c>
      <c r="D900" s="15">
        <v>39.942999999999998</v>
      </c>
      <c r="E900" s="27">
        <v>34.415559999999999</v>
      </c>
      <c r="F900" s="27">
        <v>34.415559999999999</v>
      </c>
      <c r="G900" s="20" t="s">
        <v>51</v>
      </c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</row>
    <row r="901" spans="1:154" ht="45">
      <c r="A901" s="22" t="s">
        <v>50</v>
      </c>
      <c r="B901" s="22" t="s">
        <v>49</v>
      </c>
      <c r="C901" s="7" t="s">
        <v>29</v>
      </c>
      <c r="D901" s="15">
        <v>22.031369999999999</v>
      </c>
      <c r="E901" s="27">
        <v>22.031369999999999</v>
      </c>
      <c r="F901" s="27">
        <v>22.031369999999999</v>
      </c>
      <c r="G901" s="20" t="s">
        <v>48</v>
      </c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</row>
    <row r="902" spans="1:154" ht="45">
      <c r="A902" s="22" t="s">
        <v>47</v>
      </c>
      <c r="B902" s="22" t="s">
        <v>46</v>
      </c>
      <c r="C902" s="7" t="s">
        <v>29</v>
      </c>
      <c r="D902" s="15">
        <v>345.01502999999997</v>
      </c>
      <c r="E902" s="27">
        <v>232.33646999999999</v>
      </c>
      <c r="F902" s="27">
        <v>232.33646999999999</v>
      </c>
      <c r="G902" s="20" t="s">
        <v>45</v>
      </c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</row>
    <row r="903" spans="1:154" ht="45">
      <c r="A903" s="22" t="s">
        <v>44</v>
      </c>
      <c r="B903" s="22" t="s">
        <v>43</v>
      </c>
      <c r="C903" s="7" t="s">
        <v>29</v>
      </c>
      <c r="D903" s="15">
        <v>31.071000000000002</v>
      </c>
      <c r="E903" s="27">
        <v>22.738109999999999</v>
      </c>
      <c r="F903" s="27">
        <v>22.738109999999999</v>
      </c>
      <c r="G903" s="20" t="s">
        <v>42</v>
      </c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</row>
    <row r="904" spans="1:154" ht="45">
      <c r="A904" s="22" t="s">
        <v>41</v>
      </c>
      <c r="B904" s="22" t="s">
        <v>40</v>
      </c>
      <c r="C904" s="7" t="s">
        <v>29</v>
      </c>
      <c r="D904" s="15">
        <v>7.1429999999999998</v>
      </c>
      <c r="E904" s="27"/>
      <c r="F904" s="27"/>
      <c r="G904" s="20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</row>
    <row r="905" spans="1:154" ht="45">
      <c r="A905" s="22" t="s">
        <v>39</v>
      </c>
      <c r="B905" s="22" t="s">
        <v>38</v>
      </c>
      <c r="C905" s="7" t="s">
        <v>29</v>
      </c>
      <c r="D905" s="15">
        <v>36.29</v>
      </c>
      <c r="E905" s="27"/>
      <c r="F905" s="27"/>
      <c r="G905" s="20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</row>
    <row r="906" spans="1:154" ht="42.75">
      <c r="A906" s="26">
        <v>1317640</v>
      </c>
      <c r="B906" s="26" t="s">
        <v>37</v>
      </c>
      <c r="C906" s="14" t="s">
        <v>29</v>
      </c>
      <c r="D906" s="25">
        <f>D907+D908+D909+D910</f>
        <v>570</v>
      </c>
      <c r="E906" s="25">
        <f>E907+E908+E909+E910</f>
        <v>109.032</v>
      </c>
      <c r="F906" s="25">
        <f>F907+F908+F909+F910</f>
        <v>109.03178000000001</v>
      </c>
      <c r="G906" s="2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</row>
    <row r="907" spans="1:154" ht="45">
      <c r="A907" s="22" t="s">
        <v>36</v>
      </c>
      <c r="B907" s="22" t="s">
        <v>35</v>
      </c>
      <c r="C907" s="7" t="s">
        <v>29</v>
      </c>
      <c r="D907" s="15">
        <v>120</v>
      </c>
      <c r="E907" s="15">
        <v>109.032</v>
      </c>
      <c r="F907" s="23">
        <f>9.22208+99.8097</f>
        <v>109.03178000000001</v>
      </c>
      <c r="G907" s="20" t="s">
        <v>34</v>
      </c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</row>
    <row r="908" spans="1:154" ht="45">
      <c r="A908" s="22" t="s">
        <v>33</v>
      </c>
      <c r="B908" s="22" t="s">
        <v>32</v>
      </c>
      <c r="C908" s="7" t="s">
        <v>29</v>
      </c>
      <c r="D908" s="15">
        <v>100</v>
      </c>
      <c r="E908" s="15"/>
      <c r="F908" s="21">
        <v>0</v>
      </c>
      <c r="G908" s="20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</row>
    <row r="909" spans="1:154" ht="63">
      <c r="A909" s="22" t="s">
        <v>31</v>
      </c>
      <c r="B909" s="22" t="s">
        <v>30</v>
      </c>
      <c r="C909" s="7" t="s">
        <v>29</v>
      </c>
      <c r="D909" s="15">
        <v>130</v>
      </c>
      <c r="E909" s="15"/>
      <c r="F909" s="21">
        <v>0</v>
      </c>
      <c r="G909" s="20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</row>
    <row r="910" spans="1:154" ht="15.75">
      <c r="A910" s="22"/>
      <c r="B910" s="22" t="s">
        <v>28</v>
      </c>
      <c r="C910" s="7"/>
      <c r="D910" s="15">
        <v>220</v>
      </c>
      <c r="E910" s="15"/>
      <c r="F910" s="21">
        <v>0</v>
      </c>
      <c r="G910" s="20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</row>
    <row r="911" spans="1:154" ht="30">
      <c r="A911" s="17"/>
      <c r="B911" s="19" t="s">
        <v>27</v>
      </c>
      <c r="C911" s="14"/>
      <c r="D911" s="8">
        <f>D912</f>
        <v>500</v>
      </c>
      <c r="E911" s="8">
        <f>E912</f>
        <v>175.88300000000001</v>
      </c>
      <c r="F911" s="8">
        <f>F912</f>
        <v>175.88252</v>
      </c>
      <c r="G911" s="1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</row>
    <row r="912" spans="1:154" ht="30">
      <c r="A912" s="18" t="s">
        <v>26</v>
      </c>
      <c r="B912" s="7" t="s">
        <v>25</v>
      </c>
      <c r="C912" s="7" t="s">
        <v>24</v>
      </c>
      <c r="D912" s="11">
        <v>500</v>
      </c>
      <c r="E912" s="12">
        <v>175.88300000000001</v>
      </c>
      <c r="F912" s="15">
        <v>175.88252</v>
      </c>
      <c r="G912" s="13" t="s">
        <v>23</v>
      </c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</row>
    <row r="913" spans="1:154" ht="28.5">
      <c r="A913" s="16"/>
      <c r="B913" s="14" t="s">
        <v>22</v>
      </c>
      <c r="C913" s="7"/>
      <c r="D913" s="8">
        <f>D914</f>
        <v>847</v>
      </c>
      <c r="E913" s="8">
        <f>E914</f>
        <v>47.692</v>
      </c>
      <c r="F913" s="8">
        <f>F914</f>
        <v>47.692</v>
      </c>
      <c r="G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</row>
    <row r="914" spans="1:154" ht="38.25">
      <c r="A914" s="16" t="s">
        <v>21</v>
      </c>
      <c r="B914" s="7" t="s">
        <v>20</v>
      </c>
      <c r="C914" s="7" t="s">
        <v>19</v>
      </c>
      <c r="D914" s="15">
        <v>847</v>
      </c>
      <c r="E914" s="12">
        <v>47.692</v>
      </c>
      <c r="F914" s="15">
        <v>47.692</v>
      </c>
      <c r="G914" s="13" t="s">
        <v>18</v>
      </c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</row>
    <row r="915" spans="1:154" ht="28.5">
      <c r="A915" s="17"/>
      <c r="B915" s="14" t="s">
        <v>13</v>
      </c>
      <c r="C915" s="14"/>
      <c r="D915" s="8">
        <f>D917+D916</f>
        <v>557.55999999999995</v>
      </c>
      <c r="E915" s="8">
        <f>E917+E916</f>
        <v>197.56</v>
      </c>
      <c r="F915" s="8">
        <f>F917+F916</f>
        <v>8</v>
      </c>
      <c r="G915" s="1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</row>
    <row r="916" spans="1:154" ht="30">
      <c r="A916" s="16" t="s">
        <v>17</v>
      </c>
      <c r="B916" s="7" t="s">
        <v>16</v>
      </c>
      <c r="C916" s="7" t="s">
        <v>13</v>
      </c>
      <c r="D916" s="11">
        <v>360</v>
      </c>
      <c r="E916" s="8"/>
      <c r="F916" s="8"/>
      <c r="G916" s="1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</row>
    <row r="917" spans="1:154" ht="30">
      <c r="A917" s="16" t="s">
        <v>15</v>
      </c>
      <c r="B917" s="7" t="s">
        <v>14</v>
      </c>
      <c r="C917" s="7" t="s">
        <v>13</v>
      </c>
      <c r="D917" s="11">
        <v>197.56</v>
      </c>
      <c r="E917" s="12">
        <v>197.56</v>
      </c>
      <c r="F917" s="11">
        <v>8</v>
      </c>
      <c r="G917" s="13" t="s">
        <v>12</v>
      </c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</row>
    <row r="918" spans="1:154" ht="28.5">
      <c r="A918" s="7"/>
      <c r="B918" s="14" t="s">
        <v>6</v>
      </c>
      <c r="C918" s="7"/>
      <c r="D918" s="8">
        <f>D919+D920</f>
        <v>5976.9030000000002</v>
      </c>
      <c r="E918" s="8">
        <f>E919+E920</f>
        <v>4392.3090000000002</v>
      </c>
      <c r="F918" s="8">
        <f>F919+F920</f>
        <v>3283.91471</v>
      </c>
      <c r="G918" s="7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</row>
    <row r="919" spans="1:154" ht="51">
      <c r="A919" s="7" t="s">
        <v>11</v>
      </c>
      <c r="B919" s="13" t="s">
        <v>10</v>
      </c>
      <c r="C919" s="7" t="s">
        <v>6</v>
      </c>
      <c r="D919" s="11">
        <v>5000</v>
      </c>
      <c r="E919" s="12">
        <v>3984.74</v>
      </c>
      <c r="F919" s="15">
        <f>630.97393+13.26558+583.52743+12.23305+1222.96121+25.72602+379.66219+7.99586</f>
        <v>2876.3452699999998</v>
      </c>
      <c r="G919" s="13" t="s">
        <v>9</v>
      </c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</row>
    <row r="920" spans="1:154" ht="45">
      <c r="A920" s="7" t="s">
        <v>8</v>
      </c>
      <c r="B920" s="7" t="s">
        <v>7</v>
      </c>
      <c r="C920" s="7" t="s">
        <v>6</v>
      </c>
      <c r="D920" s="15">
        <v>976.90300000000002</v>
      </c>
      <c r="E920" s="12">
        <v>407.56900000000002</v>
      </c>
      <c r="F920" s="15">
        <v>407.56943999999999</v>
      </c>
      <c r="G920" s="7" t="s">
        <v>5</v>
      </c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</row>
    <row r="921" spans="1:154" ht="28.5">
      <c r="A921" s="7"/>
      <c r="B921" s="14" t="s">
        <v>2</v>
      </c>
      <c r="C921" s="7"/>
      <c r="D921" s="8">
        <f>D922</f>
        <v>413.125</v>
      </c>
      <c r="E921" s="12"/>
      <c r="F921" s="8">
        <f>F922</f>
        <v>0</v>
      </c>
      <c r="G921" s="7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</row>
    <row r="922" spans="1:154" ht="38.25">
      <c r="A922" s="7" t="s">
        <v>4</v>
      </c>
      <c r="B922" s="13" t="s">
        <v>3</v>
      </c>
      <c r="C922" s="7" t="s">
        <v>2</v>
      </c>
      <c r="D922" s="11">
        <v>413.125</v>
      </c>
      <c r="E922" s="12"/>
      <c r="F922" s="11">
        <v>0</v>
      </c>
      <c r="G922" s="10" t="s">
        <v>1</v>
      </c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</row>
    <row r="923" spans="1:154">
      <c r="A923" s="7"/>
      <c r="B923" s="9" t="s">
        <v>0</v>
      </c>
      <c r="C923" s="9"/>
      <c r="D923" s="8">
        <f>D669+D697</f>
        <v>91097.40976999994</v>
      </c>
      <c r="E923" s="8">
        <f>E669+E697</f>
        <v>59210.967689000012</v>
      </c>
      <c r="F923" s="8">
        <f>F669+F697</f>
        <v>53012.304308999999</v>
      </c>
      <c r="G923" s="7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</row>
    <row r="924" spans="1:154">
      <c r="A924" s="6"/>
      <c r="B924" s="4"/>
      <c r="C924" s="4"/>
      <c r="D924" s="5"/>
      <c r="E924" s="5"/>
      <c r="F924" s="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</row>
    <row r="925" spans="1:154">
      <c r="A925" s="6"/>
      <c r="B925" s="4"/>
      <c r="C925" s="4"/>
      <c r="D925" s="5"/>
      <c r="E925" s="5"/>
      <c r="F925" s="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</row>
    <row r="926" spans="1:154">
      <c r="A926" s="6"/>
      <c r="B926" s="4"/>
      <c r="C926" s="4"/>
      <c r="D926" s="5"/>
      <c r="E926" s="5"/>
      <c r="F926" s="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</row>
    <row r="927" spans="1:154">
      <c r="A927" s="6"/>
      <c r="B927" s="4"/>
      <c r="C927" s="4"/>
      <c r="D927" s="5"/>
      <c r="E927" s="5"/>
      <c r="F927" s="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</row>
    <row r="928" spans="1:154">
      <c r="A928" s="6"/>
      <c r="B928" s="4"/>
      <c r="C928" s="4"/>
      <c r="D928" s="5"/>
      <c r="E928" s="5"/>
      <c r="F928" s="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</row>
    <row r="929" spans="1:154">
      <c r="A929" s="6"/>
      <c r="B929" s="4"/>
      <c r="C929" s="4"/>
      <c r="D929" s="5"/>
      <c r="E929" s="5"/>
      <c r="F929" s="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</row>
    <row r="930" spans="1:154">
      <c r="A930" s="6"/>
      <c r="B930" s="4"/>
      <c r="C930" s="4"/>
      <c r="D930" s="5"/>
      <c r="E930" s="5"/>
      <c r="F930" s="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</row>
    <row r="931" spans="1:154">
      <c r="A931" s="6"/>
      <c r="B931" s="4"/>
      <c r="C931" s="4"/>
      <c r="D931" s="5"/>
      <c r="E931" s="5"/>
      <c r="F931" s="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</row>
    <row r="932" spans="1:154">
      <c r="A932" s="6"/>
      <c r="B932" s="4"/>
      <c r="C932" s="4"/>
      <c r="D932" s="5"/>
      <c r="E932" s="5"/>
      <c r="F932" s="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</row>
    <row r="933" spans="1:154">
      <c r="A933" s="6"/>
      <c r="B933" s="4"/>
      <c r="C933" s="4"/>
      <c r="D933" s="5"/>
      <c r="E933" s="5"/>
      <c r="F933" s="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</row>
    <row r="934" spans="1:154">
      <c r="A934" s="6"/>
      <c r="B934" s="4"/>
      <c r="C934" s="4"/>
      <c r="D934" s="5"/>
      <c r="E934" s="5"/>
      <c r="F934" s="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</row>
    <row r="935" spans="1:154">
      <c r="A935" s="6"/>
      <c r="B935" s="4"/>
      <c r="C935" s="4"/>
      <c r="D935" s="5"/>
      <c r="E935" s="5"/>
      <c r="F935" s="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</row>
    <row r="936" spans="1:154">
      <c r="A936" s="6"/>
      <c r="B936" s="4"/>
      <c r="C936" s="4"/>
      <c r="D936" s="5"/>
      <c r="E936" s="5"/>
      <c r="F936" s="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</row>
    <row r="937" spans="1:154">
      <c r="A937" s="6"/>
      <c r="B937" s="4"/>
      <c r="C937" s="4"/>
      <c r="D937" s="5"/>
      <c r="E937" s="5"/>
      <c r="F937" s="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</row>
    <row r="938" spans="1:154">
      <c r="A938" s="6"/>
      <c r="B938" s="4"/>
      <c r="C938" s="4"/>
      <c r="D938" s="5"/>
      <c r="E938" s="5"/>
      <c r="F938" s="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</row>
    <row r="939" spans="1:154">
      <c r="A939" s="6"/>
      <c r="B939" s="4"/>
      <c r="C939" s="4"/>
      <c r="D939" s="5"/>
      <c r="E939" s="5"/>
      <c r="F939" s="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</row>
    <row r="940" spans="1:154">
      <c r="A940" s="6"/>
      <c r="B940" s="4"/>
      <c r="C940" s="4"/>
      <c r="D940" s="5"/>
      <c r="E940" s="5"/>
      <c r="F940" s="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</row>
    <row r="941" spans="1:154">
      <c r="A941" s="6"/>
      <c r="B941" s="4"/>
      <c r="C941" s="4"/>
      <c r="D941" s="5"/>
      <c r="E941" s="5"/>
      <c r="F941" s="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</row>
    <row r="942" spans="1:154">
      <c r="A942" s="6"/>
      <c r="B942" s="4"/>
      <c r="C942" s="4"/>
      <c r="D942" s="5"/>
      <c r="E942" s="5"/>
      <c r="F942" s="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</row>
    <row r="943" spans="1:154">
      <c r="A943" s="6"/>
      <c r="B943" s="4"/>
      <c r="C943" s="4"/>
      <c r="D943" s="5"/>
      <c r="E943" s="5"/>
      <c r="F943" s="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</row>
    <row r="944" spans="1:154">
      <c r="A944" s="6"/>
      <c r="B944" s="4"/>
      <c r="C944" s="4"/>
      <c r="D944" s="5"/>
      <c r="E944" s="5"/>
      <c r="F944" s="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</row>
    <row r="945" spans="1:154">
      <c r="A945" s="6"/>
      <c r="B945" s="4"/>
      <c r="C945" s="4"/>
      <c r="D945" s="5"/>
      <c r="E945" s="5"/>
      <c r="F945" s="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</row>
    <row r="946" spans="1:154">
      <c r="A946" s="6"/>
      <c r="B946" s="4"/>
      <c r="C946" s="4"/>
      <c r="D946" s="5"/>
      <c r="E946" s="5"/>
      <c r="F946" s="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</row>
    <row r="947" spans="1:154">
      <c r="A947" s="6"/>
      <c r="B947" s="4"/>
      <c r="C947" s="4"/>
      <c r="D947" s="5"/>
      <c r="E947" s="5"/>
      <c r="F947" s="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</row>
    <row r="948" spans="1:154">
      <c r="A948" s="6"/>
      <c r="B948" s="4"/>
      <c r="C948" s="4"/>
      <c r="D948" s="5"/>
      <c r="E948" s="5"/>
      <c r="F948" s="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</row>
    <row r="949" spans="1:154">
      <c r="A949" s="6"/>
      <c r="B949" s="4"/>
      <c r="C949" s="4"/>
      <c r="D949" s="5"/>
      <c r="E949" s="5"/>
      <c r="F949" s="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</row>
    <row r="950" spans="1:154">
      <c r="A950" s="6"/>
      <c r="B950" s="4"/>
      <c r="C950" s="4"/>
      <c r="D950" s="5"/>
      <c r="E950" s="5"/>
      <c r="F950" s="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</row>
    <row r="951" spans="1:154">
      <c r="A951" s="6"/>
      <c r="B951" s="4"/>
      <c r="C951" s="4"/>
      <c r="D951" s="5"/>
      <c r="E951" s="5"/>
      <c r="F951" s="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</row>
    <row r="952" spans="1:154">
      <c r="A952" s="6"/>
      <c r="B952" s="4"/>
      <c r="C952" s="4"/>
      <c r="D952" s="5"/>
      <c r="E952" s="5"/>
      <c r="F952" s="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</row>
    <row r="953" spans="1:154">
      <c r="A953" s="6"/>
      <c r="B953" s="4"/>
      <c r="C953" s="4"/>
      <c r="D953" s="5"/>
      <c r="E953" s="5"/>
      <c r="F953" s="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</row>
    <row r="954" spans="1:154">
      <c r="A954" s="6"/>
      <c r="B954" s="4"/>
      <c r="C954" s="4"/>
      <c r="D954" s="5"/>
      <c r="E954" s="5"/>
      <c r="F954" s="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</row>
    <row r="955" spans="1:154">
      <c r="A955" s="6"/>
      <c r="B955" s="4"/>
      <c r="C955" s="4"/>
      <c r="D955" s="5"/>
      <c r="E955" s="5"/>
      <c r="F955" s="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</row>
    <row r="956" spans="1:154">
      <c r="A956" s="6"/>
      <c r="B956" s="4"/>
      <c r="C956" s="4"/>
      <c r="D956" s="5"/>
      <c r="E956" s="5"/>
      <c r="F956" s="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</row>
    <row r="957" spans="1:154">
      <c r="A957" s="6"/>
      <c r="B957" s="4"/>
      <c r="C957" s="4"/>
      <c r="D957" s="5"/>
      <c r="E957" s="5"/>
      <c r="F957" s="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</row>
    <row r="958" spans="1:154">
      <c r="A958" s="6"/>
      <c r="B958" s="4"/>
      <c r="C958" s="4"/>
      <c r="D958" s="5"/>
      <c r="E958" s="5"/>
      <c r="F958" s="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</row>
    <row r="959" spans="1:154">
      <c r="A959" s="6"/>
      <c r="B959" s="4"/>
      <c r="C959" s="4"/>
      <c r="D959" s="5"/>
      <c r="E959" s="5"/>
      <c r="F959" s="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</row>
    <row r="960" spans="1:154">
      <c r="A960" s="6"/>
      <c r="B960" s="4"/>
      <c r="C960" s="4"/>
      <c r="D960" s="5"/>
      <c r="E960" s="5"/>
      <c r="F960" s="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</row>
    <row r="961" spans="1:154">
      <c r="A961" s="6"/>
      <c r="B961" s="4"/>
      <c r="C961" s="4"/>
      <c r="D961" s="5"/>
      <c r="E961" s="5"/>
      <c r="F961" s="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</row>
    <row r="962" spans="1:154">
      <c r="A962" s="6"/>
      <c r="B962" s="4"/>
      <c r="C962" s="4"/>
      <c r="D962" s="5"/>
      <c r="E962" s="5"/>
      <c r="F962" s="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</row>
    <row r="963" spans="1:154">
      <c r="A963" s="6"/>
      <c r="B963" s="4"/>
      <c r="C963" s="4"/>
      <c r="D963" s="5"/>
      <c r="E963" s="5"/>
      <c r="F963" s="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</row>
    <row r="964" spans="1:154">
      <c r="A964" s="6"/>
      <c r="B964" s="4"/>
      <c r="C964" s="4"/>
      <c r="D964" s="5"/>
      <c r="E964" s="5"/>
      <c r="F964" s="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</row>
    <row r="965" spans="1:154">
      <c r="A965" s="6"/>
      <c r="B965" s="4"/>
      <c r="C965" s="4"/>
      <c r="D965" s="5"/>
      <c r="E965" s="5"/>
      <c r="F965" s="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</row>
    <row r="966" spans="1:154">
      <c r="A966" s="6"/>
      <c r="B966" s="4"/>
      <c r="C966" s="4"/>
      <c r="D966" s="5"/>
      <c r="E966" s="5"/>
      <c r="F966" s="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</row>
    <row r="967" spans="1:154">
      <c r="A967" s="6"/>
      <c r="B967" s="4"/>
      <c r="C967" s="4"/>
      <c r="D967" s="5"/>
      <c r="E967" s="5"/>
      <c r="F967" s="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</row>
    <row r="968" spans="1:154">
      <c r="A968" s="6"/>
      <c r="B968" s="4"/>
      <c r="C968" s="4"/>
      <c r="D968" s="5"/>
      <c r="E968" s="5"/>
      <c r="F968" s="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</row>
    <row r="969" spans="1:154">
      <c r="A969" s="6"/>
      <c r="B969" s="4"/>
      <c r="C969" s="4"/>
      <c r="D969" s="5"/>
      <c r="E969" s="5"/>
      <c r="F969" s="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</row>
    <row r="970" spans="1:154">
      <c r="A970" s="6"/>
      <c r="B970" s="4"/>
      <c r="C970" s="4"/>
      <c r="D970" s="5"/>
      <c r="E970" s="5"/>
      <c r="F970" s="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</row>
    <row r="971" spans="1:154">
      <c r="A971" s="6"/>
      <c r="B971" s="4"/>
      <c r="C971" s="4"/>
      <c r="D971" s="5"/>
      <c r="E971" s="5"/>
      <c r="F971" s="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</row>
    <row r="972" spans="1:154">
      <c r="A972" s="6"/>
      <c r="B972" s="4"/>
      <c r="C972" s="4"/>
      <c r="D972" s="5"/>
      <c r="E972" s="5"/>
      <c r="F972" s="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</row>
    <row r="973" spans="1:154">
      <c r="A973" s="6"/>
      <c r="B973" s="4"/>
      <c r="C973" s="4"/>
      <c r="D973" s="5"/>
      <c r="E973" s="5"/>
      <c r="F973" s="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</row>
    <row r="974" spans="1:154">
      <c r="A974" s="6"/>
      <c r="B974" s="4"/>
      <c r="C974" s="4"/>
      <c r="D974" s="5"/>
      <c r="E974" s="5"/>
      <c r="F974" s="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</row>
    <row r="975" spans="1:154">
      <c r="A975" s="6"/>
      <c r="B975" s="4"/>
      <c r="C975" s="4"/>
      <c r="D975" s="5"/>
      <c r="E975" s="5"/>
      <c r="F975" s="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</row>
    <row r="976" spans="1:154">
      <c r="A976" s="6"/>
      <c r="B976" s="4"/>
      <c r="C976" s="4"/>
      <c r="D976" s="5"/>
      <c r="E976" s="5"/>
      <c r="F976" s="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</row>
    <row r="977" spans="1:154">
      <c r="A977" s="6"/>
      <c r="B977" s="4"/>
      <c r="C977" s="4"/>
      <c r="D977" s="5"/>
      <c r="E977" s="5"/>
      <c r="F977" s="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</row>
    <row r="978" spans="1:154">
      <c r="A978" s="6"/>
      <c r="B978" s="4"/>
      <c r="C978" s="4"/>
      <c r="D978" s="5"/>
      <c r="E978" s="5"/>
      <c r="F978" s="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</row>
    <row r="979" spans="1:154">
      <c r="A979" s="6"/>
      <c r="B979" s="4"/>
      <c r="C979" s="4"/>
      <c r="D979" s="5"/>
      <c r="E979" s="5"/>
      <c r="F979" s="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</row>
    <row r="980" spans="1:154">
      <c r="A980" s="6"/>
      <c r="B980" s="4"/>
      <c r="C980" s="4"/>
      <c r="D980" s="5"/>
      <c r="E980" s="5"/>
      <c r="F980" s="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</row>
    <row r="981" spans="1:154">
      <c r="A981" s="6"/>
      <c r="B981" s="4"/>
      <c r="C981" s="4"/>
      <c r="D981" s="5"/>
      <c r="E981" s="5"/>
      <c r="F981" s="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</row>
    <row r="982" spans="1:154">
      <c r="A982" s="6"/>
      <c r="B982" s="4"/>
      <c r="C982" s="4"/>
      <c r="D982" s="5"/>
      <c r="E982" s="5"/>
      <c r="F982" s="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</row>
    <row r="983" spans="1:154">
      <c r="A983" s="6"/>
      <c r="B983" s="4"/>
      <c r="C983" s="4"/>
      <c r="D983" s="5"/>
      <c r="E983" s="5"/>
      <c r="F983" s="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</row>
    <row r="984" spans="1:154">
      <c r="A984" s="6"/>
      <c r="B984" s="4"/>
      <c r="C984" s="4"/>
      <c r="D984" s="5"/>
      <c r="E984" s="5"/>
      <c r="F984" s="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</row>
    <row r="985" spans="1:154">
      <c r="A985" s="6"/>
      <c r="B985" s="4"/>
      <c r="C985" s="4"/>
      <c r="D985" s="5"/>
      <c r="E985" s="5"/>
      <c r="F985" s="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</row>
    <row r="986" spans="1:154">
      <c r="A986" s="6"/>
      <c r="B986" s="4"/>
      <c r="C986" s="4"/>
      <c r="D986" s="5"/>
      <c r="E986" s="5"/>
      <c r="F986" s="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</row>
    <row r="987" spans="1:154">
      <c r="A987" s="6"/>
      <c r="B987" s="4"/>
      <c r="C987" s="4"/>
      <c r="D987" s="5"/>
      <c r="E987" s="5"/>
      <c r="F987" s="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</row>
    <row r="988" spans="1:154">
      <c r="A988" s="6"/>
      <c r="B988" s="4"/>
      <c r="C988" s="4"/>
      <c r="D988" s="5"/>
      <c r="E988" s="5"/>
      <c r="F988" s="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</row>
    <row r="989" spans="1:154">
      <c r="A989" s="6"/>
      <c r="B989" s="4"/>
      <c r="C989" s="4"/>
      <c r="D989" s="5"/>
      <c r="E989" s="5"/>
      <c r="F989" s="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</row>
    <row r="990" spans="1:154">
      <c r="A990" s="6"/>
      <c r="B990" s="4"/>
      <c r="C990" s="4"/>
      <c r="D990" s="5"/>
      <c r="E990" s="5"/>
      <c r="F990" s="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</row>
    <row r="991" spans="1:154">
      <c r="A991" s="6"/>
      <c r="B991" s="4"/>
      <c r="C991" s="4"/>
      <c r="D991" s="5"/>
      <c r="E991" s="5"/>
      <c r="F991" s="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</row>
    <row r="992" spans="1:154">
      <c r="A992" s="6"/>
      <c r="B992" s="4"/>
      <c r="C992" s="4"/>
      <c r="D992" s="5"/>
      <c r="E992" s="5"/>
      <c r="F992" s="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</row>
    <row r="993" spans="1:154">
      <c r="A993" s="6"/>
      <c r="B993" s="4"/>
      <c r="C993" s="4"/>
      <c r="D993" s="5"/>
      <c r="E993" s="5"/>
      <c r="F993" s="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</row>
    <row r="994" spans="1:154">
      <c r="A994" s="6"/>
      <c r="B994" s="4"/>
      <c r="C994" s="4"/>
      <c r="D994" s="5"/>
      <c r="E994" s="5"/>
      <c r="F994" s="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</row>
    <row r="995" spans="1:154">
      <c r="A995" s="6"/>
      <c r="B995" s="4"/>
      <c r="C995" s="4"/>
      <c r="D995" s="5"/>
      <c r="E995" s="5"/>
      <c r="F995" s="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</row>
    <row r="996" spans="1:154">
      <c r="A996" s="6"/>
      <c r="B996" s="4"/>
      <c r="C996" s="4"/>
      <c r="D996" s="5"/>
      <c r="E996" s="5"/>
      <c r="F996" s="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</row>
    <row r="997" spans="1:154">
      <c r="A997" s="6"/>
      <c r="B997" s="4"/>
      <c r="C997" s="4"/>
      <c r="D997" s="5"/>
      <c r="E997" s="5"/>
      <c r="F997" s="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</row>
    <row r="998" spans="1:154">
      <c r="A998" s="6"/>
      <c r="B998" s="4"/>
      <c r="C998" s="4"/>
      <c r="D998" s="5"/>
      <c r="E998" s="5"/>
      <c r="F998" s="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</row>
    <row r="999" spans="1:154">
      <c r="A999" s="6"/>
      <c r="B999" s="4"/>
      <c r="C999" s="4"/>
      <c r="D999" s="5"/>
      <c r="E999" s="5"/>
      <c r="F999" s="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</row>
    <row r="1000" spans="1:154">
      <c r="A1000" s="6"/>
      <c r="B1000" s="4"/>
      <c r="C1000" s="4"/>
      <c r="D1000" s="5"/>
      <c r="E1000" s="5"/>
      <c r="F1000" s="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</row>
    <row r="1001" spans="1:154">
      <c r="A1001" s="6"/>
      <c r="B1001" s="4"/>
      <c r="C1001" s="4"/>
      <c r="D1001" s="5"/>
      <c r="E1001" s="5"/>
      <c r="F1001" s="5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</row>
    <row r="1002" spans="1:154">
      <c r="A1002" s="6"/>
      <c r="B1002" s="4"/>
      <c r="C1002" s="4"/>
      <c r="D1002" s="5"/>
      <c r="E1002" s="5"/>
      <c r="F1002" s="5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</row>
    <row r="1003" spans="1:154">
      <c r="A1003" s="6"/>
      <c r="B1003" s="4"/>
      <c r="C1003" s="4"/>
      <c r="D1003" s="5"/>
      <c r="E1003" s="5"/>
      <c r="F1003" s="5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</row>
    <row r="1004" spans="1:154">
      <c r="A1004" s="6"/>
      <c r="B1004" s="4"/>
      <c r="C1004" s="4"/>
      <c r="D1004" s="5"/>
      <c r="E1004" s="5"/>
      <c r="F1004" s="5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</row>
    <row r="1005" spans="1:154">
      <c r="A1005" s="6"/>
      <c r="B1005" s="4"/>
      <c r="C1005" s="4"/>
      <c r="D1005" s="5"/>
      <c r="E1005" s="5"/>
      <c r="F1005" s="5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</row>
    <row r="1006" spans="1:154">
      <c r="A1006" s="6"/>
      <c r="B1006" s="4"/>
      <c r="C1006" s="4"/>
      <c r="D1006" s="5"/>
      <c r="E1006" s="5"/>
      <c r="F1006" s="5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</row>
    <row r="1007" spans="1:154">
      <c r="A1007" s="6"/>
      <c r="B1007" s="4"/>
      <c r="C1007" s="4"/>
      <c r="D1007" s="5"/>
      <c r="E1007" s="5"/>
      <c r="F1007" s="5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</row>
    <row r="1008" spans="1:154">
      <c r="A1008" s="6"/>
      <c r="B1008" s="4"/>
      <c r="C1008" s="4"/>
      <c r="D1008" s="5"/>
      <c r="E1008" s="5"/>
      <c r="F1008" s="5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</row>
    <row r="1009" spans="1:154">
      <c r="A1009" s="6"/>
      <c r="B1009" s="4"/>
      <c r="C1009" s="4"/>
      <c r="D1009" s="5"/>
      <c r="E1009" s="5"/>
      <c r="F1009" s="5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</row>
    <row r="1010" spans="1:154">
      <c r="A1010" s="6"/>
      <c r="B1010" s="4"/>
      <c r="C1010" s="4"/>
      <c r="D1010" s="5"/>
      <c r="E1010" s="5"/>
      <c r="F1010" s="5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</row>
    <row r="1011" spans="1:154">
      <c r="A1011" s="6"/>
      <c r="B1011" s="4"/>
      <c r="C1011" s="4"/>
      <c r="D1011" s="5"/>
      <c r="E1011" s="5"/>
      <c r="F1011" s="5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</row>
    <row r="1012" spans="1:154">
      <c r="A1012" s="6"/>
      <c r="B1012" s="4"/>
      <c r="C1012" s="4"/>
      <c r="D1012" s="5"/>
      <c r="E1012" s="5"/>
      <c r="F1012" s="5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</row>
    <row r="1013" spans="1:154">
      <c r="A1013" s="6"/>
      <c r="B1013" s="4"/>
      <c r="C1013" s="4"/>
      <c r="D1013" s="5"/>
      <c r="E1013" s="5"/>
      <c r="F1013" s="5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</row>
    <row r="1014" spans="1:154">
      <c r="A1014" s="6"/>
      <c r="B1014" s="4"/>
      <c r="C1014" s="4"/>
      <c r="D1014" s="5"/>
      <c r="E1014" s="5"/>
      <c r="F1014" s="5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</row>
    <row r="1015" spans="1:154">
      <c r="A1015" s="6"/>
      <c r="B1015" s="4"/>
      <c r="C1015" s="4"/>
      <c r="D1015" s="5"/>
      <c r="E1015" s="5"/>
      <c r="F1015" s="5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</row>
    <row r="1016" spans="1:154">
      <c r="A1016" s="6"/>
      <c r="B1016" s="4"/>
      <c r="C1016" s="4"/>
      <c r="D1016" s="5"/>
      <c r="E1016" s="5"/>
      <c r="F1016" s="5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</row>
    <row r="1017" spans="1:154">
      <c r="A1017" s="6"/>
      <c r="B1017" s="4"/>
      <c r="C1017" s="4"/>
      <c r="D1017" s="5"/>
      <c r="E1017" s="5"/>
      <c r="F1017" s="5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</row>
    <row r="1018" spans="1:154">
      <c r="A1018" s="6"/>
      <c r="B1018" s="4"/>
      <c r="C1018" s="4"/>
      <c r="D1018" s="5"/>
      <c r="E1018" s="5"/>
      <c r="F1018" s="5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</row>
    <row r="1019" spans="1:154">
      <c r="A1019" s="6"/>
      <c r="B1019" s="4"/>
      <c r="C1019" s="4"/>
      <c r="D1019" s="5"/>
      <c r="E1019" s="5"/>
      <c r="F1019" s="5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</row>
    <row r="1020" spans="1:154">
      <c r="A1020" s="6"/>
      <c r="B1020" s="4"/>
      <c r="C1020" s="4"/>
      <c r="D1020" s="5"/>
      <c r="E1020" s="5"/>
      <c r="F1020" s="5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</row>
    <row r="1021" spans="1:154">
      <c r="A1021" s="6"/>
      <c r="B1021" s="4"/>
      <c r="C1021" s="4"/>
      <c r="D1021" s="5"/>
      <c r="E1021" s="5"/>
      <c r="F1021" s="5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</row>
    <row r="1022" spans="1:154">
      <c r="A1022" s="6"/>
      <c r="B1022" s="4"/>
      <c r="C1022" s="4"/>
      <c r="D1022" s="5"/>
      <c r="E1022" s="5"/>
      <c r="F1022" s="5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</row>
    <row r="1023" spans="1:154">
      <c r="A1023" s="6"/>
      <c r="B1023" s="4"/>
      <c r="C1023" s="4"/>
      <c r="D1023" s="5"/>
      <c r="E1023" s="5"/>
      <c r="F1023" s="5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</row>
    <row r="1024" spans="1:154">
      <c r="A1024" s="6"/>
      <c r="B1024" s="4"/>
      <c r="C1024" s="4"/>
      <c r="D1024" s="5"/>
      <c r="E1024" s="5"/>
      <c r="F1024" s="5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</row>
    <row r="1025" spans="1:154">
      <c r="A1025" s="6"/>
      <c r="B1025" s="4"/>
      <c r="C1025" s="4"/>
      <c r="D1025" s="5"/>
      <c r="E1025" s="5"/>
      <c r="F1025" s="5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</row>
    <row r="1026" spans="1:154">
      <c r="A1026" s="6"/>
      <c r="B1026" s="4"/>
      <c r="C1026" s="4"/>
      <c r="D1026" s="5"/>
      <c r="E1026" s="5"/>
      <c r="F1026" s="5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</row>
    <row r="1027" spans="1:154">
      <c r="A1027" s="6"/>
      <c r="B1027" s="4"/>
      <c r="C1027" s="4"/>
      <c r="D1027" s="5"/>
      <c r="E1027" s="5"/>
      <c r="F1027" s="5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</row>
    <row r="1028" spans="1:154">
      <c r="A1028" s="6"/>
      <c r="B1028" s="4"/>
      <c r="C1028" s="4"/>
      <c r="D1028" s="5"/>
      <c r="E1028" s="5"/>
      <c r="F1028" s="5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</row>
    <row r="1029" spans="1:154">
      <c r="A1029" s="6"/>
      <c r="B1029" s="4"/>
      <c r="C1029" s="4"/>
      <c r="D1029" s="5"/>
      <c r="E1029" s="5"/>
      <c r="F1029" s="5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</row>
    <row r="1030" spans="1:154">
      <c r="A1030" s="6"/>
      <c r="B1030" s="4"/>
      <c r="C1030" s="4"/>
      <c r="D1030" s="5"/>
      <c r="E1030" s="5"/>
      <c r="F1030" s="5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</row>
    <row r="1031" spans="1:154">
      <c r="A1031" s="6"/>
      <c r="B1031" s="4"/>
      <c r="C1031" s="4"/>
      <c r="D1031" s="5"/>
      <c r="E1031" s="5"/>
      <c r="F1031" s="5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</row>
    <row r="1032" spans="1:154">
      <c r="A1032" s="6"/>
      <c r="B1032" s="4"/>
      <c r="C1032" s="4"/>
      <c r="D1032" s="5"/>
      <c r="E1032" s="5"/>
      <c r="F1032" s="5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</row>
    <row r="1033" spans="1:154">
      <c r="A1033" s="6"/>
      <c r="B1033" s="4"/>
      <c r="C1033" s="4"/>
      <c r="D1033" s="5"/>
      <c r="E1033" s="5"/>
      <c r="F1033" s="5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</row>
    <row r="1034" spans="1:154">
      <c r="A1034" s="6"/>
      <c r="B1034" s="4"/>
      <c r="C1034" s="4"/>
      <c r="D1034" s="5"/>
      <c r="E1034" s="5"/>
      <c r="F1034" s="5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</row>
    <row r="1035" spans="1:154">
      <c r="A1035" s="6"/>
      <c r="B1035" s="4"/>
      <c r="C1035" s="4"/>
      <c r="D1035" s="5"/>
      <c r="E1035" s="5"/>
      <c r="F1035" s="5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</row>
    <row r="1036" spans="1:154">
      <c r="A1036" s="6"/>
      <c r="B1036" s="4"/>
      <c r="C1036" s="4"/>
      <c r="D1036" s="5"/>
      <c r="E1036" s="5"/>
      <c r="F1036" s="5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</row>
    <row r="1037" spans="1:154">
      <c r="A1037" s="6"/>
      <c r="B1037" s="4"/>
      <c r="C1037" s="4"/>
      <c r="D1037" s="5"/>
      <c r="E1037" s="5"/>
      <c r="F1037" s="5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</row>
    <row r="1038" spans="1:154">
      <c r="A1038" s="6"/>
      <c r="B1038" s="4"/>
      <c r="C1038" s="4"/>
      <c r="D1038" s="5"/>
      <c r="E1038" s="5"/>
      <c r="F1038" s="5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</row>
    <row r="1039" spans="1:154">
      <c r="A1039" s="6"/>
      <c r="B1039" s="4"/>
      <c r="C1039" s="4"/>
      <c r="D1039" s="5"/>
      <c r="E1039" s="5"/>
      <c r="F1039" s="5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</row>
    <row r="1040" spans="1:154">
      <c r="A1040" s="6"/>
      <c r="B1040" s="4"/>
      <c r="C1040" s="4"/>
      <c r="D1040" s="5"/>
      <c r="E1040" s="5"/>
      <c r="F1040" s="5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</row>
    <row r="1041" spans="1:154">
      <c r="A1041" s="6"/>
      <c r="B1041" s="4"/>
      <c r="C1041" s="4"/>
      <c r="D1041" s="5"/>
      <c r="E1041" s="5"/>
      <c r="F1041" s="5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</row>
    <row r="1042" spans="1:154">
      <c r="A1042" s="6"/>
      <c r="B1042" s="4"/>
      <c r="C1042" s="4"/>
      <c r="D1042" s="5"/>
      <c r="E1042" s="5"/>
      <c r="F1042" s="5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</row>
    <row r="1043" spans="1:154">
      <c r="A1043" s="6"/>
      <c r="B1043" s="4"/>
      <c r="C1043" s="4"/>
      <c r="D1043" s="5"/>
      <c r="E1043" s="5"/>
      <c r="F1043" s="5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</row>
    <row r="1044" spans="1:154">
      <c r="A1044" s="6"/>
      <c r="B1044" s="4"/>
      <c r="C1044" s="4"/>
      <c r="D1044" s="5"/>
      <c r="E1044" s="5"/>
      <c r="F1044" s="5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</row>
    <row r="1045" spans="1:154">
      <c r="A1045" s="6"/>
      <c r="B1045" s="4"/>
      <c r="C1045" s="4"/>
      <c r="D1045" s="5"/>
      <c r="E1045" s="5"/>
      <c r="F1045" s="5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</row>
    <row r="1046" spans="1:154">
      <c r="A1046" s="6"/>
      <c r="B1046" s="4"/>
      <c r="C1046" s="4"/>
      <c r="D1046" s="5"/>
      <c r="E1046" s="5"/>
      <c r="F1046" s="5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</row>
    <row r="1047" spans="1:154">
      <c r="A1047" s="6"/>
      <c r="B1047" s="4"/>
      <c r="C1047" s="4"/>
      <c r="D1047" s="5"/>
      <c r="E1047" s="5"/>
      <c r="F1047" s="5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</row>
    <row r="1048" spans="1:154">
      <c r="A1048" s="6"/>
      <c r="B1048" s="4"/>
      <c r="C1048" s="4"/>
      <c r="D1048" s="5"/>
      <c r="E1048" s="5"/>
      <c r="F1048" s="5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</row>
    <row r="1049" spans="1:154">
      <c r="A1049" s="6"/>
      <c r="B1049" s="4"/>
      <c r="C1049" s="4"/>
      <c r="D1049" s="5"/>
      <c r="E1049" s="5"/>
      <c r="F1049" s="5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</row>
    <row r="1050" spans="1:154">
      <c r="A1050" s="6"/>
      <c r="B1050" s="4"/>
      <c r="C1050" s="4"/>
      <c r="D1050" s="5"/>
      <c r="E1050" s="5"/>
      <c r="F1050" s="5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</row>
    <row r="1051" spans="1:154">
      <c r="A1051" s="6"/>
      <c r="B1051" s="4"/>
      <c r="C1051" s="4"/>
      <c r="D1051" s="5"/>
      <c r="E1051" s="5"/>
      <c r="F1051" s="5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</row>
    <row r="1052" spans="1:154">
      <c r="A1052" s="6"/>
      <c r="B1052" s="4"/>
      <c r="C1052" s="4"/>
      <c r="D1052" s="5"/>
      <c r="E1052" s="5"/>
      <c r="F1052" s="5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</row>
    <row r="1053" spans="1:154">
      <c r="A1053" s="6"/>
      <c r="B1053" s="4"/>
      <c r="C1053" s="4"/>
      <c r="D1053" s="5"/>
      <c r="E1053" s="5"/>
      <c r="F1053" s="5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</row>
    <row r="1054" spans="1:154">
      <c r="A1054" s="6"/>
      <c r="B1054" s="4"/>
      <c r="C1054" s="4"/>
      <c r="D1054" s="5"/>
      <c r="E1054" s="5"/>
      <c r="F1054" s="5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</row>
    <row r="1055" spans="1:154">
      <c r="A1055" s="6"/>
      <c r="B1055" s="4"/>
      <c r="C1055" s="4"/>
      <c r="D1055" s="5"/>
      <c r="E1055" s="5"/>
      <c r="F1055" s="5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</row>
    <row r="1056" spans="1:154">
      <c r="A1056" s="6"/>
      <c r="B1056" s="4"/>
      <c r="C1056" s="4"/>
      <c r="D1056" s="5"/>
      <c r="E1056" s="5"/>
      <c r="F1056" s="5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</row>
    <row r="1057" spans="1:154">
      <c r="A1057" s="6"/>
      <c r="B1057" s="4"/>
      <c r="C1057" s="4"/>
      <c r="D1057" s="5"/>
      <c r="E1057" s="5"/>
      <c r="F1057" s="5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</row>
    <row r="1058" spans="1:154">
      <c r="A1058" s="6"/>
      <c r="B1058" s="4"/>
      <c r="C1058" s="4"/>
      <c r="D1058" s="5"/>
      <c r="E1058" s="5"/>
      <c r="F1058" s="5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</row>
    <row r="1059" spans="1:154">
      <c r="A1059" s="6"/>
      <c r="B1059" s="4"/>
      <c r="C1059" s="4"/>
      <c r="D1059" s="5"/>
      <c r="E1059" s="5"/>
      <c r="F1059" s="5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</row>
    <row r="1060" spans="1:154">
      <c r="A1060" s="6"/>
      <c r="B1060" s="4"/>
      <c r="C1060" s="4"/>
      <c r="D1060" s="5"/>
      <c r="E1060" s="5"/>
      <c r="F1060" s="5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</row>
    <row r="1061" spans="1:154">
      <c r="A1061" s="6"/>
      <c r="B1061" s="4"/>
      <c r="C1061" s="4"/>
      <c r="D1061" s="5"/>
      <c r="E1061" s="5"/>
      <c r="F1061" s="5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</row>
    <row r="1062" spans="1:154">
      <c r="A1062" s="6"/>
      <c r="B1062" s="4"/>
      <c r="C1062" s="4"/>
      <c r="D1062" s="5"/>
      <c r="E1062" s="5"/>
      <c r="F1062" s="5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</row>
    <row r="1063" spans="1:154">
      <c r="A1063" s="6"/>
      <c r="B1063" s="4"/>
      <c r="C1063" s="4"/>
      <c r="D1063" s="5"/>
      <c r="E1063" s="5"/>
      <c r="F1063" s="5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</row>
    <row r="1064" spans="1:154">
      <c r="A1064" s="6"/>
      <c r="B1064" s="4"/>
      <c r="C1064" s="4"/>
      <c r="D1064" s="5"/>
      <c r="E1064" s="5"/>
      <c r="F1064" s="5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</row>
    <row r="1065" spans="1:154">
      <c r="A1065" s="6"/>
      <c r="B1065" s="4"/>
      <c r="C1065" s="4"/>
      <c r="D1065" s="5"/>
      <c r="E1065" s="5"/>
      <c r="F1065" s="5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</row>
    <row r="1066" spans="1:154">
      <c r="A1066" s="6"/>
      <c r="B1066" s="4"/>
      <c r="C1066" s="4"/>
      <c r="D1066" s="5"/>
      <c r="E1066" s="5"/>
      <c r="F1066" s="5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</row>
    <row r="1067" spans="1:154">
      <c r="A1067" s="6"/>
      <c r="B1067" s="4"/>
      <c r="C1067" s="4"/>
      <c r="D1067" s="5"/>
      <c r="E1067" s="5"/>
      <c r="F1067" s="5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</row>
    <row r="1068" spans="1:154">
      <c r="A1068" s="6"/>
      <c r="B1068" s="4"/>
      <c r="C1068" s="4"/>
      <c r="D1068" s="5"/>
      <c r="E1068" s="5"/>
      <c r="F1068" s="5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</row>
    <row r="1069" spans="1:154">
      <c r="A1069" s="6"/>
      <c r="B1069" s="4"/>
      <c r="C1069" s="4"/>
      <c r="D1069" s="5"/>
      <c r="E1069" s="5"/>
      <c r="F1069" s="5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</row>
    <row r="1070" spans="1:154">
      <c r="A1070" s="6"/>
      <c r="B1070" s="4"/>
      <c r="C1070" s="4"/>
      <c r="D1070" s="5"/>
      <c r="E1070" s="5"/>
      <c r="F1070" s="5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</row>
    <row r="1071" spans="1:154">
      <c r="A1071" s="6"/>
      <c r="B1071" s="4"/>
      <c r="C1071" s="4"/>
      <c r="D1071" s="5"/>
      <c r="E1071" s="5"/>
      <c r="F1071" s="5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</row>
    <row r="1072" spans="1:154">
      <c r="A1072" s="6"/>
      <c r="B1072" s="4"/>
      <c r="C1072" s="4"/>
      <c r="D1072" s="5"/>
      <c r="E1072" s="5"/>
      <c r="F1072" s="5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</row>
    <row r="1073" spans="1:154">
      <c r="A1073" s="6"/>
      <c r="B1073" s="4"/>
      <c r="C1073" s="4"/>
      <c r="D1073" s="5"/>
      <c r="E1073" s="5"/>
      <c r="F1073" s="5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</row>
    <row r="1074" spans="1:154">
      <c r="A1074" s="6"/>
      <c r="B1074" s="4"/>
      <c r="C1074" s="4"/>
      <c r="D1074" s="5"/>
      <c r="E1074" s="5"/>
      <c r="F1074" s="5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</row>
    <row r="1075" spans="1:154">
      <c r="A1075" s="6"/>
      <c r="B1075" s="4"/>
      <c r="C1075" s="4"/>
      <c r="D1075" s="5"/>
      <c r="E1075" s="5"/>
      <c r="F1075" s="5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</row>
    <row r="1076" spans="1:154">
      <c r="A1076" s="6"/>
      <c r="B1076" s="4"/>
      <c r="C1076" s="4"/>
      <c r="D1076" s="5"/>
      <c r="E1076" s="5"/>
      <c r="F1076" s="5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</row>
    <row r="1077" spans="1:154">
      <c r="A1077" s="6"/>
      <c r="B1077" s="4"/>
      <c r="C1077" s="4"/>
      <c r="D1077" s="5"/>
      <c r="E1077" s="5"/>
      <c r="F1077" s="5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</row>
    <row r="1078" spans="1:154">
      <c r="A1078" s="6"/>
      <c r="B1078" s="4"/>
      <c r="C1078" s="4"/>
      <c r="D1078" s="5"/>
      <c r="E1078" s="5"/>
      <c r="F1078" s="5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</row>
    <row r="1079" spans="1:154">
      <c r="A1079" s="6"/>
      <c r="B1079" s="4"/>
      <c r="C1079" s="4"/>
      <c r="D1079" s="5"/>
      <c r="E1079" s="5"/>
      <c r="F1079" s="5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</row>
    <row r="1080" spans="1:154">
      <c r="A1080" s="6"/>
      <c r="B1080" s="4"/>
      <c r="C1080" s="4"/>
      <c r="D1080" s="5"/>
      <c r="E1080" s="5"/>
      <c r="F1080" s="5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</row>
    <row r="1081" spans="1:154">
      <c r="A1081" s="6"/>
      <c r="B1081" s="4"/>
      <c r="C1081" s="4"/>
      <c r="D1081" s="5"/>
      <c r="E1081" s="5"/>
      <c r="F1081" s="5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</row>
    <row r="1082" spans="1:154">
      <c r="A1082" s="6"/>
      <c r="B1082" s="4"/>
      <c r="C1082" s="4"/>
      <c r="D1082" s="5"/>
      <c r="E1082" s="5"/>
      <c r="F1082" s="5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</row>
    <row r="1083" spans="1:154">
      <c r="A1083" s="6"/>
      <c r="B1083" s="4"/>
      <c r="C1083" s="4"/>
      <c r="D1083" s="5"/>
      <c r="E1083" s="5"/>
      <c r="F1083" s="5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</row>
    <row r="1084" spans="1:154">
      <c r="A1084" s="6"/>
      <c r="B1084" s="4"/>
      <c r="C1084" s="4"/>
      <c r="D1084" s="5"/>
      <c r="E1084" s="5"/>
      <c r="F1084" s="5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</row>
    <row r="1085" spans="1:154">
      <c r="A1085" s="6"/>
      <c r="B1085" s="4"/>
      <c r="C1085" s="4"/>
      <c r="D1085" s="5"/>
      <c r="E1085" s="5"/>
      <c r="F1085" s="5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</row>
    <row r="1086" spans="1:154">
      <c r="A1086" s="6"/>
      <c r="B1086" s="4"/>
      <c r="C1086" s="4"/>
      <c r="D1086" s="5"/>
      <c r="E1086" s="5"/>
      <c r="F1086" s="5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</row>
    <row r="1087" spans="1:154">
      <c r="A1087" s="6"/>
      <c r="B1087" s="4"/>
      <c r="C1087" s="4"/>
      <c r="D1087" s="5"/>
      <c r="E1087" s="5"/>
      <c r="F1087" s="5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</row>
    <row r="1088" spans="1:154">
      <c r="A1088" s="6"/>
      <c r="B1088" s="4"/>
      <c r="C1088" s="4"/>
      <c r="D1088" s="5"/>
      <c r="E1088" s="5"/>
      <c r="F1088" s="5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</row>
    <row r="1089" spans="1:154">
      <c r="A1089" s="6"/>
      <c r="B1089" s="4"/>
      <c r="C1089" s="4"/>
      <c r="D1089" s="5"/>
      <c r="E1089" s="5"/>
      <c r="F1089" s="5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</row>
    <row r="1090" spans="1:154">
      <c r="A1090" s="6"/>
      <c r="B1090" s="4"/>
      <c r="C1090" s="4"/>
      <c r="D1090" s="5"/>
      <c r="E1090" s="5"/>
      <c r="F1090" s="5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</row>
    <row r="1091" spans="1:154">
      <c r="A1091" s="6"/>
      <c r="B1091" s="4"/>
      <c r="C1091" s="4"/>
      <c r="D1091" s="5"/>
      <c r="E1091" s="5"/>
      <c r="F1091" s="5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</row>
    <row r="1092" spans="1:154">
      <c r="A1092" s="6"/>
      <c r="B1092" s="4"/>
      <c r="C1092" s="4"/>
      <c r="D1092" s="5"/>
      <c r="E1092" s="5"/>
      <c r="F1092" s="5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</row>
    <row r="1093" spans="1:154">
      <c r="A1093" s="6"/>
      <c r="B1093" s="4"/>
      <c r="C1093" s="4"/>
      <c r="D1093" s="5"/>
      <c r="E1093" s="5"/>
      <c r="F1093" s="5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</row>
    <row r="1094" spans="1:154">
      <c r="A1094" s="6"/>
      <c r="B1094" s="4"/>
      <c r="C1094" s="4"/>
      <c r="D1094" s="5"/>
      <c r="E1094" s="5"/>
      <c r="F1094" s="5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</row>
    <row r="1095" spans="1:154">
      <c r="A1095" s="6"/>
      <c r="B1095" s="4"/>
      <c r="C1095" s="4"/>
      <c r="D1095" s="5"/>
      <c r="E1095" s="5"/>
      <c r="F1095" s="5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</row>
    <row r="1096" spans="1:154">
      <c r="A1096" s="6"/>
      <c r="B1096" s="4"/>
      <c r="C1096" s="4"/>
      <c r="D1096" s="5"/>
      <c r="E1096" s="5"/>
      <c r="F1096" s="5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</row>
    <row r="1097" spans="1:154">
      <c r="A1097" s="6"/>
      <c r="B1097" s="4"/>
      <c r="C1097" s="4"/>
      <c r="D1097" s="5"/>
      <c r="E1097" s="5"/>
      <c r="F1097" s="5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</row>
    <row r="1098" spans="1:154">
      <c r="A1098" s="6"/>
      <c r="B1098" s="4"/>
      <c r="C1098" s="4"/>
      <c r="D1098" s="5"/>
      <c r="E1098" s="5"/>
      <c r="F1098" s="5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  <c r="ER1098" s="4"/>
      <c r="ES1098" s="4"/>
      <c r="ET1098" s="4"/>
      <c r="EU1098" s="4"/>
      <c r="EV1098" s="4"/>
      <c r="EW1098" s="4"/>
      <c r="EX1098" s="4"/>
    </row>
    <row r="1099" spans="1:154">
      <c r="A1099" s="6"/>
      <c r="B1099" s="4"/>
      <c r="C1099" s="4"/>
      <c r="D1099" s="5"/>
      <c r="E1099" s="5"/>
      <c r="F1099" s="5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</row>
    <row r="1100" spans="1:154">
      <c r="A1100" s="6"/>
      <c r="B1100" s="4"/>
      <c r="C1100" s="4"/>
      <c r="D1100" s="5"/>
      <c r="E1100" s="5"/>
      <c r="F1100" s="5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</row>
    <row r="1101" spans="1:154">
      <c r="A1101" s="6"/>
      <c r="B1101" s="4"/>
      <c r="C1101" s="4"/>
      <c r="D1101" s="5"/>
      <c r="E1101" s="5"/>
      <c r="F1101" s="5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</row>
    <row r="1102" spans="1:154">
      <c r="A1102" s="6"/>
      <c r="B1102" s="4"/>
      <c r="C1102" s="4"/>
      <c r="D1102" s="5"/>
      <c r="E1102" s="5"/>
      <c r="F1102" s="5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</row>
    <row r="1103" spans="1:154">
      <c r="A1103" s="6"/>
      <c r="B1103" s="4"/>
      <c r="C1103" s="4"/>
      <c r="D1103" s="5"/>
      <c r="E1103" s="5"/>
      <c r="F1103" s="5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</row>
    <row r="1104" spans="1:154">
      <c r="A1104" s="6"/>
      <c r="B1104" s="4"/>
      <c r="C1104" s="4"/>
      <c r="D1104" s="5"/>
      <c r="E1104" s="5"/>
      <c r="F1104" s="5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</row>
    <row r="1105" spans="1:154">
      <c r="A1105" s="6"/>
      <c r="B1105" s="4"/>
      <c r="C1105" s="4"/>
      <c r="D1105" s="5"/>
      <c r="E1105" s="5"/>
      <c r="F1105" s="5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</row>
    <row r="1106" spans="1:154">
      <c r="A1106" s="6"/>
      <c r="B1106" s="4"/>
      <c r="C1106" s="4"/>
      <c r="D1106" s="5"/>
      <c r="E1106" s="5"/>
      <c r="F1106" s="5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</row>
    <row r="1107" spans="1:154">
      <c r="A1107" s="6"/>
      <c r="B1107" s="4"/>
      <c r="C1107" s="4"/>
      <c r="D1107" s="5"/>
      <c r="E1107" s="5"/>
      <c r="F1107" s="5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</row>
    <row r="1108" spans="1:154">
      <c r="A1108" s="6"/>
      <c r="B1108" s="4"/>
      <c r="C1108" s="4"/>
      <c r="D1108" s="5"/>
      <c r="E1108" s="5"/>
      <c r="F1108" s="5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</row>
    <row r="1109" spans="1:154">
      <c r="A1109" s="6"/>
      <c r="B1109" s="4"/>
      <c r="C1109" s="4"/>
      <c r="D1109" s="5"/>
      <c r="E1109" s="5"/>
      <c r="F1109" s="5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</row>
    <row r="1110" spans="1:154">
      <c r="A1110" s="6"/>
      <c r="B1110" s="4"/>
      <c r="C1110" s="4"/>
      <c r="D1110" s="5"/>
      <c r="E1110" s="5"/>
      <c r="F1110" s="5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  <c r="ER1110" s="4"/>
      <c r="ES1110" s="4"/>
      <c r="ET1110" s="4"/>
      <c r="EU1110" s="4"/>
      <c r="EV1110" s="4"/>
      <c r="EW1110" s="4"/>
      <c r="EX1110" s="4"/>
    </row>
    <row r="1111" spans="1:154">
      <c r="A1111" s="6"/>
      <c r="B1111" s="4"/>
      <c r="C1111" s="4"/>
      <c r="D1111" s="5"/>
      <c r="E1111" s="5"/>
      <c r="F1111" s="5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</row>
    <row r="1112" spans="1:154">
      <c r="A1112" s="6"/>
      <c r="B1112" s="4"/>
      <c r="C1112" s="4"/>
      <c r="D1112" s="5"/>
      <c r="E1112" s="5"/>
      <c r="F1112" s="5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  <c r="ER1112" s="4"/>
      <c r="ES1112" s="4"/>
      <c r="ET1112" s="4"/>
      <c r="EU1112" s="4"/>
      <c r="EV1112" s="4"/>
      <c r="EW1112" s="4"/>
      <c r="EX1112" s="4"/>
    </row>
    <row r="1113" spans="1:154">
      <c r="A1113" s="6"/>
      <c r="B1113" s="4"/>
      <c r="C1113" s="4"/>
      <c r="D1113" s="5"/>
      <c r="E1113" s="5"/>
      <c r="F1113" s="5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</row>
    <row r="1114" spans="1:154">
      <c r="A1114" s="6"/>
      <c r="B1114" s="4"/>
      <c r="C1114" s="4"/>
      <c r="D1114" s="5"/>
      <c r="E1114" s="5"/>
      <c r="F1114" s="5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</row>
    <row r="1115" spans="1:154">
      <c r="A1115" s="6"/>
      <c r="B1115" s="4"/>
      <c r="C1115" s="4"/>
      <c r="D1115" s="5"/>
      <c r="E1115" s="5"/>
      <c r="F1115" s="5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</row>
    <row r="1116" spans="1:154">
      <c r="A1116" s="6"/>
      <c r="B1116" s="4"/>
      <c r="C1116" s="4"/>
      <c r="D1116" s="5"/>
      <c r="E1116" s="5"/>
      <c r="F1116" s="5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</row>
    <row r="1117" spans="1:154">
      <c r="A1117" s="6"/>
      <c r="B1117" s="4"/>
      <c r="C1117" s="4"/>
      <c r="D1117" s="5"/>
      <c r="E1117" s="5"/>
      <c r="F1117" s="5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</row>
    <row r="1118" spans="1:154">
      <c r="A1118" s="6"/>
      <c r="B1118" s="4"/>
      <c r="C1118" s="4"/>
      <c r="D1118" s="5"/>
      <c r="E1118" s="5"/>
      <c r="F1118" s="5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</row>
    <row r="1119" spans="1:154">
      <c r="A1119" s="6"/>
      <c r="B1119" s="4"/>
      <c r="C1119" s="4"/>
      <c r="D1119" s="5"/>
      <c r="E1119" s="5"/>
      <c r="F1119" s="5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</row>
    <row r="1120" spans="1:154">
      <c r="A1120" s="6"/>
      <c r="B1120" s="4"/>
      <c r="C1120" s="4"/>
      <c r="D1120" s="5"/>
      <c r="E1120" s="5"/>
      <c r="F1120" s="5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</row>
    <row r="1121" spans="1:154">
      <c r="A1121" s="6"/>
      <c r="B1121" s="4"/>
      <c r="C1121" s="4"/>
      <c r="D1121" s="5"/>
      <c r="E1121" s="5"/>
      <c r="F1121" s="5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</row>
    <row r="1122" spans="1:154">
      <c r="A1122" s="6"/>
      <c r="B1122" s="4"/>
      <c r="C1122" s="4"/>
      <c r="D1122" s="5"/>
      <c r="E1122" s="5"/>
      <c r="F1122" s="5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</row>
    <row r="1123" spans="1:154">
      <c r="A1123" s="6"/>
      <c r="B1123" s="4"/>
      <c r="C1123" s="4"/>
      <c r="D1123" s="5"/>
      <c r="E1123" s="5"/>
      <c r="F1123" s="5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</row>
    <row r="1124" spans="1:154">
      <c r="A1124" s="6"/>
      <c r="B1124" s="4"/>
      <c r="C1124" s="4"/>
      <c r="D1124" s="5"/>
      <c r="E1124" s="5"/>
      <c r="F1124" s="5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</row>
    <row r="1125" spans="1:154">
      <c r="A1125" s="6"/>
      <c r="B1125" s="4"/>
      <c r="C1125" s="4"/>
      <c r="D1125" s="5"/>
      <c r="E1125" s="5"/>
      <c r="F1125" s="5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  <c r="ER1125" s="4"/>
      <c r="ES1125" s="4"/>
      <c r="ET1125" s="4"/>
      <c r="EU1125" s="4"/>
      <c r="EV1125" s="4"/>
      <c r="EW1125" s="4"/>
      <c r="EX1125" s="4"/>
    </row>
    <row r="1126" spans="1:154">
      <c r="A1126" s="6"/>
      <c r="B1126" s="4"/>
      <c r="C1126" s="4"/>
      <c r="D1126" s="5"/>
      <c r="E1126" s="5"/>
      <c r="F1126" s="5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  <c r="ER1126" s="4"/>
      <c r="ES1126" s="4"/>
      <c r="ET1126" s="4"/>
      <c r="EU1126" s="4"/>
      <c r="EV1126" s="4"/>
      <c r="EW1126" s="4"/>
      <c r="EX1126" s="4"/>
    </row>
    <row r="1127" spans="1:154">
      <c r="A1127" s="6"/>
      <c r="B1127" s="4"/>
      <c r="C1127" s="4"/>
      <c r="D1127" s="5"/>
      <c r="E1127" s="5"/>
      <c r="F1127" s="5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</row>
    <row r="1128" spans="1:154">
      <c r="A1128" s="6"/>
      <c r="B1128" s="4"/>
      <c r="C1128" s="4"/>
      <c r="D1128" s="5"/>
      <c r="E1128" s="5"/>
      <c r="F1128" s="5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</row>
    <row r="1129" spans="1:154">
      <c r="A1129" s="6"/>
      <c r="B1129" s="4"/>
      <c r="C1129" s="4"/>
      <c r="D1129" s="5"/>
      <c r="E1129" s="5"/>
      <c r="F1129" s="5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  <c r="ER1129" s="4"/>
      <c r="ES1129" s="4"/>
      <c r="ET1129" s="4"/>
      <c r="EU1129" s="4"/>
      <c r="EV1129" s="4"/>
      <c r="EW1129" s="4"/>
      <c r="EX1129" s="4"/>
    </row>
    <row r="1130" spans="1:154">
      <c r="A1130" s="6"/>
      <c r="B1130" s="4"/>
      <c r="C1130" s="4"/>
      <c r="D1130" s="5"/>
      <c r="E1130" s="5"/>
      <c r="F1130" s="5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  <c r="DS1130" s="4"/>
      <c r="DT1130" s="4"/>
      <c r="DU1130" s="4"/>
      <c r="DV1130" s="4"/>
      <c r="DW1130" s="4"/>
      <c r="DX1130" s="4"/>
      <c r="DY1130" s="4"/>
      <c r="DZ1130" s="4"/>
      <c r="EA1130" s="4"/>
      <c r="EB1130" s="4"/>
      <c r="EC1130" s="4"/>
      <c r="ED1130" s="4"/>
      <c r="EE1130" s="4"/>
      <c r="EF1130" s="4"/>
      <c r="EG1130" s="4"/>
      <c r="EH1130" s="4"/>
      <c r="EI1130" s="4"/>
      <c r="EJ1130" s="4"/>
      <c r="EK1130" s="4"/>
      <c r="EL1130" s="4"/>
      <c r="EM1130" s="4"/>
      <c r="EN1130" s="4"/>
      <c r="EO1130" s="4"/>
      <c r="EP1130" s="4"/>
      <c r="EQ1130" s="4"/>
      <c r="ER1130" s="4"/>
      <c r="ES1130" s="4"/>
      <c r="ET1130" s="4"/>
      <c r="EU1130" s="4"/>
      <c r="EV1130" s="4"/>
      <c r="EW1130" s="4"/>
      <c r="EX1130" s="4"/>
    </row>
    <row r="1131" spans="1:154">
      <c r="A1131" s="6"/>
      <c r="B1131" s="4"/>
      <c r="C1131" s="4"/>
      <c r="D1131" s="5"/>
      <c r="E1131" s="5"/>
      <c r="F1131" s="5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  <c r="ER1131" s="4"/>
      <c r="ES1131" s="4"/>
      <c r="ET1131" s="4"/>
      <c r="EU1131" s="4"/>
      <c r="EV1131" s="4"/>
      <c r="EW1131" s="4"/>
      <c r="EX1131" s="4"/>
    </row>
    <row r="1132" spans="1:154">
      <c r="A1132" s="6"/>
      <c r="B1132" s="4"/>
      <c r="C1132" s="4"/>
      <c r="D1132" s="5"/>
      <c r="E1132" s="5"/>
      <c r="F1132" s="5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  <c r="DS1132" s="4"/>
      <c r="DT1132" s="4"/>
      <c r="DU1132" s="4"/>
      <c r="DV1132" s="4"/>
      <c r="DW1132" s="4"/>
      <c r="DX1132" s="4"/>
      <c r="DY1132" s="4"/>
      <c r="DZ1132" s="4"/>
      <c r="EA1132" s="4"/>
      <c r="EB1132" s="4"/>
      <c r="EC1132" s="4"/>
      <c r="ED1132" s="4"/>
      <c r="EE1132" s="4"/>
      <c r="EF1132" s="4"/>
      <c r="EG1132" s="4"/>
      <c r="EH1132" s="4"/>
      <c r="EI1132" s="4"/>
      <c r="EJ1132" s="4"/>
      <c r="EK1132" s="4"/>
      <c r="EL1132" s="4"/>
      <c r="EM1132" s="4"/>
      <c r="EN1132" s="4"/>
      <c r="EO1132" s="4"/>
      <c r="EP1132" s="4"/>
      <c r="EQ1132" s="4"/>
      <c r="ER1132" s="4"/>
      <c r="ES1132" s="4"/>
      <c r="ET1132" s="4"/>
      <c r="EU1132" s="4"/>
      <c r="EV1132" s="4"/>
      <c r="EW1132" s="4"/>
      <c r="EX1132" s="4"/>
    </row>
    <row r="1133" spans="1:154">
      <c r="A1133" s="6"/>
      <c r="B1133" s="4"/>
      <c r="C1133" s="4"/>
      <c r="D1133" s="5"/>
      <c r="E1133" s="5"/>
      <c r="F1133" s="5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</row>
    <row r="1134" spans="1:154">
      <c r="A1134" s="6"/>
      <c r="B1134" s="4"/>
      <c r="C1134" s="4"/>
      <c r="D1134" s="5"/>
      <c r="E1134" s="5"/>
      <c r="F1134" s="5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  <c r="ER1134" s="4"/>
      <c r="ES1134" s="4"/>
      <c r="ET1134" s="4"/>
      <c r="EU1134" s="4"/>
      <c r="EV1134" s="4"/>
      <c r="EW1134" s="4"/>
      <c r="EX1134" s="4"/>
    </row>
    <row r="1135" spans="1:154">
      <c r="A1135" s="6"/>
      <c r="B1135" s="4"/>
      <c r="C1135" s="4"/>
      <c r="D1135" s="5"/>
      <c r="E1135" s="5"/>
      <c r="F1135" s="5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  <c r="ER1135" s="4"/>
      <c r="ES1135" s="4"/>
      <c r="ET1135" s="4"/>
      <c r="EU1135" s="4"/>
      <c r="EV1135" s="4"/>
      <c r="EW1135" s="4"/>
      <c r="EX1135" s="4"/>
    </row>
    <row r="1136" spans="1:154">
      <c r="A1136" s="6"/>
      <c r="B1136" s="4"/>
      <c r="C1136" s="4"/>
      <c r="D1136" s="5"/>
      <c r="E1136" s="5"/>
      <c r="F1136" s="5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  <c r="DS1136" s="4"/>
      <c r="DT1136" s="4"/>
      <c r="DU1136" s="4"/>
      <c r="DV1136" s="4"/>
      <c r="DW1136" s="4"/>
      <c r="DX1136" s="4"/>
      <c r="DY1136" s="4"/>
      <c r="DZ1136" s="4"/>
      <c r="EA1136" s="4"/>
      <c r="EB1136" s="4"/>
      <c r="EC1136" s="4"/>
      <c r="ED1136" s="4"/>
      <c r="EE1136" s="4"/>
      <c r="EF1136" s="4"/>
      <c r="EG1136" s="4"/>
      <c r="EH1136" s="4"/>
      <c r="EI1136" s="4"/>
      <c r="EJ1136" s="4"/>
      <c r="EK1136" s="4"/>
      <c r="EL1136" s="4"/>
      <c r="EM1136" s="4"/>
      <c r="EN1136" s="4"/>
      <c r="EO1136" s="4"/>
      <c r="EP1136" s="4"/>
      <c r="EQ1136" s="4"/>
      <c r="ER1136" s="4"/>
      <c r="ES1136" s="4"/>
      <c r="ET1136" s="4"/>
      <c r="EU1136" s="4"/>
      <c r="EV1136" s="4"/>
      <c r="EW1136" s="4"/>
      <c r="EX1136" s="4"/>
    </row>
    <row r="1137" spans="1:154">
      <c r="A1137" s="6"/>
      <c r="B1137" s="4"/>
      <c r="C1137" s="4"/>
      <c r="D1137" s="5"/>
      <c r="E1137" s="5"/>
      <c r="F1137" s="5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</row>
    <row r="1138" spans="1:154">
      <c r="A1138" s="6"/>
      <c r="B1138" s="4"/>
      <c r="C1138" s="4"/>
      <c r="D1138" s="5"/>
      <c r="E1138" s="5"/>
      <c r="F1138" s="5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  <c r="DS1138" s="4"/>
      <c r="DT1138" s="4"/>
      <c r="DU1138" s="4"/>
      <c r="DV1138" s="4"/>
      <c r="DW1138" s="4"/>
      <c r="DX1138" s="4"/>
      <c r="DY1138" s="4"/>
      <c r="DZ1138" s="4"/>
      <c r="EA1138" s="4"/>
      <c r="EB1138" s="4"/>
      <c r="EC1138" s="4"/>
      <c r="ED1138" s="4"/>
      <c r="EE1138" s="4"/>
      <c r="EF1138" s="4"/>
      <c r="EG1138" s="4"/>
      <c r="EH1138" s="4"/>
      <c r="EI1138" s="4"/>
      <c r="EJ1138" s="4"/>
      <c r="EK1138" s="4"/>
      <c r="EL1138" s="4"/>
      <c r="EM1138" s="4"/>
      <c r="EN1138" s="4"/>
      <c r="EO1138" s="4"/>
      <c r="EP1138" s="4"/>
      <c r="EQ1138" s="4"/>
      <c r="ER1138" s="4"/>
      <c r="ES1138" s="4"/>
      <c r="ET1138" s="4"/>
      <c r="EU1138" s="4"/>
      <c r="EV1138" s="4"/>
      <c r="EW1138" s="4"/>
      <c r="EX1138" s="4"/>
    </row>
    <row r="1139" spans="1:154">
      <c r="A1139" s="6"/>
      <c r="B1139" s="4"/>
      <c r="C1139" s="4"/>
      <c r="D1139" s="5"/>
      <c r="E1139" s="5"/>
      <c r="F1139" s="5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</row>
    <row r="1140" spans="1:154">
      <c r="A1140" s="6"/>
      <c r="B1140" s="4"/>
      <c r="C1140" s="4"/>
      <c r="D1140" s="5"/>
      <c r="E1140" s="5"/>
      <c r="F1140" s="5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  <c r="DS1140" s="4"/>
      <c r="DT1140" s="4"/>
      <c r="DU1140" s="4"/>
      <c r="DV1140" s="4"/>
      <c r="DW1140" s="4"/>
      <c r="DX1140" s="4"/>
      <c r="DY1140" s="4"/>
      <c r="DZ1140" s="4"/>
      <c r="EA1140" s="4"/>
      <c r="EB1140" s="4"/>
      <c r="EC1140" s="4"/>
      <c r="ED1140" s="4"/>
      <c r="EE1140" s="4"/>
      <c r="EF1140" s="4"/>
      <c r="EG1140" s="4"/>
      <c r="EH1140" s="4"/>
      <c r="EI1140" s="4"/>
      <c r="EJ1140" s="4"/>
      <c r="EK1140" s="4"/>
      <c r="EL1140" s="4"/>
      <c r="EM1140" s="4"/>
      <c r="EN1140" s="4"/>
      <c r="EO1140" s="4"/>
      <c r="EP1140" s="4"/>
      <c r="EQ1140" s="4"/>
      <c r="ER1140" s="4"/>
      <c r="ES1140" s="4"/>
      <c r="ET1140" s="4"/>
      <c r="EU1140" s="4"/>
      <c r="EV1140" s="4"/>
      <c r="EW1140" s="4"/>
      <c r="EX1140" s="4"/>
    </row>
    <row r="1141" spans="1:154">
      <c r="A1141" s="6"/>
      <c r="B1141" s="4"/>
      <c r="C1141" s="4"/>
      <c r="D1141" s="5"/>
      <c r="E1141" s="5"/>
      <c r="F1141" s="5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  <c r="ER1141" s="4"/>
      <c r="ES1141" s="4"/>
      <c r="ET1141" s="4"/>
      <c r="EU1141" s="4"/>
      <c r="EV1141" s="4"/>
      <c r="EW1141" s="4"/>
      <c r="EX1141" s="4"/>
    </row>
    <row r="1142" spans="1:154">
      <c r="A1142" s="6"/>
      <c r="B1142" s="4"/>
      <c r="C1142" s="4"/>
      <c r="D1142" s="5"/>
      <c r="E1142" s="5"/>
      <c r="F1142" s="5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  <c r="DT1142" s="4"/>
      <c r="DU1142" s="4"/>
      <c r="DV1142" s="4"/>
      <c r="DW1142" s="4"/>
      <c r="DX1142" s="4"/>
      <c r="DY1142" s="4"/>
      <c r="DZ1142" s="4"/>
      <c r="EA1142" s="4"/>
      <c r="EB1142" s="4"/>
      <c r="EC1142" s="4"/>
      <c r="ED1142" s="4"/>
      <c r="EE1142" s="4"/>
      <c r="EF1142" s="4"/>
      <c r="EG1142" s="4"/>
      <c r="EH1142" s="4"/>
      <c r="EI1142" s="4"/>
      <c r="EJ1142" s="4"/>
      <c r="EK1142" s="4"/>
      <c r="EL1142" s="4"/>
      <c r="EM1142" s="4"/>
      <c r="EN1142" s="4"/>
      <c r="EO1142" s="4"/>
      <c r="EP1142" s="4"/>
      <c r="EQ1142" s="4"/>
      <c r="ER1142" s="4"/>
      <c r="ES1142" s="4"/>
      <c r="ET1142" s="4"/>
      <c r="EU1142" s="4"/>
      <c r="EV1142" s="4"/>
      <c r="EW1142" s="4"/>
      <c r="EX1142" s="4"/>
    </row>
    <row r="1143" spans="1:154">
      <c r="A1143" s="6"/>
      <c r="B1143" s="4"/>
      <c r="C1143" s="4"/>
      <c r="D1143" s="5"/>
      <c r="E1143" s="5"/>
      <c r="F1143" s="5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  <c r="ER1143" s="4"/>
      <c r="ES1143" s="4"/>
      <c r="ET1143" s="4"/>
      <c r="EU1143" s="4"/>
      <c r="EV1143" s="4"/>
      <c r="EW1143" s="4"/>
      <c r="EX1143" s="4"/>
    </row>
    <row r="1144" spans="1:154">
      <c r="A1144" s="6"/>
      <c r="B1144" s="4"/>
      <c r="C1144" s="4"/>
      <c r="D1144" s="5"/>
      <c r="E1144" s="5"/>
      <c r="F1144" s="5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  <c r="DS1144" s="4"/>
      <c r="DT1144" s="4"/>
      <c r="DU1144" s="4"/>
      <c r="DV1144" s="4"/>
      <c r="DW1144" s="4"/>
      <c r="DX1144" s="4"/>
      <c r="DY1144" s="4"/>
      <c r="DZ1144" s="4"/>
      <c r="EA1144" s="4"/>
      <c r="EB1144" s="4"/>
      <c r="EC1144" s="4"/>
      <c r="ED1144" s="4"/>
      <c r="EE1144" s="4"/>
      <c r="EF1144" s="4"/>
      <c r="EG1144" s="4"/>
      <c r="EH1144" s="4"/>
      <c r="EI1144" s="4"/>
      <c r="EJ1144" s="4"/>
      <c r="EK1144" s="4"/>
      <c r="EL1144" s="4"/>
      <c r="EM1144" s="4"/>
      <c r="EN1144" s="4"/>
      <c r="EO1144" s="4"/>
      <c r="EP1144" s="4"/>
      <c r="EQ1144" s="4"/>
      <c r="ER1144" s="4"/>
      <c r="ES1144" s="4"/>
      <c r="ET1144" s="4"/>
      <c r="EU1144" s="4"/>
      <c r="EV1144" s="4"/>
      <c r="EW1144" s="4"/>
      <c r="EX1144" s="4"/>
    </row>
    <row r="1145" spans="1:154">
      <c r="A1145" s="6"/>
      <c r="B1145" s="4"/>
      <c r="C1145" s="4"/>
      <c r="D1145" s="5"/>
      <c r="E1145" s="5"/>
      <c r="F1145" s="5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  <c r="DS1145" s="4"/>
      <c r="DT1145" s="4"/>
      <c r="DU1145" s="4"/>
      <c r="DV1145" s="4"/>
      <c r="DW1145" s="4"/>
      <c r="DX1145" s="4"/>
      <c r="DY1145" s="4"/>
      <c r="DZ1145" s="4"/>
      <c r="EA1145" s="4"/>
      <c r="EB1145" s="4"/>
      <c r="EC1145" s="4"/>
      <c r="ED1145" s="4"/>
      <c r="EE1145" s="4"/>
      <c r="EF1145" s="4"/>
      <c r="EG1145" s="4"/>
      <c r="EH1145" s="4"/>
      <c r="EI1145" s="4"/>
      <c r="EJ1145" s="4"/>
      <c r="EK1145" s="4"/>
      <c r="EL1145" s="4"/>
      <c r="EM1145" s="4"/>
      <c r="EN1145" s="4"/>
      <c r="EO1145" s="4"/>
      <c r="EP1145" s="4"/>
      <c r="EQ1145" s="4"/>
      <c r="ER1145" s="4"/>
      <c r="ES1145" s="4"/>
      <c r="ET1145" s="4"/>
      <c r="EU1145" s="4"/>
      <c r="EV1145" s="4"/>
      <c r="EW1145" s="4"/>
      <c r="EX1145" s="4"/>
    </row>
    <row r="1146" spans="1:154">
      <c r="A1146" s="6"/>
      <c r="B1146" s="4"/>
      <c r="C1146" s="4"/>
      <c r="D1146" s="5"/>
      <c r="E1146" s="5"/>
      <c r="F1146" s="5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  <c r="DS1146" s="4"/>
      <c r="DT1146" s="4"/>
      <c r="DU1146" s="4"/>
      <c r="DV1146" s="4"/>
      <c r="DW1146" s="4"/>
      <c r="DX1146" s="4"/>
      <c r="DY1146" s="4"/>
      <c r="DZ1146" s="4"/>
      <c r="EA1146" s="4"/>
      <c r="EB1146" s="4"/>
      <c r="EC1146" s="4"/>
      <c r="ED1146" s="4"/>
      <c r="EE1146" s="4"/>
      <c r="EF1146" s="4"/>
      <c r="EG1146" s="4"/>
      <c r="EH1146" s="4"/>
      <c r="EI1146" s="4"/>
      <c r="EJ1146" s="4"/>
      <c r="EK1146" s="4"/>
      <c r="EL1146" s="4"/>
      <c r="EM1146" s="4"/>
      <c r="EN1146" s="4"/>
      <c r="EO1146" s="4"/>
      <c r="EP1146" s="4"/>
      <c r="EQ1146" s="4"/>
      <c r="ER1146" s="4"/>
      <c r="ES1146" s="4"/>
      <c r="ET1146" s="4"/>
      <c r="EU1146" s="4"/>
      <c r="EV1146" s="4"/>
      <c r="EW1146" s="4"/>
      <c r="EX1146" s="4"/>
    </row>
    <row r="1147" spans="1:154">
      <c r="A1147" s="6"/>
      <c r="B1147" s="4"/>
      <c r="C1147" s="4"/>
      <c r="D1147" s="5"/>
      <c r="E1147" s="5"/>
      <c r="F1147" s="5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  <c r="DS1147" s="4"/>
      <c r="DT1147" s="4"/>
      <c r="DU1147" s="4"/>
      <c r="DV1147" s="4"/>
      <c r="DW1147" s="4"/>
      <c r="DX1147" s="4"/>
      <c r="DY1147" s="4"/>
      <c r="DZ1147" s="4"/>
      <c r="EA1147" s="4"/>
      <c r="EB1147" s="4"/>
      <c r="EC1147" s="4"/>
      <c r="ED1147" s="4"/>
      <c r="EE1147" s="4"/>
      <c r="EF1147" s="4"/>
      <c r="EG1147" s="4"/>
      <c r="EH1147" s="4"/>
      <c r="EI1147" s="4"/>
      <c r="EJ1147" s="4"/>
      <c r="EK1147" s="4"/>
      <c r="EL1147" s="4"/>
      <c r="EM1147" s="4"/>
      <c r="EN1147" s="4"/>
      <c r="EO1147" s="4"/>
      <c r="EP1147" s="4"/>
      <c r="EQ1147" s="4"/>
      <c r="ER1147" s="4"/>
      <c r="ES1147" s="4"/>
      <c r="ET1147" s="4"/>
      <c r="EU1147" s="4"/>
      <c r="EV1147" s="4"/>
      <c r="EW1147" s="4"/>
      <c r="EX1147" s="4"/>
    </row>
    <row r="1148" spans="1:154">
      <c r="A1148" s="6"/>
      <c r="B1148" s="4"/>
      <c r="C1148" s="4"/>
      <c r="D1148" s="5"/>
      <c r="E1148" s="5"/>
      <c r="F1148" s="5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  <c r="DS1148" s="4"/>
      <c r="DT1148" s="4"/>
      <c r="DU1148" s="4"/>
      <c r="DV1148" s="4"/>
      <c r="DW1148" s="4"/>
      <c r="DX1148" s="4"/>
      <c r="DY1148" s="4"/>
      <c r="DZ1148" s="4"/>
      <c r="EA1148" s="4"/>
      <c r="EB1148" s="4"/>
      <c r="EC1148" s="4"/>
      <c r="ED1148" s="4"/>
      <c r="EE1148" s="4"/>
      <c r="EF1148" s="4"/>
      <c r="EG1148" s="4"/>
      <c r="EH1148" s="4"/>
      <c r="EI1148" s="4"/>
      <c r="EJ1148" s="4"/>
      <c r="EK1148" s="4"/>
      <c r="EL1148" s="4"/>
      <c r="EM1148" s="4"/>
      <c r="EN1148" s="4"/>
      <c r="EO1148" s="4"/>
      <c r="EP1148" s="4"/>
      <c r="EQ1148" s="4"/>
      <c r="ER1148" s="4"/>
      <c r="ES1148" s="4"/>
      <c r="ET1148" s="4"/>
      <c r="EU1148" s="4"/>
      <c r="EV1148" s="4"/>
      <c r="EW1148" s="4"/>
      <c r="EX1148" s="4"/>
    </row>
    <row r="1149" spans="1:154">
      <c r="A1149" s="6"/>
      <c r="B1149" s="4"/>
      <c r="C1149" s="4"/>
      <c r="D1149" s="5"/>
      <c r="E1149" s="5"/>
      <c r="F1149" s="5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  <c r="DS1149" s="4"/>
      <c r="DT1149" s="4"/>
      <c r="DU1149" s="4"/>
      <c r="DV1149" s="4"/>
      <c r="DW1149" s="4"/>
      <c r="DX1149" s="4"/>
      <c r="DY1149" s="4"/>
      <c r="DZ1149" s="4"/>
      <c r="EA1149" s="4"/>
      <c r="EB1149" s="4"/>
      <c r="EC1149" s="4"/>
      <c r="ED1149" s="4"/>
      <c r="EE1149" s="4"/>
      <c r="EF1149" s="4"/>
      <c r="EG1149" s="4"/>
      <c r="EH1149" s="4"/>
      <c r="EI1149" s="4"/>
      <c r="EJ1149" s="4"/>
      <c r="EK1149" s="4"/>
      <c r="EL1149" s="4"/>
      <c r="EM1149" s="4"/>
      <c r="EN1149" s="4"/>
      <c r="EO1149" s="4"/>
      <c r="EP1149" s="4"/>
      <c r="EQ1149" s="4"/>
      <c r="ER1149" s="4"/>
      <c r="ES1149" s="4"/>
      <c r="ET1149" s="4"/>
      <c r="EU1149" s="4"/>
      <c r="EV1149" s="4"/>
      <c r="EW1149" s="4"/>
      <c r="EX1149" s="4"/>
    </row>
    <row r="1150" spans="1:154">
      <c r="A1150" s="6"/>
      <c r="B1150" s="4"/>
      <c r="C1150" s="4"/>
      <c r="D1150" s="5"/>
      <c r="E1150" s="5"/>
      <c r="F1150" s="5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  <c r="DS1150" s="4"/>
      <c r="DT1150" s="4"/>
      <c r="DU1150" s="4"/>
      <c r="DV1150" s="4"/>
      <c r="DW1150" s="4"/>
      <c r="DX1150" s="4"/>
      <c r="DY1150" s="4"/>
      <c r="DZ1150" s="4"/>
      <c r="EA1150" s="4"/>
      <c r="EB1150" s="4"/>
      <c r="EC1150" s="4"/>
      <c r="ED1150" s="4"/>
      <c r="EE1150" s="4"/>
      <c r="EF1150" s="4"/>
      <c r="EG1150" s="4"/>
      <c r="EH1150" s="4"/>
      <c r="EI1150" s="4"/>
      <c r="EJ1150" s="4"/>
      <c r="EK1150" s="4"/>
      <c r="EL1150" s="4"/>
      <c r="EM1150" s="4"/>
      <c r="EN1150" s="4"/>
      <c r="EO1150" s="4"/>
      <c r="EP1150" s="4"/>
      <c r="EQ1150" s="4"/>
      <c r="ER1150" s="4"/>
      <c r="ES1150" s="4"/>
      <c r="ET1150" s="4"/>
      <c r="EU1150" s="4"/>
      <c r="EV1150" s="4"/>
      <c r="EW1150" s="4"/>
      <c r="EX1150" s="4"/>
    </row>
    <row r="1151" spans="1:154">
      <c r="A1151" s="6"/>
      <c r="B1151" s="4"/>
      <c r="C1151" s="4"/>
      <c r="D1151" s="5"/>
      <c r="E1151" s="5"/>
      <c r="F1151" s="5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  <c r="DS1151" s="4"/>
      <c r="DT1151" s="4"/>
      <c r="DU1151" s="4"/>
      <c r="DV1151" s="4"/>
      <c r="DW1151" s="4"/>
      <c r="DX1151" s="4"/>
      <c r="DY1151" s="4"/>
      <c r="DZ1151" s="4"/>
      <c r="EA1151" s="4"/>
      <c r="EB1151" s="4"/>
      <c r="EC1151" s="4"/>
      <c r="ED1151" s="4"/>
      <c r="EE1151" s="4"/>
      <c r="EF1151" s="4"/>
      <c r="EG1151" s="4"/>
      <c r="EH1151" s="4"/>
      <c r="EI1151" s="4"/>
      <c r="EJ1151" s="4"/>
      <c r="EK1151" s="4"/>
      <c r="EL1151" s="4"/>
      <c r="EM1151" s="4"/>
      <c r="EN1151" s="4"/>
      <c r="EO1151" s="4"/>
      <c r="EP1151" s="4"/>
      <c r="EQ1151" s="4"/>
      <c r="ER1151" s="4"/>
      <c r="ES1151" s="4"/>
      <c r="ET1151" s="4"/>
      <c r="EU1151" s="4"/>
      <c r="EV1151" s="4"/>
      <c r="EW1151" s="4"/>
      <c r="EX1151" s="4"/>
    </row>
    <row r="1152" spans="1:154">
      <c r="A1152" s="6"/>
      <c r="B1152" s="4"/>
      <c r="C1152" s="4"/>
      <c r="D1152" s="5"/>
      <c r="E1152" s="5"/>
      <c r="F1152" s="5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  <c r="DS1152" s="4"/>
      <c r="DT1152" s="4"/>
      <c r="DU1152" s="4"/>
      <c r="DV1152" s="4"/>
      <c r="DW1152" s="4"/>
      <c r="DX1152" s="4"/>
      <c r="DY1152" s="4"/>
      <c r="DZ1152" s="4"/>
      <c r="EA1152" s="4"/>
      <c r="EB1152" s="4"/>
      <c r="EC1152" s="4"/>
      <c r="ED1152" s="4"/>
      <c r="EE1152" s="4"/>
      <c r="EF1152" s="4"/>
      <c r="EG1152" s="4"/>
      <c r="EH1152" s="4"/>
      <c r="EI1152" s="4"/>
      <c r="EJ1152" s="4"/>
      <c r="EK1152" s="4"/>
      <c r="EL1152" s="4"/>
      <c r="EM1152" s="4"/>
      <c r="EN1152" s="4"/>
      <c r="EO1152" s="4"/>
      <c r="EP1152" s="4"/>
      <c r="EQ1152" s="4"/>
      <c r="ER1152" s="4"/>
      <c r="ES1152" s="4"/>
      <c r="ET1152" s="4"/>
      <c r="EU1152" s="4"/>
      <c r="EV1152" s="4"/>
      <c r="EW1152" s="4"/>
      <c r="EX1152" s="4"/>
    </row>
    <row r="1153" spans="1:154">
      <c r="A1153" s="6"/>
      <c r="B1153" s="4"/>
      <c r="C1153" s="4"/>
      <c r="D1153" s="5"/>
      <c r="E1153" s="5"/>
      <c r="F1153" s="5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  <c r="DS1153" s="4"/>
      <c r="DT1153" s="4"/>
      <c r="DU1153" s="4"/>
      <c r="DV1153" s="4"/>
      <c r="DW1153" s="4"/>
      <c r="DX1153" s="4"/>
      <c r="DY1153" s="4"/>
      <c r="DZ1153" s="4"/>
      <c r="EA1153" s="4"/>
      <c r="EB1153" s="4"/>
      <c r="EC1153" s="4"/>
      <c r="ED1153" s="4"/>
      <c r="EE1153" s="4"/>
      <c r="EF1153" s="4"/>
      <c r="EG1153" s="4"/>
      <c r="EH1153" s="4"/>
      <c r="EI1153" s="4"/>
      <c r="EJ1153" s="4"/>
      <c r="EK1153" s="4"/>
      <c r="EL1153" s="4"/>
      <c r="EM1153" s="4"/>
      <c r="EN1153" s="4"/>
      <c r="EO1153" s="4"/>
      <c r="EP1153" s="4"/>
      <c r="EQ1153" s="4"/>
      <c r="ER1153" s="4"/>
      <c r="ES1153" s="4"/>
      <c r="ET1153" s="4"/>
      <c r="EU1153" s="4"/>
      <c r="EV1153" s="4"/>
      <c r="EW1153" s="4"/>
      <c r="EX1153" s="4"/>
    </row>
    <row r="1154" spans="1:154">
      <c r="A1154" s="6"/>
      <c r="B1154" s="4"/>
      <c r="C1154" s="4"/>
      <c r="D1154" s="5"/>
      <c r="E1154" s="5"/>
      <c r="F1154" s="5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  <c r="DS1154" s="4"/>
      <c r="DT1154" s="4"/>
      <c r="DU1154" s="4"/>
      <c r="DV1154" s="4"/>
      <c r="DW1154" s="4"/>
      <c r="DX1154" s="4"/>
      <c r="DY1154" s="4"/>
      <c r="DZ1154" s="4"/>
      <c r="EA1154" s="4"/>
      <c r="EB1154" s="4"/>
      <c r="EC1154" s="4"/>
      <c r="ED1154" s="4"/>
      <c r="EE1154" s="4"/>
      <c r="EF1154" s="4"/>
      <c r="EG1154" s="4"/>
      <c r="EH1154" s="4"/>
      <c r="EI1154" s="4"/>
      <c r="EJ1154" s="4"/>
      <c r="EK1154" s="4"/>
      <c r="EL1154" s="4"/>
      <c r="EM1154" s="4"/>
      <c r="EN1154" s="4"/>
      <c r="EO1154" s="4"/>
      <c r="EP1154" s="4"/>
      <c r="EQ1154" s="4"/>
      <c r="ER1154" s="4"/>
      <c r="ES1154" s="4"/>
      <c r="ET1154" s="4"/>
      <c r="EU1154" s="4"/>
      <c r="EV1154" s="4"/>
      <c r="EW1154" s="4"/>
      <c r="EX1154" s="4"/>
    </row>
    <row r="1155" spans="1:154">
      <c r="A1155" s="6"/>
      <c r="B1155" s="4"/>
      <c r="C1155" s="4"/>
      <c r="D1155" s="5"/>
      <c r="E1155" s="5"/>
      <c r="F1155" s="5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  <c r="DS1155" s="4"/>
      <c r="DT1155" s="4"/>
      <c r="DU1155" s="4"/>
      <c r="DV1155" s="4"/>
      <c r="DW1155" s="4"/>
      <c r="DX1155" s="4"/>
      <c r="DY1155" s="4"/>
      <c r="DZ1155" s="4"/>
      <c r="EA1155" s="4"/>
      <c r="EB1155" s="4"/>
      <c r="EC1155" s="4"/>
      <c r="ED1155" s="4"/>
      <c r="EE1155" s="4"/>
      <c r="EF1155" s="4"/>
      <c r="EG1155" s="4"/>
      <c r="EH1155" s="4"/>
      <c r="EI1155" s="4"/>
      <c r="EJ1155" s="4"/>
      <c r="EK1155" s="4"/>
      <c r="EL1155" s="4"/>
      <c r="EM1155" s="4"/>
      <c r="EN1155" s="4"/>
      <c r="EO1155" s="4"/>
      <c r="EP1155" s="4"/>
      <c r="EQ1155" s="4"/>
      <c r="ER1155" s="4"/>
      <c r="ES1155" s="4"/>
      <c r="ET1155" s="4"/>
      <c r="EU1155" s="4"/>
      <c r="EV1155" s="4"/>
      <c r="EW1155" s="4"/>
      <c r="EX1155" s="4"/>
    </row>
    <row r="1156" spans="1:154">
      <c r="A1156" s="6"/>
      <c r="B1156" s="4"/>
      <c r="C1156" s="4"/>
      <c r="D1156" s="5"/>
      <c r="E1156" s="5"/>
      <c r="F1156" s="5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  <c r="DS1156" s="4"/>
      <c r="DT1156" s="4"/>
      <c r="DU1156" s="4"/>
      <c r="DV1156" s="4"/>
      <c r="DW1156" s="4"/>
      <c r="DX1156" s="4"/>
      <c r="DY1156" s="4"/>
      <c r="DZ1156" s="4"/>
      <c r="EA1156" s="4"/>
      <c r="EB1156" s="4"/>
      <c r="EC1156" s="4"/>
      <c r="ED1156" s="4"/>
      <c r="EE1156" s="4"/>
      <c r="EF1156" s="4"/>
      <c r="EG1156" s="4"/>
      <c r="EH1156" s="4"/>
      <c r="EI1156" s="4"/>
      <c r="EJ1156" s="4"/>
      <c r="EK1156" s="4"/>
      <c r="EL1156" s="4"/>
      <c r="EM1156" s="4"/>
      <c r="EN1156" s="4"/>
      <c r="EO1156" s="4"/>
      <c r="EP1156" s="4"/>
      <c r="EQ1156" s="4"/>
      <c r="ER1156" s="4"/>
      <c r="ES1156" s="4"/>
      <c r="ET1156" s="4"/>
      <c r="EU1156" s="4"/>
      <c r="EV1156" s="4"/>
      <c r="EW1156" s="4"/>
      <c r="EX1156" s="4"/>
    </row>
    <row r="1157" spans="1:154">
      <c r="A1157" s="6"/>
      <c r="B1157" s="4"/>
      <c r="C1157" s="4"/>
      <c r="D1157" s="5"/>
      <c r="E1157" s="5"/>
      <c r="F1157" s="5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  <c r="ER1157" s="4"/>
      <c r="ES1157" s="4"/>
      <c r="ET1157" s="4"/>
      <c r="EU1157" s="4"/>
      <c r="EV1157" s="4"/>
      <c r="EW1157" s="4"/>
      <c r="EX1157" s="4"/>
    </row>
    <row r="1158" spans="1:154">
      <c r="A1158" s="6"/>
      <c r="B1158" s="4"/>
      <c r="C1158" s="4"/>
      <c r="D1158" s="5"/>
      <c r="E1158" s="5"/>
      <c r="F1158" s="5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  <c r="DS1158" s="4"/>
      <c r="DT1158" s="4"/>
      <c r="DU1158" s="4"/>
      <c r="DV1158" s="4"/>
      <c r="DW1158" s="4"/>
      <c r="DX1158" s="4"/>
      <c r="DY1158" s="4"/>
      <c r="DZ1158" s="4"/>
      <c r="EA1158" s="4"/>
      <c r="EB1158" s="4"/>
      <c r="EC1158" s="4"/>
      <c r="ED1158" s="4"/>
      <c r="EE1158" s="4"/>
      <c r="EF1158" s="4"/>
      <c r="EG1158" s="4"/>
      <c r="EH1158" s="4"/>
      <c r="EI1158" s="4"/>
      <c r="EJ1158" s="4"/>
      <c r="EK1158" s="4"/>
      <c r="EL1158" s="4"/>
      <c r="EM1158" s="4"/>
      <c r="EN1158" s="4"/>
      <c r="EO1158" s="4"/>
      <c r="EP1158" s="4"/>
      <c r="EQ1158" s="4"/>
      <c r="ER1158" s="4"/>
      <c r="ES1158" s="4"/>
      <c r="ET1158" s="4"/>
      <c r="EU1158" s="4"/>
      <c r="EV1158" s="4"/>
      <c r="EW1158" s="4"/>
      <c r="EX1158" s="4"/>
    </row>
    <row r="1159" spans="1:154">
      <c r="A1159" s="6"/>
      <c r="B1159" s="4"/>
      <c r="C1159" s="4"/>
      <c r="D1159" s="5"/>
      <c r="E1159" s="5"/>
      <c r="F1159" s="5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  <c r="DV1159" s="4"/>
      <c r="DW1159" s="4"/>
      <c r="DX1159" s="4"/>
      <c r="DY1159" s="4"/>
      <c r="DZ1159" s="4"/>
      <c r="EA1159" s="4"/>
      <c r="EB1159" s="4"/>
      <c r="EC1159" s="4"/>
      <c r="ED1159" s="4"/>
      <c r="EE1159" s="4"/>
      <c r="EF1159" s="4"/>
      <c r="EG1159" s="4"/>
      <c r="EH1159" s="4"/>
      <c r="EI1159" s="4"/>
      <c r="EJ1159" s="4"/>
      <c r="EK1159" s="4"/>
      <c r="EL1159" s="4"/>
      <c r="EM1159" s="4"/>
      <c r="EN1159" s="4"/>
      <c r="EO1159" s="4"/>
      <c r="EP1159" s="4"/>
      <c r="EQ1159" s="4"/>
      <c r="ER1159" s="4"/>
      <c r="ES1159" s="4"/>
      <c r="ET1159" s="4"/>
      <c r="EU1159" s="4"/>
      <c r="EV1159" s="4"/>
      <c r="EW1159" s="4"/>
      <c r="EX1159" s="4"/>
    </row>
    <row r="1160" spans="1:154">
      <c r="A1160" s="6"/>
      <c r="B1160" s="4"/>
      <c r="C1160" s="4"/>
      <c r="D1160" s="5"/>
      <c r="E1160" s="5"/>
      <c r="F1160" s="5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  <c r="DV1160" s="4"/>
      <c r="DW1160" s="4"/>
      <c r="DX1160" s="4"/>
      <c r="DY1160" s="4"/>
      <c r="DZ1160" s="4"/>
      <c r="EA1160" s="4"/>
      <c r="EB1160" s="4"/>
      <c r="EC1160" s="4"/>
      <c r="ED1160" s="4"/>
      <c r="EE1160" s="4"/>
      <c r="EF1160" s="4"/>
      <c r="EG1160" s="4"/>
      <c r="EH1160" s="4"/>
      <c r="EI1160" s="4"/>
      <c r="EJ1160" s="4"/>
      <c r="EK1160" s="4"/>
      <c r="EL1160" s="4"/>
      <c r="EM1160" s="4"/>
      <c r="EN1160" s="4"/>
      <c r="EO1160" s="4"/>
      <c r="EP1160" s="4"/>
      <c r="EQ1160" s="4"/>
      <c r="ER1160" s="4"/>
      <c r="ES1160" s="4"/>
      <c r="ET1160" s="4"/>
      <c r="EU1160" s="4"/>
      <c r="EV1160" s="4"/>
      <c r="EW1160" s="4"/>
      <c r="EX1160" s="4"/>
    </row>
    <row r="1161" spans="1:154">
      <c r="A1161" s="6"/>
      <c r="B1161" s="4"/>
      <c r="C1161" s="4"/>
      <c r="D1161" s="5"/>
      <c r="E1161" s="5"/>
      <c r="F1161" s="5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  <c r="DS1161" s="4"/>
      <c r="DT1161" s="4"/>
      <c r="DU1161" s="4"/>
      <c r="DV1161" s="4"/>
      <c r="DW1161" s="4"/>
      <c r="DX1161" s="4"/>
      <c r="DY1161" s="4"/>
      <c r="DZ1161" s="4"/>
      <c r="EA1161" s="4"/>
      <c r="EB1161" s="4"/>
      <c r="EC1161" s="4"/>
      <c r="ED1161" s="4"/>
      <c r="EE1161" s="4"/>
      <c r="EF1161" s="4"/>
      <c r="EG1161" s="4"/>
      <c r="EH1161" s="4"/>
      <c r="EI1161" s="4"/>
      <c r="EJ1161" s="4"/>
      <c r="EK1161" s="4"/>
      <c r="EL1161" s="4"/>
      <c r="EM1161" s="4"/>
      <c r="EN1161" s="4"/>
      <c r="EO1161" s="4"/>
      <c r="EP1161" s="4"/>
      <c r="EQ1161" s="4"/>
      <c r="ER1161" s="4"/>
      <c r="ES1161" s="4"/>
      <c r="ET1161" s="4"/>
      <c r="EU1161" s="4"/>
      <c r="EV1161" s="4"/>
      <c r="EW1161" s="4"/>
      <c r="EX1161" s="4"/>
    </row>
    <row r="1162" spans="1:154">
      <c r="A1162" s="6"/>
      <c r="B1162" s="4"/>
      <c r="C1162" s="4"/>
      <c r="D1162" s="5"/>
      <c r="E1162" s="5"/>
      <c r="F1162" s="5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  <c r="DS1162" s="4"/>
      <c r="DT1162" s="4"/>
      <c r="DU1162" s="4"/>
      <c r="DV1162" s="4"/>
      <c r="DW1162" s="4"/>
      <c r="DX1162" s="4"/>
      <c r="DY1162" s="4"/>
      <c r="DZ1162" s="4"/>
      <c r="EA1162" s="4"/>
      <c r="EB1162" s="4"/>
      <c r="EC1162" s="4"/>
      <c r="ED1162" s="4"/>
      <c r="EE1162" s="4"/>
      <c r="EF1162" s="4"/>
      <c r="EG1162" s="4"/>
      <c r="EH1162" s="4"/>
      <c r="EI1162" s="4"/>
      <c r="EJ1162" s="4"/>
      <c r="EK1162" s="4"/>
      <c r="EL1162" s="4"/>
      <c r="EM1162" s="4"/>
      <c r="EN1162" s="4"/>
      <c r="EO1162" s="4"/>
      <c r="EP1162" s="4"/>
      <c r="EQ1162" s="4"/>
      <c r="ER1162" s="4"/>
      <c r="ES1162" s="4"/>
      <c r="ET1162" s="4"/>
      <c r="EU1162" s="4"/>
      <c r="EV1162" s="4"/>
      <c r="EW1162" s="4"/>
      <c r="EX1162" s="4"/>
    </row>
    <row r="1163" spans="1:154">
      <c r="A1163" s="6"/>
      <c r="B1163" s="4"/>
      <c r="C1163" s="4"/>
      <c r="D1163" s="5"/>
      <c r="E1163" s="5"/>
      <c r="F1163" s="5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  <c r="DS1163" s="4"/>
      <c r="DT1163" s="4"/>
      <c r="DU1163" s="4"/>
      <c r="DV1163" s="4"/>
      <c r="DW1163" s="4"/>
      <c r="DX1163" s="4"/>
      <c r="DY1163" s="4"/>
      <c r="DZ1163" s="4"/>
      <c r="EA1163" s="4"/>
      <c r="EB1163" s="4"/>
      <c r="EC1163" s="4"/>
      <c r="ED1163" s="4"/>
      <c r="EE1163" s="4"/>
      <c r="EF1163" s="4"/>
      <c r="EG1163" s="4"/>
      <c r="EH1163" s="4"/>
      <c r="EI1163" s="4"/>
      <c r="EJ1163" s="4"/>
      <c r="EK1163" s="4"/>
      <c r="EL1163" s="4"/>
      <c r="EM1163" s="4"/>
      <c r="EN1163" s="4"/>
      <c r="EO1163" s="4"/>
      <c r="EP1163" s="4"/>
      <c r="EQ1163" s="4"/>
      <c r="ER1163" s="4"/>
      <c r="ES1163" s="4"/>
      <c r="ET1163" s="4"/>
      <c r="EU1163" s="4"/>
      <c r="EV1163" s="4"/>
      <c r="EW1163" s="4"/>
      <c r="EX1163" s="4"/>
    </row>
    <row r="1164" spans="1:154">
      <c r="A1164" s="6"/>
      <c r="B1164" s="4"/>
      <c r="C1164" s="4"/>
      <c r="D1164" s="5"/>
      <c r="E1164" s="5"/>
      <c r="F1164" s="5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  <c r="ER1164" s="4"/>
      <c r="ES1164" s="4"/>
      <c r="ET1164" s="4"/>
      <c r="EU1164" s="4"/>
      <c r="EV1164" s="4"/>
      <c r="EW1164" s="4"/>
      <c r="EX1164" s="4"/>
    </row>
    <row r="1165" spans="1:154">
      <c r="A1165" s="6"/>
      <c r="B1165" s="4"/>
      <c r="C1165" s="4"/>
      <c r="D1165" s="5"/>
      <c r="E1165" s="5"/>
      <c r="F1165" s="5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  <c r="ER1165" s="4"/>
      <c r="ES1165" s="4"/>
      <c r="ET1165" s="4"/>
      <c r="EU1165" s="4"/>
      <c r="EV1165" s="4"/>
      <c r="EW1165" s="4"/>
      <c r="EX1165" s="4"/>
    </row>
    <row r="1166" spans="1:154">
      <c r="A1166" s="6"/>
      <c r="B1166" s="4"/>
      <c r="C1166" s="4"/>
      <c r="D1166" s="5"/>
      <c r="E1166" s="5"/>
      <c r="F1166" s="5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  <c r="ER1166" s="4"/>
      <c r="ES1166" s="4"/>
      <c r="ET1166" s="4"/>
      <c r="EU1166" s="4"/>
      <c r="EV1166" s="4"/>
      <c r="EW1166" s="4"/>
      <c r="EX1166" s="4"/>
    </row>
    <row r="1167" spans="1:154">
      <c r="A1167" s="6"/>
      <c r="B1167" s="4"/>
      <c r="C1167" s="4"/>
      <c r="D1167" s="5"/>
      <c r="E1167" s="5"/>
      <c r="F1167" s="5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  <c r="DS1167" s="4"/>
      <c r="DT1167" s="4"/>
      <c r="DU1167" s="4"/>
      <c r="DV1167" s="4"/>
      <c r="DW1167" s="4"/>
      <c r="DX1167" s="4"/>
      <c r="DY1167" s="4"/>
      <c r="DZ1167" s="4"/>
      <c r="EA1167" s="4"/>
      <c r="EB1167" s="4"/>
      <c r="EC1167" s="4"/>
      <c r="ED1167" s="4"/>
      <c r="EE1167" s="4"/>
      <c r="EF1167" s="4"/>
      <c r="EG1167" s="4"/>
      <c r="EH1167" s="4"/>
      <c r="EI1167" s="4"/>
      <c r="EJ1167" s="4"/>
      <c r="EK1167" s="4"/>
      <c r="EL1167" s="4"/>
      <c r="EM1167" s="4"/>
      <c r="EN1167" s="4"/>
      <c r="EO1167" s="4"/>
      <c r="EP1167" s="4"/>
      <c r="EQ1167" s="4"/>
      <c r="ER1167" s="4"/>
      <c r="ES1167" s="4"/>
      <c r="ET1167" s="4"/>
      <c r="EU1167" s="4"/>
      <c r="EV1167" s="4"/>
      <c r="EW1167" s="4"/>
      <c r="EX1167" s="4"/>
    </row>
    <row r="1168" spans="1:154">
      <c r="A1168" s="6"/>
      <c r="B1168" s="4"/>
      <c r="C1168" s="4"/>
      <c r="D1168" s="5"/>
      <c r="E1168" s="5"/>
      <c r="F1168" s="5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  <c r="DS1168" s="4"/>
      <c r="DT1168" s="4"/>
      <c r="DU1168" s="4"/>
      <c r="DV1168" s="4"/>
      <c r="DW1168" s="4"/>
      <c r="DX1168" s="4"/>
      <c r="DY1168" s="4"/>
      <c r="DZ1168" s="4"/>
      <c r="EA1168" s="4"/>
      <c r="EB1168" s="4"/>
      <c r="EC1168" s="4"/>
      <c r="ED1168" s="4"/>
      <c r="EE1168" s="4"/>
      <c r="EF1168" s="4"/>
      <c r="EG1168" s="4"/>
      <c r="EH1168" s="4"/>
      <c r="EI1168" s="4"/>
      <c r="EJ1168" s="4"/>
      <c r="EK1168" s="4"/>
      <c r="EL1168" s="4"/>
      <c r="EM1168" s="4"/>
      <c r="EN1168" s="4"/>
      <c r="EO1168" s="4"/>
      <c r="EP1168" s="4"/>
      <c r="EQ1168" s="4"/>
      <c r="ER1168" s="4"/>
      <c r="ES1168" s="4"/>
      <c r="ET1168" s="4"/>
      <c r="EU1168" s="4"/>
      <c r="EV1168" s="4"/>
      <c r="EW1168" s="4"/>
      <c r="EX1168" s="4"/>
    </row>
    <row r="1169" spans="1:154">
      <c r="A1169" s="6"/>
      <c r="B1169" s="4"/>
      <c r="C1169" s="4"/>
      <c r="D1169" s="5"/>
      <c r="E1169" s="5"/>
      <c r="F1169" s="5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  <c r="DS1169" s="4"/>
      <c r="DT1169" s="4"/>
      <c r="DU1169" s="4"/>
      <c r="DV1169" s="4"/>
      <c r="DW1169" s="4"/>
      <c r="DX1169" s="4"/>
      <c r="DY1169" s="4"/>
      <c r="DZ1169" s="4"/>
      <c r="EA1169" s="4"/>
      <c r="EB1169" s="4"/>
      <c r="EC1169" s="4"/>
      <c r="ED1169" s="4"/>
      <c r="EE1169" s="4"/>
      <c r="EF1169" s="4"/>
      <c r="EG1169" s="4"/>
      <c r="EH1169" s="4"/>
      <c r="EI1169" s="4"/>
      <c r="EJ1169" s="4"/>
      <c r="EK1169" s="4"/>
      <c r="EL1169" s="4"/>
      <c r="EM1169" s="4"/>
      <c r="EN1169" s="4"/>
      <c r="EO1169" s="4"/>
      <c r="EP1169" s="4"/>
      <c r="EQ1169" s="4"/>
      <c r="ER1169" s="4"/>
      <c r="ES1169" s="4"/>
      <c r="ET1169" s="4"/>
      <c r="EU1169" s="4"/>
      <c r="EV1169" s="4"/>
      <c r="EW1169" s="4"/>
      <c r="EX1169" s="4"/>
    </row>
    <row r="1170" spans="1:154">
      <c r="A1170" s="6"/>
      <c r="B1170" s="4"/>
      <c r="C1170" s="4"/>
      <c r="D1170" s="5"/>
      <c r="E1170" s="5"/>
      <c r="F1170" s="5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  <c r="DS1170" s="4"/>
      <c r="DT1170" s="4"/>
      <c r="DU1170" s="4"/>
      <c r="DV1170" s="4"/>
      <c r="DW1170" s="4"/>
      <c r="DX1170" s="4"/>
      <c r="DY1170" s="4"/>
      <c r="DZ1170" s="4"/>
      <c r="EA1170" s="4"/>
      <c r="EB1170" s="4"/>
      <c r="EC1170" s="4"/>
      <c r="ED1170" s="4"/>
      <c r="EE1170" s="4"/>
      <c r="EF1170" s="4"/>
      <c r="EG1170" s="4"/>
      <c r="EH1170" s="4"/>
      <c r="EI1170" s="4"/>
      <c r="EJ1170" s="4"/>
      <c r="EK1170" s="4"/>
      <c r="EL1170" s="4"/>
      <c r="EM1170" s="4"/>
      <c r="EN1170" s="4"/>
      <c r="EO1170" s="4"/>
      <c r="EP1170" s="4"/>
      <c r="EQ1170" s="4"/>
      <c r="ER1170" s="4"/>
      <c r="ES1170" s="4"/>
      <c r="ET1170" s="4"/>
      <c r="EU1170" s="4"/>
      <c r="EV1170" s="4"/>
      <c r="EW1170" s="4"/>
      <c r="EX1170" s="4"/>
    </row>
    <row r="1171" spans="1:154">
      <c r="A1171" s="6"/>
      <c r="B1171" s="4"/>
      <c r="C1171" s="4"/>
      <c r="D1171" s="5"/>
      <c r="E1171" s="5"/>
      <c r="F1171" s="5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  <c r="DS1171" s="4"/>
      <c r="DT1171" s="4"/>
      <c r="DU1171" s="4"/>
      <c r="DV1171" s="4"/>
      <c r="DW1171" s="4"/>
      <c r="DX1171" s="4"/>
      <c r="DY1171" s="4"/>
      <c r="DZ1171" s="4"/>
      <c r="EA1171" s="4"/>
      <c r="EB1171" s="4"/>
      <c r="EC1171" s="4"/>
      <c r="ED1171" s="4"/>
      <c r="EE1171" s="4"/>
      <c r="EF1171" s="4"/>
      <c r="EG1171" s="4"/>
      <c r="EH1171" s="4"/>
      <c r="EI1171" s="4"/>
      <c r="EJ1171" s="4"/>
      <c r="EK1171" s="4"/>
      <c r="EL1171" s="4"/>
      <c r="EM1171" s="4"/>
      <c r="EN1171" s="4"/>
      <c r="EO1171" s="4"/>
      <c r="EP1171" s="4"/>
      <c r="EQ1171" s="4"/>
      <c r="ER1171" s="4"/>
      <c r="ES1171" s="4"/>
      <c r="ET1171" s="4"/>
      <c r="EU1171" s="4"/>
      <c r="EV1171" s="4"/>
      <c r="EW1171" s="4"/>
      <c r="EX1171" s="4"/>
    </row>
    <row r="1172" spans="1:154">
      <c r="A1172" s="6"/>
      <c r="B1172" s="4"/>
      <c r="C1172" s="4"/>
      <c r="D1172" s="5"/>
      <c r="E1172" s="5"/>
      <c r="F1172" s="5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  <c r="DS1172" s="4"/>
      <c r="DT1172" s="4"/>
      <c r="DU1172" s="4"/>
      <c r="DV1172" s="4"/>
      <c r="DW1172" s="4"/>
      <c r="DX1172" s="4"/>
      <c r="DY1172" s="4"/>
      <c r="DZ1172" s="4"/>
      <c r="EA1172" s="4"/>
      <c r="EB1172" s="4"/>
      <c r="EC1172" s="4"/>
      <c r="ED1172" s="4"/>
      <c r="EE1172" s="4"/>
      <c r="EF1172" s="4"/>
      <c r="EG1172" s="4"/>
      <c r="EH1172" s="4"/>
      <c r="EI1172" s="4"/>
      <c r="EJ1172" s="4"/>
      <c r="EK1172" s="4"/>
      <c r="EL1172" s="4"/>
      <c r="EM1172" s="4"/>
      <c r="EN1172" s="4"/>
      <c r="EO1172" s="4"/>
      <c r="EP1172" s="4"/>
      <c r="EQ1172" s="4"/>
      <c r="ER1172" s="4"/>
      <c r="ES1172" s="4"/>
      <c r="ET1172" s="4"/>
      <c r="EU1172" s="4"/>
      <c r="EV1172" s="4"/>
      <c r="EW1172" s="4"/>
      <c r="EX1172" s="4"/>
    </row>
    <row r="1173" spans="1:154">
      <c r="A1173" s="6"/>
      <c r="B1173" s="4"/>
      <c r="C1173" s="4"/>
      <c r="D1173" s="5"/>
      <c r="E1173" s="5"/>
      <c r="F1173" s="5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  <c r="ER1173" s="4"/>
      <c r="ES1173" s="4"/>
      <c r="ET1173" s="4"/>
      <c r="EU1173" s="4"/>
      <c r="EV1173" s="4"/>
      <c r="EW1173" s="4"/>
      <c r="EX1173" s="4"/>
    </row>
    <row r="1174" spans="1:154">
      <c r="A1174" s="6"/>
      <c r="B1174" s="4"/>
      <c r="C1174" s="4"/>
      <c r="D1174" s="5"/>
      <c r="E1174" s="5"/>
      <c r="F1174" s="5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  <c r="DS1174" s="4"/>
      <c r="DT1174" s="4"/>
      <c r="DU1174" s="4"/>
      <c r="DV1174" s="4"/>
      <c r="DW1174" s="4"/>
      <c r="DX1174" s="4"/>
      <c r="DY1174" s="4"/>
      <c r="DZ1174" s="4"/>
      <c r="EA1174" s="4"/>
      <c r="EB1174" s="4"/>
      <c r="EC1174" s="4"/>
      <c r="ED1174" s="4"/>
      <c r="EE1174" s="4"/>
      <c r="EF1174" s="4"/>
      <c r="EG1174" s="4"/>
      <c r="EH1174" s="4"/>
      <c r="EI1174" s="4"/>
      <c r="EJ1174" s="4"/>
      <c r="EK1174" s="4"/>
      <c r="EL1174" s="4"/>
      <c r="EM1174" s="4"/>
      <c r="EN1174" s="4"/>
      <c r="EO1174" s="4"/>
      <c r="EP1174" s="4"/>
      <c r="EQ1174" s="4"/>
      <c r="ER1174" s="4"/>
      <c r="ES1174" s="4"/>
      <c r="ET1174" s="4"/>
      <c r="EU1174" s="4"/>
      <c r="EV1174" s="4"/>
      <c r="EW1174" s="4"/>
      <c r="EX1174" s="4"/>
    </row>
    <row r="1175" spans="1:154">
      <c r="A1175" s="6"/>
      <c r="B1175" s="4"/>
      <c r="C1175" s="4"/>
      <c r="D1175" s="5"/>
      <c r="E1175" s="5"/>
      <c r="F1175" s="5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  <c r="DS1175" s="4"/>
      <c r="DT1175" s="4"/>
      <c r="DU1175" s="4"/>
      <c r="DV1175" s="4"/>
      <c r="DW1175" s="4"/>
      <c r="DX1175" s="4"/>
      <c r="DY1175" s="4"/>
      <c r="DZ1175" s="4"/>
      <c r="EA1175" s="4"/>
      <c r="EB1175" s="4"/>
      <c r="EC1175" s="4"/>
      <c r="ED1175" s="4"/>
      <c r="EE1175" s="4"/>
      <c r="EF1175" s="4"/>
      <c r="EG1175" s="4"/>
      <c r="EH1175" s="4"/>
      <c r="EI1175" s="4"/>
      <c r="EJ1175" s="4"/>
      <c r="EK1175" s="4"/>
      <c r="EL1175" s="4"/>
      <c r="EM1175" s="4"/>
      <c r="EN1175" s="4"/>
      <c r="EO1175" s="4"/>
      <c r="EP1175" s="4"/>
      <c r="EQ1175" s="4"/>
      <c r="ER1175" s="4"/>
      <c r="ES1175" s="4"/>
      <c r="ET1175" s="4"/>
      <c r="EU1175" s="4"/>
      <c r="EV1175" s="4"/>
      <c r="EW1175" s="4"/>
      <c r="EX1175" s="4"/>
    </row>
    <row r="1176" spans="1:154">
      <c r="A1176" s="6"/>
      <c r="B1176" s="4"/>
      <c r="C1176" s="4"/>
      <c r="D1176" s="5"/>
      <c r="E1176" s="5"/>
      <c r="F1176" s="5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  <c r="ER1176" s="4"/>
      <c r="ES1176" s="4"/>
      <c r="ET1176" s="4"/>
      <c r="EU1176" s="4"/>
      <c r="EV1176" s="4"/>
      <c r="EW1176" s="4"/>
      <c r="EX1176" s="4"/>
    </row>
    <row r="1177" spans="1:154">
      <c r="A1177" s="6"/>
      <c r="B1177" s="4"/>
      <c r="C1177" s="4"/>
      <c r="D1177" s="5"/>
      <c r="E1177" s="5"/>
      <c r="F1177" s="5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  <c r="DS1177" s="4"/>
      <c r="DT1177" s="4"/>
      <c r="DU1177" s="4"/>
      <c r="DV1177" s="4"/>
      <c r="DW1177" s="4"/>
      <c r="DX1177" s="4"/>
      <c r="DY1177" s="4"/>
      <c r="DZ1177" s="4"/>
      <c r="EA1177" s="4"/>
      <c r="EB1177" s="4"/>
      <c r="EC1177" s="4"/>
      <c r="ED1177" s="4"/>
      <c r="EE1177" s="4"/>
      <c r="EF1177" s="4"/>
      <c r="EG1177" s="4"/>
      <c r="EH1177" s="4"/>
      <c r="EI1177" s="4"/>
      <c r="EJ1177" s="4"/>
      <c r="EK1177" s="4"/>
      <c r="EL1177" s="4"/>
      <c r="EM1177" s="4"/>
      <c r="EN1177" s="4"/>
      <c r="EO1177" s="4"/>
      <c r="EP1177" s="4"/>
      <c r="EQ1177" s="4"/>
      <c r="ER1177" s="4"/>
      <c r="ES1177" s="4"/>
      <c r="ET1177" s="4"/>
      <c r="EU1177" s="4"/>
      <c r="EV1177" s="4"/>
      <c r="EW1177" s="4"/>
      <c r="EX1177" s="4"/>
    </row>
    <row r="1178" spans="1:154">
      <c r="A1178" s="6"/>
      <c r="B1178" s="4"/>
      <c r="C1178" s="4"/>
      <c r="D1178" s="5"/>
      <c r="E1178" s="5"/>
      <c r="F1178" s="5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  <c r="DS1178" s="4"/>
      <c r="DT1178" s="4"/>
      <c r="DU1178" s="4"/>
      <c r="DV1178" s="4"/>
      <c r="DW1178" s="4"/>
      <c r="DX1178" s="4"/>
      <c r="DY1178" s="4"/>
      <c r="DZ1178" s="4"/>
      <c r="EA1178" s="4"/>
      <c r="EB1178" s="4"/>
      <c r="EC1178" s="4"/>
      <c r="ED1178" s="4"/>
      <c r="EE1178" s="4"/>
      <c r="EF1178" s="4"/>
      <c r="EG1178" s="4"/>
      <c r="EH1178" s="4"/>
      <c r="EI1178" s="4"/>
      <c r="EJ1178" s="4"/>
      <c r="EK1178" s="4"/>
      <c r="EL1178" s="4"/>
      <c r="EM1178" s="4"/>
      <c r="EN1178" s="4"/>
      <c r="EO1178" s="4"/>
      <c r="EP1178" s="4"/>
      <c r="EQ1178" s="4"/>
      <c r="ER1178" s="4"/>
      <c r="ES1178" s="4"/>
      <c r="ET1178" s="4"/>
      <c r="EU1178" s="4"/>
      <c r="EV1178" s="4"/>
      <c r="EW1178" s="4"/>
      <c r="EX1178" s="4"/>
    </row>
    <row r="1179" spans="1:154">
      <c r="A1179" s="6"/>
      <c r="B1179" s="4"/>
      <c r="C1179" s="4"/>
      <c r="D1179" s="5"/>
      <c r="E1179" s="5"/>
      <c r="F1179" s="5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  <c r="DS1179" s="4"/>
      <c r="DT1179" s="4"/>
      <c r="DU1179" s="4"/>
      <c r="DV1179" s="4"/>
      <c r="DW1179" s="4"/>
      <c r="DX1179" s="4"/>
      <c r="DY1179" s="4"/>
      <c r="DZ1179" s="4"/>
      <c r="EA1179" s="4"/>
      <c r="EB1179" s="4"/>
      <c r="EC1179" s="4"/>
      <c r="ED1179" s="4"/>
      <c r="EE1179" s="4"/>
      <c r="EF1179" s="4"/>
      <c r="EG1179" s="4"/>
      <c r="EH1179" s="4"/>
      <c r="EI1179" s="4"/>
      <c r="EJ1179" s="4"/>
      <c r="EK1179" s="4"/>
      <c r="EL1179" s="4"/>
      <c r="EM1179" s="4"/>
      <c r="EN1179" s="4"/>
      <c r="EO1179" s="4"/>
      <c r="EP1179" s="4"/>
      <c r="EQ1179" s="4"/>
      <c r="ER1179" s="4"/>
      <c r="ES1179" s="4"/>
      <c r="ET1179" s="4"/>
      <c r="EU1179" s="4"/>
      <c r="EV1179" s="4"/>
      <c r="EW1179" s="4"/>
      <c r="EX1179" s="4"/>
    </row>
    <row r="1180" spans="1:154">
      <c r="A1180" s="6"/>
      <c r="B1180" s="4"/>
      <c r="C1180" s="4"/>
      <c r="D1180" s="5"/>
      <c r="E1180" s="5"/>
      <c r="F1180" s="5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  <c r="DS1180" s="4"/>
      <c r="DT1180" s="4"/>
      <c r="DU1180" s="4"/>
      <c r="DV1180" s="4"/>
      <c r="DW1180" s="4"/>
      <c r="DX1180" s="4"/>
      <c r="DY1180" s="4"/>
      <c r="DZ1180" s="4"/>
      <c r="EA1180" s="4"/>
      <c r="EB1180" s="4"/>
      <c r="EC1180" s="4"/>
      <c r="ED1180" s="4"/>
      <c r="EE1180" s="4"/>
      <c r="EF1180" s="4"/>
      <c r="EG1180" s="4"/>
      <c r="EH1180" s="4"/>
      <c r="EI1180" s="4"/>
      <c r="EJ1180" s="4"/>
      <c r="EK1180" s="4"/>
      <c r="EL1180" s="4"/>
      <c r="EM1180" s="4"/>
      <c r="EN1180" s="4"/>
      <c r="EO1180" s="4"/>
      <c r="EP1180" s="4"/>
      <c r="EQ1180" s="4"/>
      <c r="ER1180" s="4"/>
      <c r="ES1180" s="4"/>
      <c r="ET1180" s="4"/>
      <c r="EU1180" s="4"/>
      <c r="EV1180" s="4"/>
      <c r="EW1180" s="4"/>
      <c r="EX1180" s="4"/>
    </row>
    <row r="1181" spans="1:154">
      <c r="A1181" s="6"/>
      <c r="B1181" s="4"/>
      <c r="C1181" s="4"/>
      <c r="D1181" s="5"/>
      <c r="E1181" s="5"/>
      <c r="F1181" s="5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  <c r="DS1181" s="4"/>
      <c r="DT1181" s="4"/>
      <c r="DU1181" s="4"/>
      <c r="DV1181" s="4"/>
      <c r="DW1181" s="4"/>
      <c r="DX1181" s="4"/>
      <c r="DY1181" s="4"/>
      <c r="DZ1181" s="4"/>
      <c r="EA1181" s="4"/>
      <c r="EB1181" s="4"/>
      <c r="EC1181" s="4"/>
      <c r="ED1181" s="4"/>
      <c r="EE1181" s="4"/>
      <c r="EF1181" s="4"/>
      <c r="EG1181" s="4"/>
      <c r="EH1181" s="4"/>
      <c r="EI1181" s="4"/>
      <c r="EJ1181" s="4"/>
      <c r="EK1181" s="4"/>
      <c r="EL1181" s="4"/>
      <c r="EM1181" s="4"/>
      <c r="EN1181" s="4"/>
      <c r="EO1181" s="4"/>
      <c r="EP1181" s="4"/>
      <c r="EQ1181" s="4"/>
      <c r="ER1181" s="4"/>
      <c r="ES1181" s="4"/>
      <c r="ET1181" s="4"/>
      <c r="EU1181" s="4"/>
      <c r="EV1181" s="4"/>
      <c r="EW1181" s="4"/>
      <c r="EX1181" s="4"/>
    </row>
    <row r="1182" spans="1:154">
      <c r="A1182" s="6"/>
      <c r="B1182" s="4"/>
      <c r="C1182" s="4"/>
      <c r="D1182" s="5"/>
      <c r="E1182" s="5"/>
      <c r="F1182" s="5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  <c r="DS1182" s="4"/>
      <c r="DT1182" s="4"/>
      <c r="DU1182" s="4"/>
      <c r="DV1182" s="4"/>
      <c r="DW1182" s="4"/>
      <c r="DX1182" s="4"/>
      <c r="DY1182" s="4"/>
      <c r="DZ1182" s="4"/>
      <c r="EA1182" s="4"/>
      <c r="EB1182" s="4"/>
      <c r="EC1182" s="4"/>
      <c r="ED1182" s="4"/>
      <c r="EE1182" s="4"/>
      <c r="EF1182" s="4"/>
      <c r="EG1182" s="4"/>
      <c r="EH1182" s="4"/>
      <c r="EI1182" s="4"/>
      <c r="EJ1182" s="4"/>
      <c r="EK1182" s="4"/>
      <c r="EL1182" s="4"/>
      <c r="EM1182" s="4"/>
      <c r="EN1182" s="4"/>
      <c r="EO1182" s="4"/>
      <c r="EP1182" s="4"/>
      <c r="EQ1182" s="4"/>
      <c r="ER1182" s="4"/>
      <c r="ES1182" s="4"/>
      <c r="ET1182" s="4"/>
      <c r="EU1182" s="4"/>
      <c r="EV1182" s="4"/>
      <c r="EW1182" s="4"/>
      <c r="EX1182" s="4"/>
    </row>
    <row r="1183" spans="1:154">
      <c r="A1183" s="6"/>
      <c r="B1183" s="4"/>
      <c r="C1183" s="4"/>
      <c r="D1183" s="5"/>
      <c r="E1183" s="5"/>
      <c r="F1183" s="5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  <c r="ER1183" s="4"/>
      <c r="ES1183" s="4"/>
      <c r="ET1183" s="4"/>
      <c r="EU1183" s="4"/>
      <c r="EV1183" s="4"/>
      <c r="EW1183" s="4"/>
      <c r="EX1183" s="4"/>
    </row>
    <row r="1184" spans="1:154">
      <c r="A1184" s="6"/>
      <c r="B1184" s="4"/>
      <c r="C1184" s="4"/>
      <c r="D1184" s="5"/>
      <c r="E1184" s="5"/>
      <c r="F1184" s="5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  <c r="ER1184" s="4"/>
      <c r="ES1184" s="4"/>
      <c r="ET1184" s="4"/>
      <c r="EU1184" s="4"/>
      <c r="EV1184" s="4"/>
      <c r="EW1184" s="4"/>
      <c r="EX1184" s="4"/>
    </row>
    <row r="1185" spans="1:154">
      <c r="A1185" s="6"/>
      <c r="B1185" s="4"/>
      <c r="C1185" s="4"/>
      <c r="D1185" s="5"/>
      <c r="E1185" s="5"/>
      <c r="F1185" s="5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  <c r="DS1185" s="4"/>
      <c r="DT1185" s="4"/>
      <c r="DU1185" s="4"/>
      <c r="DV1185" s="4"/>
      <c r="DW1185" s="4"/>
      <c r="DX1185" s="4"/>
      <c r="DY1185" s="4"/>
      <c r="DZ1185" s="4"/>
      <c r="EA1185" s="4"/>
      <c r="EB1185" s="4"/>
      <c r="EC1185" s="4"/>
      <c r="ED1185" s="4"/>
      <c r="EE1185" s="4"/>
      <c r="EF1185" s="4"/>
      <c r="EG1185" s="4"/>
      <c r="EH1185" s="4"/>
      <c r="EI1185" s="4"/>
      <c r="EJ1185" s="4"/>
      <c r="EK1185" s="4"/>
      <c r="EL1185" s="4"/>
      <c r="EM1185" s="4"/>
      <c r="EN1185" s="4"/>
      <c r="EO1185" s="4"/>
      <c r="EP1185" s="4"/>
      <c r="EQ1185" s="4"/>
      <c r="ER1185" s="4"/>
      <c r="ES1185" s="4"/>
      <c r="ET1185" s="4"/>
      <c r="EU1185" s="4"/>
      <c r="EV1185" s="4"/>
      <c r="EW1185" s="4"/>
      <c r="EX1185" s="4"/>
    </row>
    <row r="1186" spans="1:154">
      <c r="A1186" s="6"/>
      <c r="B1186" s="4"/>
      <c r="C1186" s="4"/>
      <c r="D1186" s="5"/>
      <c r="E1186" s="5"/>
      <c r="F1186" s="5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  <c r="DS1186" s="4"/>
      <c r="DT1186" s="4"/>
      <c r="DU1186" s="4"/>
      <c r="DV1186" s="4"/>
      <c r="DW1186" s="4"/>
      <c r="DX1186" s="4"/>
      <c r="DY1186" s="4"/>
      <c r="DZ1186" s="4"/>
      <c r="EA1186" s="4"/>
      <c r="EB1186" s="4"/>
      <c r="EC1186" s="4"/>
      <c r="ED1186" s="4"/>
      <c r="EE1186" s="4"/>
      <c r="EF1186" s="4"/>
      <c r="EG1186" s="4"/>
      <c r="EH1186" s="4"/>
      <c r="EI1186" s="4"/>
      <c r="EJ1186" s="4"/>
      <c r="EK1186" s="4"/>
      <c r="EL1186" s="4"/>
      <c r="EM1186" s="4"/>
      <c r="EN1186" s="4"/>
      <c r="EO1186" s="4"/>
      <c r="EP1186" s="4"/>
      <c r="EQ1186" s="4"/>
      <c r="ER1186" s="4"/>
      <c r="ES1186" s="4"/>
      <c r="ET1186" s="4"/>
      <c r="EU1186" s="4"/>
      <c r="EV1186" s="4"/>
      <c r="EW1186" s="4"/>
      <c r="EX1186" s="4"/>
    </row>
    <row r="1187" spans="1:154">
      <c r="A1187" s="6"/>
      <c r="B1187" s="4"/>
      <c r="C1187" s="4"/>
      <c r="D1187" s="5"/>
      <c r="E1187" s="5"/>
      <c r="F1187" s="5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</row>
    <row r="1188" spans="1:154">
      <c r="A1188" s="6"/>
      <c r="B1188" s="4"/>
      <c r="C1188" s="4"/>
      <c r="D1188" s="5"/>
      <c r="E1188" s="5"/>
      <c r="F1188" s="5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  <c r="ER1188" s="4"/>
      <c r="ES1188" s="4"/>
      <c r="ET1188" s="4"/>
      <c r="EU1188" s="4"/>
      <c r="EV1188" s="4"/>
      <c r="EW1188" s="4"/>
      <c r="EX1188" s="4"/>
    </row>
    <row r="1189" spans="1:154">
      <c r="A1189" s="6"/>
      <c r="B1189" s="4"/>
      <c r="C1189" s="4"/>
      <c r="D1189" s="5"/>
      <c r="E1189" s="5"/>
      <c r="F1189" s="5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  <c r="ER1189" s="4"/>
      <c r="ES1189" s="4"/>
      <c r="ET1189" s="4"/>
      <c r="EU1189" s="4"/>
      <c r="EV1189" s="4"/>
      <c r="EW1189" s="4"/>
      <c r="EX1189" s="4"/>
    </row>
    <row r="1190" spans="1:154">
      <c r="A1190" s="6"/>
      <c r="B1190" s="4"/>
      <c r="C1190" s="4"/>
      <c r="D1190" s="5"/>
      <c r="E1190" s="5"/>
      <c r="F1190" s="5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  <c r="ER1190" s="4"/>
      <c r="ES1190" s="4"/>
      <c r="ET1190" s="4"/>
      <c r="EU1190" s="4"/>
      <c r="EV1190" s="4"/>
      <c r="EW1190" s="4"/>
      <c r="EX1190" s="4"/>
    </row>
    <row r="1191" spans="1:154">
      <c r="A1191" s="6"/>
      <c r="B1191" s="4"/>
      <c r="C1191" s="4"/>
      <c r="D1191" s="5"/>
      <c r="E1191" s="5"/>
      <c r="F1191" s="5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  <c r="ER1191" s="4"/>
      <c r="ES1191" s="4"/>
      <c r="ET1191" s="4"/>
      <c r="EU1191" s="4"/>
      <c r="EV1191" s="4"/>
      <c r="EW1191" s="4"/>
      <c r="EX1191" s="4"/>
    </row>
    <row r="1192" spans="1:154">
      <c r="A1192" s="6"/>
      <c r="B1192" s="4"/>
      <c r="C1192" s="4"/>
      <c r="D1192" s="5"/>
      <c r="E1192" s="5"/>
      <c r="F1192" s="5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  <c r="ER1192" s="4"/>
      <c r="ES1192" s="4"/>
      <c r="ET1192" s="4"/>
      <c r="EU1192" s="4"/>
      <c r="EV1192" s="4"/>
      <c r="EW1192" s="4"/>
      <c r="EX1192" s="4"/>
    </row>
    <row r="1193" spans="1:154">
      <c r="A1193" s="6"/>
      <c r="B1193" s="4"/>
      <c r="C1193" s="4"/>
      <c r="D1193" s="5"/>
      <c r="E1193" s="5"/>
      <c r="F1193" s="5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  <c r="DS1193" s="4"/>
      <c r="DT1193" s="4"/>
      <c r="DU1193" s="4"/>
      <c r="DV1193" s="4"/>
      <c r="DW1193" s="4"/>
      <c r="DX1193" s="4"/>
      <c r="DY1193" s="4"/>
      <c r="DZ1193" s="4"/>
      <c r="EA1193" s="4"/>
      <c r="EB1193" s="4"/>
      <c r="EC1193" s="4"/>
      <c r="ED1193" s="4"/>
      <c r="EE1193" s="4"/>
      <c r="EF1193" s="4"/>
      <c r="EG1193" s="4"/>
      <c r="EH1193" s="4"/>
      <c r="EI1193" s="4"/>
      <c r="EJ1193" s="4"/>
      <c r="EK1193" s="4"/>
      <c r="EL1193" s="4"/>
      <c r="EM1193" s="4"/>
      <c r="EN1193" s="4"/>
      <c r="EO1193" s="4"/>
      <c r="EP1193" s="4"/>
      <c r="EQ1193" s="4"/>
      <c r="ER1193" s="4"/>
      <c r="ES1193" s="4"/>
      <c r="ET1193" s="4"/>
      <c r="EU1193" s="4"/>
      <c r="EV1193" s="4"/>
      <c r="EW1193" s="4"/>
      <c r="EX1193" s="4"/>
    </row>
    <row r="1194" spans="1:154">
      <c r="A1194" s="6"/>
      <c r="B1194" s="4"/>
      <c r="C1194" s="4"/>
      <c r="D1194" s="5"/>
      <c r="E1194" s="5"/>
      <c r="F1194" s="5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  <c r="DS1194" s="4"/>
      <c r="DT1194" s="4"/>
      <c r="DU1194" s="4"/>
      <c r="DV1194" s="4"/>
      <c r="DW1194" s="4"/>
      <c r="DX1194" s="4"/>
      <c r="DY1194" s="4"/>
      <c r="DZ1194" s="4"/>
      <c r="EA1194" s="4"/>
      <c r="EB1194" s="4"/>
      <c r="EC1194" s="4"/>
      <c r="ED1194" s="4"/>
      <c r="EE1194" s="4"/>
      <c r="EF1194" s="4"/>
      <c r="EG1194" s="4"/>
      <c r="EH1194" s="4"/>
      <c r="EI1194" s="4"/>
      <c r="EJ1194" s="4"/>
      <c r="EK1194" s="4"/>
      <c r="EL1194" s="4"/>
      <c r="EM1194" s="4"/>
      <c r="EN1194" s="4"/>
      <c r="EO1194" s="4"/>
      <c r="EP1194" s="4"/>
      <c r="EQ1194" s="4"/>
      <c r="ER1194" s="4"/>
      <c r="ES1194" s="4"/>
      <c r="ET1194" s="4"/>
      <c r="EU1194" s="4"/>
      <c r="EV1194" s="4"/>
      <c r="EW1194" s="4"/>
      <c r="EX1194" s="4"/>
    </row>
    <row r="1195" spans="1:154">
      <c r="A1195" s="6"/>
      <c r="B1195" s="4"/>
      <c r="C1195" s="4"/>
      <c r="D1195" s="5"/>
      <c r="E1195" s="5"/>
      <c r="F1195" s="5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</row>
    <row r="1196" spans="1:154">
      <c r="A1196" s="6"/>
      <c r="B1196" s="4"/>
      <c r="C1196" s="4"/>
      <c r="D1196" s="5"/>
      <c r="E1196" s="5"/>
      <c r="F1196" s="5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</row>
    <row r="1197" spans="1:154">
      <c r="A1197" s="6"/>
      <c r="B1197" s="4"/>
      <c r="C1197" s="4"/>
      <c r="D1197" s="5"/>
      <c r="E1197" s="5"/>
      <c r="F1197" s="5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  <c r="ER1197" s="4"/>
      <c r="ES1197" s="4"/>
      <c r="ET1197" s="4"/>
      <c r="EU1197" s="4"/>
      <c r="EV1197" s="4"/>
      <c r="EW1197" s="4"/>
      <c r="EX1197" s="4"/>
    </row>
    <row r="1198" spans="1:154">
      <c r="A1198" s="6"/>
      <c r="B1198" s="4"/>
      <c r="C1198" s="4"/>
      <c r="D1198" s="5"/>
      <c r="E1198" s="5"/>
      <c r="F1198" s="5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  <c r="ER1198" s="4"/>
      <c r="ES1198" s="4"/>
      <c r="ET1198" s="4"/>
      <c r="EU1198" s="4"/>
      <c r="EV1198" s="4"/>
      <c r="EW1198" s="4"/>
      <c r="EX1198" s="4"/>
    </row>
    <row r="1199" spans="1:154">
      <c r="A1199" s="6"/>
      <c r="B1199" s="4"/>
      <c r="C1199" s="4"/>
      <c r="D1199" s="5"/>
      <c r="E1199" s="5"/>
      <c r="F1199" s="5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  <c r="DS1199" s="4"/>
      <c r="DT1199" s="4"/>
      <c r="DU1199" s="4"/>
      <c r="DV1199" s="4"/>
      <c r="DW1199" s="4"/>
      <c r="DX1199" s="4"/>
      <c r="DY1199" s="4"/>
      <c r="DZ1199" s="4"/>
      <c r="EA1199" s="4"/>
      <c r="EB1199" s="4"/>
      <c r="EC1199" s="4"/>
      <c r="ED1199" s="4"/>
      <c r="EE1199" s="4"/>
      <c r="EF1199" s="4"/>
      <c r="EG1199" s="4"/>
      <c r="EH1199" s="4"/>
      <c r="EI1199" s="4"/>
      <c r="EJ1199" s="4"/>
      <c r="EK1199" s="4"/>
      <c r="EL1199" s="4"/>
      <c r="EM1199" s="4"/>
      <c r="EN1199" s="4"/>
      <c r="EO1199" s="4"/>
      <c r="EP1199" s="4"/>
      <c r="EQ1199" s="4"/>
      <c r="ER1199" s="4"/>
      <c r="ES1199" s="4"/>
      <c r="ET1199" s="4"/>
      <c r="EU1199" s="4"/>
      <c r="EV1199" s="4"/>
      <c r="EW1199" s="4"/>
      <c r="EX1199" s="4"/>
    </row>
    <row r="1200" spans="1:154">
      <c r="A1200" s="6"/>
      <c r="B1200" s="4"/>
      <c r="C1200" s="4"/>
      <c r="D1200" s="5"/>
      <c r="E1200" s="5"/>
      <c r="F1200" s="5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</row>
    <row r="1201" spans="1:154">
      <c r="A1201" s="6"/>
      <c r="B1201" s="4"/>
      <c r="C1201" s="4"/>
      <c r="D1201" s="5"/>
      <c r="E1201" s="5"/>
      <c r="F1201" s="5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  <c r="DS1201" s="4"/>
      <c r="DT1201" s="4"/>
      <c r="DU1201" s="4"/>
      <c r="DV1201" s="4"/>
      <c r="DW1201" s="4"/>
      <c r="DX1201" s="4"/>
      <c r="DY1201" s="4"/>
      <c r="DZ1201" s="4"/>
      <c r="EA1201" s="4"/>
      <c r="EB1201" s="4"/>
      <c r="EC1201" s="4"/>
      <c r="ED1201" s="4"/>
      <c r="EE1201" s="4"/>
      <c r="EF1201" s="4"/>
      <c r="EG1201" s="4"/>
      <c r="EH1201" s="4"/>
      <c r="EI1201" s="4"/>
      <c r="EJ1201" s="4"/>
      <c r="EK1201" s="4"/>
      <c r="EL1201" s="4"/>
      <c r="EM1201" s="4"/>
      <c r="EN1201" s="4"/>
      <c r="EO1201" s="4"/>
      <c r="EP1201" s="4"/>
      <c r="EQ1201" s="4"/>
      <c r="ER1201" s="4"/>
      <c r="ES1201" s="4"/>
      <c r="ET1201" s="4"/>
      <c r="EU1201" s="4"/>
      <c r="EV1201" s="4"/>
      <c r="EW1201" s="4"/>
      <c r="EX1201" s="4"/>
    </row>
    <row r="1202" spans="1:154">
      <c r="A1202" s="6"/>
      <c r="B1202" s="4"/>
      <c r="C1202" s="4"/>
      <c r="D1202" s="5"/>
      <c r="E1202" s="5"/>
      <c r="F1202" s="5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</row>
    <row r="1203" spans="1:154">
      <c r="A1203" s="6"/>
      <c r="B1203" s="4"/>
      <c r="C1203" s="4"/>
      <c r="D1203" s="5"/>
      <c r="E1203" s="5"/>
      <c r="F1203" s="5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  <c r="DR1203" s="4"/>
      <c r="DS1203" s="4"/>
      <c r="DT1203" s="4"/>
      <c r="DU1203" s="4"/>
      <c r="DV1203" s="4"/>
      <c r="DW1203" s="4"/>
      <c r="DX1203" s="4"/>
      <c r="DY1203" s="4"/>
      <c r="DZ1203" s="4"/>
      <c r="EA1203" s="4"/>
      <c r="EB1203" s="4"/>
      <c r="EC1203" s="4"/>
      <c r="ED1203" s="4"/>
      <c r="EE1203" s="4"/>
      <c r="EF1203" s="4"/>
      <c r="EG1203" s="4"/>
      <c r="EH1203" s="4"/>
      <c r="EI1203" s="4"/>
      <c r="EJ1203" s="4"/>
      <c r="EK1203" s="4"/>
      <c r="EL1203" s="4"/>
      <c r="EM1203" s="4"/>
      <c r="EN1203" s="4"/>
      <c r="EO1203" s="4"/>
      <c r="EP1203" s="4"/>
      <c r="EQ1203" s="4"/>
      <c r="ER1203" s="4"/>
      <c r="ES1203" s="4"/>
      <c r="ET1203" s="4"/>
      <c r="EU1203" s="4"/>
      <c r="EV1203" s="4"/>
      <c r="EW1203" s="4"/>
      <c r="EX1203" s="4"/>
    </row>
    <row r="1204" spans="1:154">
      <c r="A1204" s="6"/>
      <c r="B1204" s="4"/>
      <c r="C1204" s="4"/>
      <c r="D1204" s="5"/>
      <c r="E1204" s="5"/>
      <c r="F1204" s="5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  <c r="DR1204" s="4"/>
      <c r="DS1204" s="4"/>
      <c r="DT1204" s="4"/>
      <c r="DU1204" s="4"/>
      <c r="DV1204" s="4"/>
      <c r="DW1204" s="4"/>
      <c r="DX1204" s="4"/>
      <c r="DY1204" s="4"/>
      <c r="DZ1204" s="4"/>
      <c r="EA1204" s="4"/>
      <c r="EB1204" s="4"/>
      <c r="EC1204" s="4"/>
      <c r="ED1204" s="4"/>
      <c r="EE1204" s="4"/>
      <c r="EF1204" s="4"/>
      <c r="EG1204" s="4"/>
      <c r="EH1204" s="4"/>
      <c r="EI1204" s="4"/>
      <c r="EJ1204" s="4"/>
      <c r="EK1204" s="4"/>
      <c r="EL1204" s="4"/>
      <c r="EM1204" s="4"/>
      <c r="EN1204" s="4"/>
      <c r="EO1204" s="4"/>
      <c r="EP1204" s="4"/>
      <c r="EQ1204" s="4"/>
      <c r="ER1204" s="4"/>
      <c r="ES1204" s="4"/>
      <c r="ET1204" s="4"/>
      <c r="EU1204" s="4"/>
      <c r="EV1204" s="4"/>
      <c r="EW1204" s="4"/>
      <c r="EX1204" s="4"/>
    </row>
    <row r="1205" spans="1:154">
      <c r="A1205" s="6"/>
      <c r="B1205" s="4"/>
      <c r="C1205" s="4"/>
      <c r="D1205" s="5"/>
      <c r="E1205" s="5"/>
      <c r="F1205" s="5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  <c r="DR1205" s="4"/>
      <c r="DS1205" s="4"/>
      <c r="DT1205" s="4"/>
      <c r="DU1205" s="4"/>
      <c r="DV1205" s="4"/>
      <c r="DW1205" s="4"/>
      <c r="DX1205" s="4"/>
      <c r="DY1205" s="4"/>
      <c r="DZ1205" s="4"/>
      <c r="EA1205" s="4"/>
      <c r="EB1205" s="4"/>
      <c r="EC1205" s="4"/>
      <c r="ED1205" s="4"/>
      <c r="EE1205" s="4"/>
      <c r="EF1205" s="4"/>
      <c r="EG1205" s="4"/>
      <c r="EH1205" s="4"/>
      <c r="EI1205" s="4"/>
      <c r="EJ1205" s="4"/>
      <c r="EK1205" s="4"/>
      <c r="EL1205" s="4"/>
      <c r="EM1205" s="4"/>
      <c r="EN1205" s="4"/>
      <c r="EO1205" s="4"/>
      <c r="EP1205" s="4"/>
      <c r="EQ1205" s="4"/>
      <c r="ER1205" s="4"/>
      <c r="ES1205" s="4"/>
      <c r="ET1205" s="4"/>
      <c r="EU1205" s="4"/>
      <c r="EV1205" s="4"/>
      <c r="EW1205" s="4"/>
      <c r="EX1205" s="4"/>
    </row>
    <row r="1206" spans="1:154">
      <c r="A1206" s="6"/>
      <c r="B1206" s="4"/>
      <c r="C1206" s="4"/>
      <c r="D1206" s="5"/>
      <c r="E1206" s="5"/>
      <c r="F1206" s="5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  <c r="DR1206" s="4"/>
      <c r="DS1206" s="4"/>
      <c r="DT1206" s="4"/>
      <c r="DU1206" s="4"/>
      <c r="DV1206" s="4"/>
      <c r="DW1206" s="4"/>
      <c r="DX1206" s="4"/>
      <c r="DY1206" s="4"/>
      <c r="DZ1206" s="4"/>
      <c r="EA1206" s="4"/>
      <c r="EB1206" s="4"/>
      <c r="EC1206" s="4"/>
      <c r="ED1206" s="4"/>
      <c r="EE1206" s="4"/>
      <c r="EF1206" s="4"/>
      <c r="EG1206" s="4"/>
      <c r="EH1206" s="4"/>
      <c r="EI1206" s="4"/>
      <c r="EJ1206" s="4"/>
      <c r="EK1206" s="4"/>
      <c r="EL1206" s="4"/>
      <c r="EM1206" s="4"/>
      <c r="EN1206" s="4"/>
      <c r="EO1206" s="4"/>
      <c r="EP1206" s="4"/>
      <c r="EQ1206" s="4"/>
      <c r="ER1206" s="4"/>
      <c r="ES1206" s="4"/>
      <c r="ET1206" s="4"/>
      <c r="EU1206" s="4"/>
      <c r="EV1206" s="4"/>
      <c r="EW1206" s="4"/>
      <c r="EX1206" s="4"/>
    </row>
    <row r="1207" spans="1:154">
      <c r="A1207" s="6"/>
      <c r="B1207" s="4"/>
      <c r="C1207" s="4"/>
      <c r="D1207" s="5"/>
      <c r="E1207" s="5"/>
      <c r="F1207" s="5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  <c r="DR1207" s="4"/>
      <c r="DS1207" s="4"/>
      <c r="DT1207" s="4"/>
      <c r="DU1207" s="4"/>
      <c r="DV1207" s="4"/>
      <c r="DW1207" s="4"/>
      <c r="DX1207" s="4"/>
      <c r="DY1207" s="4"/>
      <c r="DZ1207" s="4"/>
      <c r="EA1207" s="4"/>
      <c r="EB1207" s="4"/>
      <c r="EC1207" s="4"/>
      <c r="ED1207" s="4"/>
      <c r="EE1207" s="4"/>
      <c r="EF1207" s="4"/>
      <c r="EG1207" s="4"/>
      <c r="EH1207" s="4"/>
      <c r="EI1207" s="4"/>
      <c r="EJ1207" s="4"/>
      <c r="EK1207" s="4"/>
      <c r="EL1207" s="4"/>
      <c r="EM1207" s="4"/>
      <c r="EN1207" s="4"/>
      <c r="EO1207" s="4"/>
      <c r="EP1207" s="4"/>
      <c r="EQ1207" s="4"/>
      <c r="ER1207" s="4"/>
      <c r="ES1207" s="4"/>
      <c r="ET1207" s="4"/>
      <c r="EU1207" s="4"/>
      <c r="EV1207" s="4"/>
      <c r="EW1207" s="4"/>
      <c r="EX1207" s="4"/>
    </row>
    <row r="1208" spans="1:154">
      <c r="A1208" s="6"/>
      <c r="B1208" s="4"/>
      <c r="C1208" s="4"/>
      <c r="D1208" s="5"/>
      <c r="E1208" s="5"/>
      <c r="F1208" s="5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  <c r="DR1208" s="4"/>
      <c r="DS1208" s="4"/>
      <c r="DT1208" s="4"/>
      <c r="DU1208" s="4"/>
      <c r="DV1208" s="4"/>
      <c r="DW1208" s="4"/>
      <c r="DX1208" s="4"/>
      <c r="DY1208" s="4"/>
      <c r="DZ1208" s="4"/>
      <c r="EA1208" s="4"/>
      <c r="EB1208" s="4"/>
      <c r="EC1208" s="4"/>
      <c r="ED1208" s="4"/>
      <c r="EE1208" s="4"/>
      <c r="EF1208" s="4"/>
      <c r="EG1208" s="4"/>
      <c r="EH1208" s="4"/>
      <c r="EI1208" s="4"/>
      <c r="EJ1208" s="4"/>
      <c r="EK1208" s="4"/>
      <c r="EL1208" s="4"/>
      <c r="EM1208" s="4"/>
      <c r="EN1208" s="4"/>
      <c r="EO1208" s="4"/>
      <c r="EP1208" s="4"/>
      <c r="EQ1208" s="4"/>
      <c r="ER1208" s="4"/>
      <c r="ES1208" s="4"/>
      <c r="ET1208" s="4"/>
      <c r="EU1208" s="4"/>
      <c r="EV1208" s="4"/>
      <c r="EW1208" s="4"/>
      <c r="EX1208" s="4"/>
    </row>
    <row r="1209" spans="1:154">
      <c r="A1209" s="6"/>
      <c r="B1209" s="4"/>
      <c r="C1209" s="4"/>
      <c r="D1209" s="5"/>
      <c r="E1209" s="5"/>
      <c r="F1209" s="5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  <c r="DR1209" s="4"/>
      <c r="DS1209" s="4"/>
      <c r="DT1209" s="4"/>
      <c r="DU1209" s="4"/>
      <c r="DV1209" s="4"/>
      <c r="DW1209" s="4"/>
      <c r="DX1209" s="4"/>
      <c r="DY1209" s="4"/>
      <c r="DZ1209" s="4"/>
      <c r="EA1209" s="4"/>
      <c r="EB1209" s="4"/>
      <c r="EC1209" s="4"/>
      <c r="ED1209" s="4"/>
      <c r="EE1209" s="4"/>
      <c r="EF1209" s="4"/>
      <c r="EG1209" s="4"/>
      <c r="EH1209" s="4"/>
      <c r="EI1209" s="4"/>
      <c r="EJ1209" s="4"/>
      <c r="EK1209" s="4"/>
      <c r="EL1209" s="4"/>
      <c r="EM1209" s="4"/>
      <c r="EN1209" s="4"/>
      <c r="EO1209" s="4"/>
      <c r="EP1209" s="4"/>
      <c r="EQ1209" s="4"/>
      <c r="ER1209" s="4"/>
      <c r="ES1209" s="4"/>
      <c r="ET1209" s="4"/>
      <c r="EU1209" s="4"/>
      <c r="EV1209" s="4"/>
      <c r="EW1209" s="4"/>
      <c r="EX1209" s="4"/>
    </row>
    <row r="1210" spans="1:154">
      <c r="A1210" s="6"/>
      <c r="B1210" s="4"/>
      <c r="C1210" s="4"/>
      <c r="D1210" s="5"/>
      <c r="E1210" s="5"/>
      <c r="F1210" s="5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  <c r="DR1210" s="4"/>
      <c r="DS1210" s="4"/>
      <c r="DT1210" s="4"/>
      <c r="DU1210" s="4"/>
      <c r="DV1210" s="4"/>
      <c r="DW1210" s="4"/>
      <c r="DX1210" s="4"/>
      <c r="DY1210" s="4"/>
      <c r="DZ1210" s="4"/>
      <c r="EA1210" s="4"/>
      <c r="EB1210" s="4"/>
      <c r="EC1210" s="4"/>
      <c r="ED1210" s="4"/>
      <c r="EE1210" s="4"/>
      <c r="EF1210" s="4"/>
      <c r="EG1210" s="4"/>
      <c r="EH1210" s="4"/>
      <c r="EI1210" s="4"/>
      <c r="EJ1210" s="4"/>
      <c r="EK1210" s="4"/>
      <c r="EL1210" s="4"/>
      <c r="EM1210" s="4"/>
      <c r="EN1210" s="4"/>
      <c r="EO1210" s="4"/>
      <c r="EP1210" s="4"/>
      <c r="EQ1210" s="4"/>
      <c r="ER1210" s="4"/>
      <c r="ES1210" s="4"/>
      <c r="ET1210" s="4"/>
      <c r="EU1210" s="4"/>
      <c r="EV1210" s="4"/>
      <c r="EW1210" s="4"/>
      <c r="EX1210" s="4"/>
    </row>
    <row r="1211" spans="1:154">
      <c r="A1211" s="6"/>
      <c r="B1211" s="4"/>
      <c r="C1211" s="4"/>
      <c r="D1211" s="5"/>
      <c r="E1211" s="5"/>
      <c r="F1211" s="5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  <c r="DR1211" s="4"/>
      <c r="DS1211" s="4"/>
      <c r="DT1211" s="4"/>
      <c r="DU1211" s="4"/>
      <c r="DV1211" s="4"/>
      <c r="DW1211" s="4"/>
      <c r="DX1211" s="4"/>
      <c r="DY1211" s="4"/>
      <c r="DZ1211" s="4"/>
      <c r="EA1211" s="4"/>
      <c r="EB1211" s="4"/>
      <c r="EC1211" s="4"/>
      <c r="ED1211" s="4"/>
      <c r="EE1211" s="4"/>
      <c r="EF1211" s="4"/>
      <c r="EG1211" s="4"/>
      <c r="EH1211" s="4"/>
      <c r="EI1211" s="4"/>
      <c r="EJ1211" s="4"/>
      <c r="EK1211" s="4"/>
      <c r="EL1211" s="4"/>
      <c r="EM1211" s="4"/>
      <c r="EN1211" s="4"/>
      <c r="EO1211" s="4"/>
      <c r="EP1211" s="4"/>
      <c r="EQ1211" s="4"/>
      <c r="ER1211" s="4"/>
      <c r="ES1211" s="4"/>
      <c r="ET1211" s="4"/>
      <c r="EU1211" s="4"/>
      <c r="EV1211" s="4"/>
      <c r="EW1211" s="4"/>
      <c r="EX1211" s="4"/>
    </row>
    <row r="1212" spans="1:154">
      <c r="A1212" s="6"/>
      <c r="B1212" s="4"/>
      <c r="C1212" s="4"/>
      <c r="D1212" s="5"/>
      <c r="E1212" s="5"/>
      <c r="F1212" s="5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  <c r="DR1212" s="4"/>
      <c r="DS1212" s="4"/>
      <c r="DT1212" s="4"/>
      <c r="DU1212" s="4"/>
      <c r="DV1212" s="4"/>
      <c r="DW1212" s="4"/>
      <c r="DX1212" s="4"/>
      <c r="DY1212" s="4"/>
      <c r="DZ1212" s="4"/>
      <c r="EA1212" s="4"/>
      <c r="EB1212" s="4"/>
      <c r="EC1212" s="4"/>
      <c r="ED1212" s="4"/>
      <c r="EE1212" s="4"/>
      <c r="EF1212" s="4"/>
      <c r="EG1212" s="4"/>
      <c r="EH1212" s="4"/>
      <c r="EI1212" s="4"/>
      <c r="EJ1212" s="4"/>
      <c r="EK1212" s="4"/>
      <c r="EL1212" s="4"/>
      <c r="EM1212" s="4"/>
      <c r="EN1212" s="4"/>
      <c r="EO1212" s="4"/>
      <c r="EP1212" s="4"/>
      <c r="EQ1212" s="4"/>
      <c r="ER1212" s="4"/>
      <c r="ES1212" s="4"/>
      <c r="ET1212" s="4"/>
      <c r="EU1212" s="4"/>
      <c r="EV1212" s="4"/>
      <c r="EW1212" s="4"/>
      <c r="EX1212" s="4"/>
    </row>
    <row r="1213" spans="1:154">
      <c r="A1213" s="6"/>
      <c r="B1213" s="4"/>
      <c r="C1213" s="4"/>
      <c r="D1213" s="5"/>
      <c r="E1213" s="5"/>
      <c r="F1213" s="5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  <c r="DR1213" s="4"/>
      <c r="DS1213" s="4"/>
      <c r="DT1213" s="4"/>
      <c r="DU1213" s="4"/>
      <c r="DV1213" s="4"/>
      <c r="DW1213" s="4"/>
      <c r="DX1213" s="4"/>
      <c r="DY1213" s="4"/>
      <c r="DZ1213" s="4"/>
      <c r="EA1213" s="4"/>
      <c r="EB1213" s="4"/>
      <c r="EC1213" s="4"/>
      <c r="ED1213" s="4"/>
      <c r="EE1213" s="4"/>
      <c r="EF1213" s="4"/>
      <c r="EG1213" s="4"/>
      <c r="EH1213" s="4"/>
      <c r="EI1213" s="4"/>
      <c r="EJ1213" s="4"/>
      <c r="EK1213" s="4"/>
      <c r="EL1213" s="4"/>
      <c r="EM1213" s="4"/>
      <c r="EN1213" s="4"/>
      <c r="EO1213" s="4"/>
      <c r="EP1213" s="4"/>
      <c r="EQ1213" s="4"/>
      <c r="ER1213" s="4"/>
      <c r="ES1213" s="4"/>
      <c r="ET1213" s="4"/>
      <c r="EU1213" s="4"/>
      <c r="EV1213" s="4"/>
      <c r="EW1213" s="4"/>
      <c r="EX1213" s="4"/>
    </row>
    <row r="1214" spans="1:154">
      <c r="A1214" s="6"/>
      <c r="B1214" s="4"/>
      <c r="C1214" s="4"/>
      <c r="D1214" s="5"/>
      <c r="E1214" s="5"/>
      <c r="F1214" s="5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  <c r="DR1214" s="4"/>
      <c r="DS1214" s="4"/>
      <c r="DT1214" s="4"/>
      <c r="DU1214" s="4"/>
      <c r="DV1214" s="4"/>
      <c r="DW1214" s="4"/>
      <c r="DX1214" s="4"/>
      <c r="DY1214" s="4"/>
      <c r="DZ1214" s="4"/>
      <c r="EA1214" s="4"/>
      <c r="EB1214" s="4"/>
      <c r="EC1214" s="4"/>
      <c r="ED1214" s="4"/>
      <c r="EE1214" s="4"/>
      <c r="EF1214" s="4"/>
      <c r="EG1214" s="4"/>
      <c r="EH1214" s="4"/>
      <c r="EI1214" s="4"/>
      <c r="EJ1214" s="4"/>
      <c r="EK1214" s="4"/>
      <c r="EL1214" s="4"/>
      <c r="EM1214" s="4"/>
      <c r="EN1214" s="4"/>
      <c r="EO1214" s="4"/>
      <c r="EP1214" s="4"/>
      <c r="EQ1214" s="4"/>
      <c r="ER1214" s="4"/>
      <c r="ES1214" s="4"/>
      <c r="ET1214" s="4"/>
      <c r="EU1214" s="4"/>
      <c r="EV1214" s="4"/>
      <c r="EW1214" s="4"/>
      <c r="EX1214" s="4"/>
    </row>
    <row r="1215" spans="1:154">
      <c r="A1215" s="6"/>
      <c r="B1215" s="4"/>
      <c r="C1215" s="4"/>
      <c r="D1215" s="5"/>
      <c r="E1215" s="5"/>
      <c r="F1215" s="5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  <c r="DR1215" s="4"/>
      <c r="DS1215" s="4"/>
      <c r="DT1215" s="4"/>
      <c r="DU1215" s="4"/>
      <c r="DV1215" s="4"/>
      <c r="DW1215" s="4"/>
      <c r="DX1215" s="4"/>
      <c r="DY1215" s="4"/>
      <c r="DZ1215" s="4"/>
      <c r="EA1215" s="4"/>
      <c r="EB1215" s="4"/>
      <c r="EC1215" s="4"/>
      <c r="ED1215" s="4"/>
      <c r="EE1215" s="4"/>
      <c r="EF1215" s="4"/>
      <c r="EG1215" s="4"/>
      <c r="EH1215" s="4"/>
      <c r="EI1215" s="4"/>
      <c r="EJ1215" s="4"/>
      <c r="EK1215" s="4"/>
      <c r="EL1215" s="4"/>
      <c r="EM1215" s="4"/>
      <c r="EN1215" s="4"/>
      <c r="EO1215" s="4"/>
      <c r="EP1215" s="4"/>
      <c r="EQ1215" s="4"/>
      <c r="ER1215" s="4"/>
      <c r="ES1215" s="4"/>
      <c r="ET1215" s="4"/>
      <c r="EU1215" s="4"/>
      <c r="EV1215" s="4"/>
      <c r="EW1215" s="4"/>
      <c r="EX1215" s="4"/>
    </row>
    <row r="1216" spans="1:154">
      <c r="A1216" s="6"/>
      <c r="B1216" s="4"/>
      <c r="C1216" s="4"/>
      <c r="D1216" s="5"/>
      <c r="E1216" s="5"/>
      <c r="F1216" s="5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  <c r="DL1216" s="4"/>
      <c r="DM1216" s="4"/>
      <c r="DN1216" s="4"/>
      <c r="DO1216" s="4"/>
      <c r="DP1216" s="4"/>
      <c r="DQ1216" s="4"/>
      <c r="DR1216" s="4"/>
      <c r="DS1216" s="4"/>
      <c r="DT1216" s="4"/>
      <c r="DU1216" s="4"/>
      <c r="DV1216" s="4"/>
      <c r="DW1216" s="4"/>
      <c r="DX1216" s="4"/>
      <c r="DY1216" s="4"/>
      <c r="DZ1216" s="4"/>
      <c r="EA1216" s="4"/>
      <c r="EB1216" s="4"/>
      <c r="EC1216" s="4"/>
      <c r="ED1216" s="4"/>
      <c r="EE1216" s="4"/>
      <c r="EF1216" s="4"/>
      <c r="EG1216" s="4"/>
      <c r="EH1216" s="4"/>
      <c r="EI1216" s="4"/>
      <c r="EJ1216" s="4"/>
      <c r="EK1216" s="4"/>
      <c r="EL1216" s="4"/>
      <c r="EM1216" s="4"/>
      <c r="EN1216" s="4"/>
      <c r="EO1216" s="4"/>
      <c r="EP1216" s="4"/>
      <c r="EQ1216" s="4"/>
      <c r="ER1216" s="4"/>
      <c r="ES1216" s="4"/>
      <c r="ET1216" s="4"/>
      <c r="EU1216" s="4"/>
      <c r="EV1216" s="4"/>
      <c r="EW1216" s="4"/>
      <c r="EX1216" s="4"/>
    </row>
    <row r="1217" spans="1:154">
      <c r="A1217" s="6"/>
      <c r="B1217" s="4"/>
      <c r="C1217" s="4"/>
      <c r="D1217" s="5"/>
      <c r="E1217" s="5"/>
      <c r="F1217" s="5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  <c r="DS1217" s="4"/>
      <c r="DT1217" s="4"/>
      <c r="DU1217" s="4"/>
      <c r="DV1217" s="4"/>
      <c r="DW1217" s="4"/>
      <c r="DX1217" s="4"/>
      <c r="DY1217" s="4"/>
      <c r="DZ1217" s="4"/>
      <c r="EA1217" s="4"/>
      <c r="EB1217" s="4"/>
      <c r="EC1217" s="4"/>
      <c r="ED1217" s="4"/>
      <c r="EE1217" s="4"/>
      <c r="EF1217" s="4"/>
      <c r="EG1217" s="4"/>
      <c r="EH1217" s="4"/>
      <c r="EI1217" s="4"/>
      <c r="EJ1217" s="4"/>
      <c r="EK1217" s="4"/>
      <c r="EL1217" s="4"/>
      <c r="EM1217" s="4"/>
      <c r="EN1217" s="4"/>
      <c r="EO1217" s="4"/>
      <c r="EP1217" s="4"/>
      <c r="EQ1217" s="4"/>
      <c r="ER1217" s="4"/>
      <c r="ES1217" s="4"/>
      <c r="ET1217" s="4"/>
      <c r="EU1217" s="4"/>
      <c r="EV1217" s="4"/>
      <c r="EW1217" s="4"/>
      <c r="EX1217" s="4"/>
    </row>
    <row r="1218" spans="1:154">
      <c r="A1218" s="6"/>
      <c r="B1218" s="4"/>
      <c r="C1218" s="4"/>
      <c r="D1218" s="5"/>
      <c r="E1218" s="5"/>
      <c r="F1218" s="5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  <c r="DM1218" s="4"/>
      <c r="DN1218" s="4"/>
      <c r="DO1218" s="4"/>
      <c r="DP1218" s="4"/>
      <c r="DQ1218" s="4"/>
      <c r="DR1218" s="4"/>
      <c r="DS1218" s="4"/>
      <c r="DT1218" s="4"/>
      <c r="DU1218" s="4"/>
      <c r="DV1218" s="4"/>
      <c r="DW1218" s="4"/>
      <c r="DX1218" s="4"/>
      <c r="DY1218" s="4"/>
      <c r="DZ1218" s="4"/>
      <c r="EA1218" s="4"/>
      <c r="EB1218" s="4"/>
      <c r="EC1218" s="4"/>
      <c r="ED1218" s="4"/>
      <c r="EE1218" s="4"/>
      <c r="EF1218" s="4"/>
      <c r="EG1218" s="4"/>
      <c r="EH1218" s="4"/>
      <c r="EI1218" s="4"/>
      <c r="EJ1218" s="4"/>
      <c r="EK1218" s="4"/>
      <c r="EL1218" s="4"/>
      <c r="EM1218" s="4"/>
      <c r="EN1218" s="4"/>
      <c r="EO1218" s="4"/>
      <c r="EP1218" s="4"/>
      <c r="EQ1218" s="4"/>
      <c r="ER1218" s="4"/>
      <c r="ES1218" s="4"/>
      <c r="ET1218" s="4"/>
      <c r="EU1218" s="4"/>
      <c r="EV1218" s="4"/>
      <c r="EW1218" s="4"/>
      <c r="EX1218" s="4"/>
    </row>
    <row r="1219" spans="1:154">
      <c r="A1219" s="6"/>
      <c r="B1219" s="4"/>
      <c r="C1219" s="4"/>
      <c r="D1219" s="5"/>
      <c r="E1219" s="5"/>
      <c r="F1219" s="5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  <c r="DL1219" s="4"/>
      <c r="DM1219" s="4"/>
      <c r="DN1219" s="4"/>
      <c r="DO1219" s="4"/>
      <c r="DP1219" s="4"/>
      <c r="DQ1219" s="4"/>
      <c r="DR1219" s="4"/>
      <c r="DS1219" s="4"/>
      <c r="DT1219" s="4"/>
      <c r="DU1219" s="4"/>
      <c r="DV1219" s="4"/>
      <c r="DW1219" s="4"/>
      <c r="DX1219" s="4"/>
      <c r="DY1219" s="4"/>
      <c r="DZ1219" s="4"/>
      <c r="EA1219" s="4"/>
      <c r="EB1219" s="4"/>
      <c r="EC1219" s="4"/>
      <c r="ED1219" s="4"/>
      <c r="EE1219" s="4"/>
      <c r="EF1219" s="4"/>
      <c r="EG1219" s="4"/>
      <c r="EH1219" s="4"/>
      <c r="EI1219" s="4"/>
      <c r="EJ1219" s="4"/>
      <c r="EK1219" s="4"/>
      <c r="EL1219" s="4"/>
      <c r="EM1219" s="4"/>
      <c r="EN1219" s="4"/>
      <c r="EO1219" s="4"/>
      <c r="EP1219" s="4"/>
      <c r="EQ1219" s="4"/>
      <c r="ER1219" s="4"/>
      <c r="ES1219" s="4"/>
      <c r="ET1219" s="4"/>
      <c r="EU1219" s="4"/>
      <c r="EV1219" s="4"/>
      <c r="EW1219" s="4"/>
      <c r="EX1219" s="4"/>
    </row>
    <row r="1220" spans="1:154">
      <c r="A1220" s="6"/>
      <c r="B1220" s="4"/>
      <c r="C1220" s="4"/>
      <c r="D1220" s="5"/>
      <c r="E1220" s="5"/>
      <c r="F1220" s="5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  <c r="DL1220" s="4"/>
      <c r="DM1220" s="4"/>
      <c r="DN1220" s="4"/>
      <c r="DO1220" s="4"/>
      <c r="DP1220" s="4"/>
      <c r="DQ1220" s="4"/>
      <c r="DR1220" s="4"/>
      <c r="DS1220" s="4"/>
      <c r="DT1220" s="4"/>
      <c r="DU1220" s="4"/>
      <c r="DV1220" s="4"/>
      <c r="DW1220" s="4"/>
      <c r="DX1220" s="4"/>
      <c r="DY1220" s="4"/>
      <c r="DZ1220" s="4"/>
      <c r="EA1220" s="4"/>
      <c r="EB1220" s="4"/>
      <c r="EC1220" s="4"/>
      <c r="ED1220" s="4"/>
      <c r="EE1220" s="4"/>
      <c r="EF1220" s="4"/>
      <c r="EG1220" s="4"/>
      <c r="EH1220" s="4"/>
      <c r="EI1220" s="4"/>
      <c r="EJ1220" s="4"/>
      <c r="EK1220" s="4"/>
      <c r="EL1220" s="4"/>
      <c r="EM1220" s="4"/>
      <c r="EN1220" s="4"/>
      <c r="EO1220" s="4"/>
      <c r="EP1220" s="4"/>
      <c r="EQ1220" s="4"/>
      <c r="ER1220" s="4"/>
      <c r="ES1220" s="4"/>
      <c r="ET1220" s="4"/>
      <c r="EU1220" s="4"/>
      <c r="EV1220" s="4"/>
      <c r="EW1220" s="4"/>
      <c r="EX1220" s="4"/>
    </row>
    <row r="1221" spans="1:154">
      <c r="A1221" s="6"/>
      <c r="B1221" s="4"/>
      <c r="C1221" s="4"/>
      <c r="D1221" s="5"/>
      <c r="E1221" s="5"/>
      <c r="F1221" s="5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  <c r="DR1221" s="4"/>
      <c r="DS1221" s="4"/>
      <c r="DT1221" s="4"/>
      <c r="DU1221" s="4"/>
      <c r="DV1221" s="4"/>
      <c r="DW1221" s="4"/>
      <c r="DX1221" s="4"/>
      <c r="DY1221" s="4"/>
      <c r="DZ1221" s="4"/>
      <c r="EA1221" s="4"/>
      <c r="EB1221" s="4"/>
      <c r="EC1221" s="4"/>
      <c r="ED1221" s="4"/>
      <c r="EE1221" s="4"/>
      <c r="EF1221" s="4"/>
      <c r="EG1221" s="4"/>
      <c r="EH1221" s="4"/>
      <c r="EI1221" s="4"/>
      <c r="EJ1221" s="4"/>
      <c r="EK1221" s="4"/>
      <c r="EL1221" s="4"/>
      <c r="EM1221" s="4"/>
      <c r="EN1221" s="4"/>
      <c r="EO1221" s="4"/>
      <c r="EP1221" s="4"/>
      <c r="EQ1221" s="4"/>
      <c r="ER1221" s="4"/>
      <c r="ES1221" s="4"/>
      <c r="ET1221" s="4"/>
      <c r="EU1221" s="4"/>
      <c r="EV1221" s="4"/>
      <c r="EW1221" s="4"/>
      <c r="EX1221" s="4"/>
    </row>
    <row r="1222" spans="1:154">
      <c r="A1222" s="6"/>
      <c r="B1222" s="4"/>
      <c r="C1222" s="4"/>
      <c r="D1222" s="5"/>
      <c r="E1222" s="5"/>
      <c r="F1222" s="5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  <c r="DM1222" s="4"/>
      <c r="DN1222" s="4"/>
      <c r="DO1222" s="4"/>
      <c r="DP1222" s="4"/>
      <c r="DQ1222" s="4"/>
      <c r="DR1222" s="4"/>
      <c r="DS1222" s="4"/>
      <c r="DT1222" s="4"/>
      <c r="DU1222" s="4"/>
      <c r="DV1222" s="4"/>
      <c r="DW1222" s="4"/>
      <c r="DX1222" s="4"/>
      <c r="DY1222" s="4"/>
      <c r="DZ1222" s="4"/>
      <c r="EA1222" s="4"/>
      <c r="EB1222" s="4"/>
      <c r="EC1222" s="4"/>
      <c r="ED1222" s="4"/>
      <c r="EE1222" s="4"/>
      <c r="EF1222" s="4"/>
      <c r="EG1222" s="4"/>
      <c r="EH1222" s="4"/>
      <c r="EI1222" s="4"/>
      <c r="EJ1222" s="4"/>
      <c r="EK1222" s="4"/>
      <c r="EL1222" s="4"/>
      <c r="EM1222" s="4"/>
      <c r="EN1222" s="4"/>
      <c r="EO1222" s="4"/>
      <c r="EP1222" s="4"/>
      <c r="EQ1222" s="4"/>
      <c r="ER1222" s="4"/>
      <c r="ES1222" s="4"/>
      <c r="ET1222" s="4"/>
      <c r="EU1222" s="4"/>
      <c r="EV1222" s="4"/>
      <c r="EW1222" s="4"/>
      <c r="EX1222" s="4"/>
    </row>
    <row r="1223" spans="1:154">
      <c r="A1223" s="6"/>
      <c r="B1223" s="4"/>
      <c r="C1223" s="4"/>
      <c r="D1223" s="5"/>
      <c r="E1223" s="5"/>
      <c r="F1223" s="5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  <c r="DL1223" s="4"/>
      <c r="DM1223" s="4"/>
      <c r="DN1223" s="4"/>
      <c r="DO1223" s="4"/>
      <c r="DP1223" s="4"/>
      <c r="DQ1223" s="4"/>
      <c r="DR1223" s="4"/>
      <c r="DS1223" s="4"/>
      <c r="DT1223" s="4"/>
      <c r="DU1223" s="4"/>
      <c r="DV1223" s="4"/>
      <c r="DW1223" s="4"/>
      <c r="DX1223" s="4"/>
      <c r="DY1223" s="4"/>
      <c r="DZ1223" s="4"/>
      <c r="EA1223" s="4"/>
      <c r="EB1223" s="4"/>
      <c r="EC1223" s="4"/>
      <c r="ED1223" s="4"/>
      <c r="EE1223" s="4"/>
      <c r="EF1223" s="4"/>
      <c r="EG1223" s="4"/>
      <c r="EH1223" s="4"/>
      <c r="EI1223" s="4"/>
      <c r="EJ1223" s="4"/>
      <c r="EK1223" s="4"/>
      <c r="EL1223" s="4"/>
      <c r="EM1223" s="4"/>
      <c r="EN1223" s="4"/>
      <c r="EO1223" s="4"/>
      <c r="EP1223" s="4"/>
      <c r="EQ1223" s="4"/>
      <c r="ER1223" s="4"/>
      <c r="ES1223" s="4"/>
      <c r="ET1223" s="4"/>
      <c r="EU1223" s="4"/>
      <c r="EV1223" s="4"/>
      <c r="EW1223" s="4"/>
      <c r="EX1223" s="4"/>
    </row>
    <row r="1224" spans="1:154">
      <c r="A1224" s="6"/>
      <c r="B1224" s="4"/>
      <c r="C1224" s="4"/>
      <c r="D1224" s="5"/>
      <c r="E1224" s="5"/>
      <c r="F1224" s="5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  <c r="DL1224" s="4"/>
      <c r="DM1224" s="4"/>
      <c r="DN1224" s="4"/>
      <c r="DO1224" s="4"/>
      <c r="DP1224" s="4"/>
      <c r="DQ1224" s="4"/>
      <c r="DR1224" s="4"/>
      <c r="DS1224" s="4"/>
      <c r="DT1224" s="4"/>
      <c r="DU1224" s="4"/>
      <c r="DV1224" s="4"/>
      <c r="DW1224" s="4"/>
      <c r="DX1224" s="4"/>
      <c r="DY1224" s="4"/>
      <c r="DZ1224" s="4"/>
      <c r="EA1224" s="4"/>
      <c r="EB1224" s="4"/>
      <c r="EC1224" s="4"/>
      <c r="ED1224" s="4"/>
      <c r="EE1224" s="4"/>
      <c r="EF1224" s="4"/>
      <c r="EG1224" s="4"/>
      <c r="EH1224" s="4"/>
      <c r="EI1224" s="4"/>
      <c r="EJ1224" s="4"/>
      <c r="EK1224" s="4"/>
      <c r="EL1224" s="4"/>
      <c r="EM1224" s="4"/>
      <c r="EN1224" s="4"/>
      <c r="EO1224" s="4"/>
      <c r="EP1224" s="4"/>
      <c r="EQ1224" s="4"/>
      <c r="ER1224" s="4"/>
      <c r="ES1224" s="4"/>
      <c r="ET1224" s="4"/>
      <c r="EU1224" s="4"/>
      <c r="EV1224" s="4"/>
      <c r="EW1224" s="4"/>
      <c r="EX1224" s="4"/>
    </row>
    <row r="1225" spans="1:154">
      <c r="A1225" s="6"/>
      <c r="B1225" s="4"/>
      <c r="C1225" s="4"/>
      <c r="D1225" s="5"/>
      <c r="E1225" s="5"/>
      <c r="F1225" s="5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  <c r="DL1225" s="4"/>
      <c r="DM1225" s="4"/>
      <c r="DN1225" s="4"/>
      <c r="DO1225" s="4"/>
      <c r="DP1225" s="4"/>
      <c r="DQ1225" s="4"/>
      <c r="DR1225" s="4"/>
      <c r="DS1225" s="4"/>
      <c r="DT1225" s="4"/>
      <c r="DU1225" s="4"/>
      <c r="DV1225" s="4"/>
      <c r="DW1225" s="4"/>
      <c r="DX1225" s="4"/>
      <c r="DY1225" s="4"/>
      <c r="DZ1225" s="4"/>
      <c r="EA1225" s="4"/>
      <c r="EB1225" s="4"/>
      <c r="EC1225" s="4"/>
      <c r="ED1225" s="4"/>
      <c r="EE1225" s="4"/>
      <c r="EF1225" s="4"/>
      <c r="EG1225" s="4"/>
      <c r="EH1225" s="4"/>
      <c r="EI1225" s="4"/>
      <c r="EJ1225" s="4"/>
      <c r="EK1225" s="4"/>
      <c r="EL1225" s="4"/>
      <c r="EM1225" s="4"/>
      <c r="EN1225" s="4"/>
      <c r="EO1225" s="4"/>
      <c r="EP1225" s="4"/>
      <c r="EQ1225" s="4"/>
      <c r="ER1225" s="4"/>
      <c r="ES1225" s="4"/>
      <c r="ET1225" s="4"/>
      <c r="EU1225" s="4"/>
      <c r="EV1225" s="4"/>
      <c r="EW1225" s="4"/>
      <c r="EX1225" s="4"/>
    </row>
    <row r="1226" spans="1:154">
      <c r="A1226" s="6"/>
      <c r="B1226" s="4"/>
      <c r="C1226" s="4"/>
      <c r="D1226" s="5"/>
      <c r="E1226" s="5"/>
      <c r="F1226" s="5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  <c r="DL1226" s="4"/>
      <c r="DM1226" s="4"/>
      <c r="DN1226" s="4"/>
      <c r="DO1226" s="4"/>
      <c r="DP1226" s="4"/>
      <c r="DQ1226" s="4"/>
      <c r="DR1226" s="4"/>
      <c r="DS1226" s="4"/>
      <c r="DT1226" s="4"/>
      <c r="DU1226" s="4"/>
      <c r="DV1226" s="4"/>
      <c r="DW1226" s="4"/>
      <c r="DX1226" s="4"/>
      <c r="DY1226" s="4"/>
      <c r="DZ1226" s="4"/>
      <c r="EA1226" s="4"/>
      <c r="EB1226" s="4"/>
      <c r="EC1226" s="4"/>
      <c r="ED1226" s="4"/>
      <c r="EE1226" s="4"/>
      <c r="EF1226" s="4"/>
      <c r="EG1226" s="4"/>
      <c r="EH1226" s="4"/>
      <c r="EI1226" s="4"/>
      <c r="EJ1226" s="4"/>
      <c r="EK1226" s="4"/>
      <c r="EL1226" s="4"/>
      <c r="EM1226" s="4"/>
      <c r="EN1226" s="4"/>
      <c r="EO1226" s="4"/>
      <c r="EP1226" s="4"/>
      <c r="EQ1226" s="4"/>
      <c r="ER1226" s="4"/>
      <c r="ES1226" s="4"/>
      <c r="ET1226" s="4"/>
      <c r="EU1226" s="4"/>
      <c r="EV1226" s="4"/>
      <c r="EW1226" s="4"/>
      <c r="EX1226" s="4"/>
    </row>
    <row r="1227" spans="1:154">
      <c r="A1227" s="6"/>
      <c r="B1227" s="4"/>
      <c r="C1227" s="4"/>
      <c r="D1227" s="5"/>
      <c r="E1227" s="5"/>
      <c r="F1227" s="5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  <c r="DM1227" s="4"/>
      <c r="DN1227" s="4"/>
      <c r="DO1227" s="4"/>
      <c r="DP1227" s="4"/>
      <c r="DQ1227" s="4"/>
      <c r="DR1227" s="4"/>
      <c r="DS1227" s="4"/>
      <c r="DT1227" s="4"/>
      <c r="DU1227" s="4"/>
      <c r="DV1227" s="4"/>
      <c r="DW1227" s="4"/>
      <c r="DX1227" s="4"/>
      <c r="DY1227" s="4"/>
      <c r="DZ1227" s="4"/>
      <c r="EA1227" s="4"/>
      <c r="EB1227" s="4"/>
      <c r="EC1227" s="4"/>
      <c r="ED1227" s="4"/>
      <c r="EE1227" s="4"/>
      <c r="EF1227" s="4"/>
      <c r="EG1227" s="4"/>
      <c r="EH1227" s="4"/>
      <c r="EI1227" s="4"/>
      <c r="EJ1227" s="4"/>
      <c r="EK1227" s="4"/>
      <c r="EL1227" s="4"/>
      <c r="EM1227" s="4"/>
      <c r="EN1227" s="4"/>
      <c r="EO1227" s="4"/>
      <c r="EP1227" s="4"/>
      <c r="EQ1227" s="4"/>
      <c r="ER1227" s="4"/>
      <c r="ES1227" s="4"/>
      <c r="ET1227" s="4"/>
      <c r="EU1227" s="4"/>
      <c r="EV1227" s="4"/>
      <c r="EW1227" s="4"/>
      <c r="EX1227" s="4"/>
    </row>
    <row r="1228" spans="1:154">
      <c r="A1228" s="6"/>
      <c r="B1228" s="4"/>
      <c r="C1228" s="4"/>
      <c r="D1228" s="5"/>
      <c r="E1228" s="5"/>
      <c r="F1228" s="5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  <c r="DR1228" s="4"/>
      <c r="DS1228" s="4"/>
      <c r="DT1228" s="4"/>
      <c r="DU1228" s="4"/>
      <c r="DV1228" s="4"/>
      <c r="DW1228" s="4"/>
      <c r="DX1228" s="4"/>
      <c r="DY1228" s="4"/>
      <c r="DZ1228" s="4"/>
      <c r="EA1228" s="4"/>
      <c r="EB1228" s="4"/>
      <c r="EC1228" s="4"/>
      <c r="ED1228" s="4"/>
      <c r="EE1228" s="4"/>
      <c r="EF1228" s="4"/>
      <c r="EG1228" s="4"/>
      <c r="EH1228" s="4"/>
      <c r="EI1228" s="4"/>
      <c r="EJ1228" s="4"/>
      <c r="EK1228" s="4"/>
      <c r="EL1228" s="4"/>
      <c r="EM1228" s="4"/>
      <c r="EN1228" s="4"/>
      <c r="EO1228" s="4"/>
      <c r="EP1228" s="4"/>
      <c r="EQ1228" s="4"/>
      <c r="ER1228" s="4"/>
      <c r="ES1228" s="4"/>
      <c r="ET1228" s="4"/>
      <c r="EU1228" s="4"/>
      <c r="EV1228" s="4"/>
      <c r="EW1228" s="4"/>
      <c r="EX1228" s="4"/>
    </row>
    <row r="1229" spans="1:154">
      <c r="A1229" s="6"/>
      <c r="B1229" s="4"/>
      <c r="C1229" s="4"/>
      <c r="D1229" s="5"/>
      <c r="E1229" s="5"/>
      <c r="F1229" s="5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  <c r="DL1229" s="4"/>
      <c r="DM1229" s="4"/>
      <c r="DN1229" s="4"/>
      <c r="DO1229" s="4"/>
      <c r="DP1229" s="4"/>
      <c r="DQ1229" s="4"/>
      <c r="DR1229" s="4"/>
      <c r="DS1229" s="4"/>
      <c r="DT1229" s="4"/>
      <c r="DU1229" s="4"/>
      <c r="DV1229" s="4"/>
      <c r="DW1229" s="4"/>
      <c r="DX1229" s="4"/>
      <c r="DY1229" s="4"/>
      <c r="DZ1229" s="4"/>
      <c r="EA1229" s="4"/>
      <c r="EB1229" s="4"/>
      <c r="EC1229" s="4"/>
      <c r="ED1229" s="4"/>
      <c r="EE1229" s="4"/>
      <c r="EF1229" s="4"/>
      <c r="EG1229" s="4"/>
      <c r="EH1229" s="4"/>
      <c r="EI1229" s="4"/>
      <c r="EJ1229" s="4"/>
      <c r="EK1229" s="4"/>
      <c r="EL1229" s="4"/>
      <c r="EM1229" s="4"/>
      <c r="EN1229" s="4"/>
      <c r="EO1229" s="4"/>
      <c r="EP1229" s="4"/>
      <c r="EQ1229" s="4"/>
      <c r="ER1229" s="4"/>
      <c r="ES1229" s="4"/>
      <c r="ET1229" s="4"/>
      <c r="EU1229" s="4"/>
      <c r="EV1229" s="4"/>
      <c r="EW1229" s="4"/>
      <c r="EX1229" s="4"/>
    </row>
    <row r="1230" spans="1:154">
      <c r="A1230" s="6"/>
      <c r="B1230" s="4"/>
      <c r="C1230" s="4"/>
      <c r="D1230" s="5"/>
      <c r="E1230" s="5"/>
      <c r="F1230" s="5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  <c r="DL1230" s="4"/>
      <c r="DM1230" s="4"/>
      <c r="DN1230" s="4"/>
      <c r="DO1230" s="4"/>
      <c r="DP1230" s="4"/>
      <c r="DQ1230" s="4"/>
      <c r="DR1230" s="4"/>
      <c r="DS1230" s="4"/>
      <c r="DT1230" s="4"/>
      <c r="DU1230" s="4"/>
      <c r="DV1230" s="4"/>
      <c r="DW1230" s="4"/>
      <c r="DX1230" s="4"/>
      <c r="DY1230" s="4"/>
      <c r="DZ1230" s="4"/>
      <c r="EA1230" s="4"/>
      <c r="EB1230" s="4"/>
      <c r="EC1230" s="4"/>
      <c r="ED1230" s="4"/>
      <c r="EE1230" s="4"/>
      <c r="EF1230" s="4"/>
      <c r="EG1230" s="4"/>
      <c r="EH1230" s="4"/>
      <c r="EI1230" s="4"/>
      <c r="EJ1230" s="4"/>
      <c r="EK1230" s="4"/>
      <c r="EL1230" s="4"/>
      <c r="EM1230" s="4"/>
      <c r="EN1230" s="4"/>
      <c r="EO1230" s="4"/>
      <c r="EP1230" s="4"/>
      <c r="EQ1230" s="4"/>
      <c r="ER1230" s="4"/>
      <c r="ES1230" s="4"/>
      <c r="ET1230" s="4"/>
      <c r="EU1230" s="4"/>
      <c r="EV1230" s="4"/>
      <c r="EW1230" s="4"/>
      <c r="EX1230" s="4"/>
    </row>
    <row r="1231" spans="1:154">
      <c r="A1231" s="6"/>
      <c r="B1231" s="4"/>
      <c r="C1231" s="4"/>
      <c r="D1231" s="5"/>
      <c r="E1231" s="5"/>
      <c r="F1231" s="5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  <c r="DL1231" s="4"/>
      <c r="DM1231" s="4"/>
      <c r="DN1231" s="4"/>
      <c r="DO1231" s="4"/>
      <c r="DP1231" s="4"/>
      <c r="DQ1231" s="4"/>
      <c r="DR1231" s="4"/>
      <c r="DS1231" s="4"/>
      <c r="DT1231" s="4"/>
      <c r="DU1231" s="4"/>
      <c r="DV1231" s="4"/>
      <c r="DW1231" s="4"/>
      <c r="DX1231" s="4"/>
      <c r="DY1231" s="4"/>
      <c r="DZ1231" s="4"/>
      <c r="EA1231" s="4"/>
      <c r="EB1231" s="4"/>
      <c r="EC1231" s="4"/>
      <c r="ED1231" s="4"/>
      <c r="EE1231" s="4"/>
      <c r="EF1231" s="4"/>
      <c r="EG1231" s="4"/>
      <c r="EH1231" s="4"/>
      <c r="EI1231" s="4"/>
      <c r="EJ1231" s="4"/>
      <c r="EK1231" s="4"/>
      <c r="EL1231" s="4"/>
      <c r="EM1231" s="4"/>
      <c r="EN1231" s="4"/>
      <c r="EO1231" s="4"/>
      <c r="EP1231" s="4"/>
      <c r="EQ1231" s="4"/>
      <c r="ER1231" s="4"/>
      <c r="ES1231" s="4"/>
      <c r="ET1231" s="4"/>
      <c r="EU1231" s="4"/>
      <c r="EV1231" s="4"/>
      <c r="EW1231" s="4"/>
      <c r="EX1231" s="4"/>
    </row>
    <row r="1232" spans="1:154">
      <c r="A1232" s="6"/>
      <c r="B1232" s="4"/>
      <c r="C1232" s="4"/>
      <c r="D1232" s="5"/>
      <c r="E1232" s="5"/>
      <c r="F1232" s="5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  <c r="DM1232" s="4"/>
      <c r="DN1232" s="4"/>
      <c r="DO1232" s="4"/>
      <c r="DP1232" s="4"/>
      <c r="DQ1232" s="4"/>
      <c r="DR1232" s="4"/>
      <c r="DS1232" s="4"/>
      <c r="DT1232" s="4"/>
      <c r="DU1232" s="4"/>
      <c r="DV1232" s="4"/>
      <c r="DW1232" s="4"/>
      <c r="DX1232" s="4"/>
      <c r="DY1232" s="4"/>
      <c r="DZ1232" s="4"/>
      <c r="EA1232" s="4"/>
      <c r="EB1232" s="4"/>
      <c r="EC1232" s="4"/>
      <c r="ED1232" s="4"/>
      <c r="EE1232" s="4"/>
      <c r="EF1232" s="4"/>
      <c r="EG1232" s="4"/>
      <c r="EH1232" s="4"/>
      <c r="EI1232" s="4"/>
      <c r="EJ1232" s="4"/>
      <c r="EK1232" s="4"/>
      <c r="EL1232" s="4"/>
      <c r="EM1232" s="4"/>
      <c r="EN1232" s="4"/>
      <c r="EO1232" s="4"/>
      <c r="EP1232" s="4"/>
      <c r="EQ1232" s="4"/>
      <c r="ER1232" s="4"/>
      <c r="ES1232" s="4"/>
      <c r="ET1232" s="4"/>
      <c r="EU1232" s="4"/>
      <c r="EV1232" s="4"/>
      <c r="EW1232" s="4"/>
      <c r="EX1232" s="4"/>
    </row>
    <row r="1233" spans="1:154">
      <c r="A1233" s="6"/>
      <c r="B1233" s="4"/>
      <c r="C1233" s="4"/>
      <c r="D1233" s="5"/>
      <c r="E1233" s="5"/>
      <c r="F1233" s="5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  <c r="DL1233" s="4"/>
      <c r="DM1233" s="4"/>
      <c r="DN1233" s="4"/>
      <c r="DO1233" s="4"/>
      <c r="DP1233" s="4"/>
      <c r="DQ1233" s="4"/>
      <c r="DR1233" s="4"/>
      <c r="DS1233" s="4"/>
      <c r="DT1233" s="4"/>
      <c r="DU1233" s="4"/>
      <c r="DV1233" s="4"/>
      <c r="DW1233" s="4"/>
      <c r="DX1233" s="4"/>
      <c r="DY1233" s="4"/>
      <c r="DZ1233" s="4"/>
      <c r="EA1233" s="4"/>
      <c r="EB1233" s="4"/>
      <c r="EC1233" s="4"/>
      <c r="ED1233" s="4"/>
      <c r="EE1233" s="4"/>
      <c r="EF1233" s="4"/>
      <c r="EG1233" s="4"/>
      <c r="EH1233" s="4"/>
      <c r="EI1233" s="4"/>
      <c r="EJ1233" s="4"/>
      <c r="EK1233" s="4"/>
      <c r="EL1233" s="4"/>
      <c r="EM1233" s="4"/>
      <c r="EN1233" s="4"/>
      <c r="EO1233" s="4"/>
      <c r="EP1233" s="4"/>
      <c r="EQ1233" s="4"/>
      <c r="ER1233" s="4"/>
      <c r="ES1233" s="4"/>
      <c r="ET1233" s="4"/>
      <c r="EU1233" s="4"/>
      <c r="EV1233" s="4"/>
      <c r="EW1233" s="4"/>
      <c r="EX1233" s="4"/>
    </row>
    <row r="1234" spans="1:154">
      <c r="A1234" s="6"/>
      <c r="B1234" s="4"/>
      <c r="C1234" s="4"/>
      <c r="D1234" s="5"/>
      <c r="E1234" s="5"/>
      <c r="F1234" s="5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  <c r="DL1234" s="4"/>
      <c r="DM1234" s="4"/>
      <c r="DN1234" s="4"/>
      <c r="DO1234" s="4"/>
      <c r="DP1234" s="4"/>
      <c r="DQ1234" s="4"/>
      <c r="DR1234" s="4"/>
      <c r="DS1234" s="4"/>
      <c r="DT1234" s="4"/>
      <c r="DU1234" s="4"/>
      <c r="DV1234" s="4"/>
      <c r="DW1234" s="4"/>
      <c r="DX1234" s="4"/>
      <c r="DY1234" s="4"/>
      <c r="DZ1234" s="4"/>
      <c r="EA1234" s="4"/>
      <c r="EB1234" s="4"/>
      <c r="EC1234" s="4"/>
      <c r="ED1234" s="4"/>
      <c r="EE1234" s="4"/>
      <c r="EF1234" s="4"/>
      <c r="EG1234" s="4"/>
      <c r="EH1234" s="4"/>
      <c r="EI1234" s="4"/>
      <c r="EJ1234" s="4"/>
      <c r="EK1234" s="4"/>
      <c r="EL1234" s="4"/>
      <c r="EM1234" s="4"/>
      <c r="EN1234" s="4"/>
      <c r="EO1234" s="4"/>
      <c r="EP1234" s="4"/>
      <c r="EQ1234" s="4"/>
      <c r="ER1234" s="4"/>
      <c r="ES1234" s="4"/>
      <c r="ET1234" s="4"/>
      <c r="EU1234" s="4"/>
      <c r="EV1234" s="4"/>
      <c r="EW1234" s="4"/>
      <c r="EX1234" s="4"/>
    </row>
    <row r="1235" spans="1:154">
      <c r="A1235" s="6"/>
      <c r="B1235" s="4"/>
      <c r="C1235" s="4"/>
      <c r="D1235" s="5"/>
      <c r="E1235" s="5"/>
      <c r="F1235" s="5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  <c r="DL1235" s="4"/>
      <c r="DM1235" s="4"/>
      <c r="DN1235" s="4"/>
      <c r="DO1235" s="4"/>
      <c r="DP1235" s="4"/>
      <c r="DQ1235" s="4"/>
      <c r="DR1235" s="4"/>
      <c r="DS1235" s="4"/>
      <c r="DT1235" s="4"/>
      <c r="DU1235" s="4"/>
      <c r="DV1235" s="4"/>
      <c r="DW1235" s="4"/>
      <c r="DX1235" s="4"/>
      <c r="DY1235" s="4"/>
      <c r="DZ1235" s="4"/>
      <c r="EA1235" s="4"/>
      <c r="EB1235" s="4"/>
      <c r="EC1235" s="4"/>
      <c r="ED1235" s="4"/>
      <c r="EE1235" s="4"/>
      <c r="EF1235" s="4"/>
      <c r="EG1235" s="4"/>
      <c r="EH1235" s="4"/>
      <c r="EI1235" s="4"/>
      <c r="EJ1235" s="4"/>
      <c r="EK1235" s="4"/>
      <c r="EL1235" s="4"/>
      <c r="EM1235" s="4"/>
      <c r="EN1235" s="4"/>
      <c r="EO1235" s="4"/>
      <c r="EP1235" s="4"/>
      <c r="EQ1235" s="4"/>
      <c r="ER1235" s="4"/>
      <c r="ES1235" s="4"/>
      <c r="ET1235" s="4"/>
      <c r="EU1235" s="4"/>
      <c r="EV1235" s="4"/>
      <c r="EW1235" s="4"/>
      <c r="EX1235" s="4"/>
    </row>
    <row r="1236" spans="1:154">
      <c r="A1236" s="6"/>
      <c r="B1236" s="4"/>
      <c r="C1236" s="4"/>
      <c r="D1236" s="5"/>
      <c r="E1236" s="5"/>
      <c r="F1236" s="5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  <c r="DR1236" s="4"/>
      <c r="DS1236" s="4"/>
      <c r="DT1236" s="4"/>
      <c r="DU1236" s="4"/>
      <c r="DV1236" s="4"/>
      <c r="DW1236" s="4"/>
      <c r="DX1236" s="4"/>
      <c r="DY1236" s="4"/>
      <c r="DZ1236" s="4"/>
      <c r="EA1236" s="4"/>
      <c r="EB1236" s="4"/>
      <c r="EC1236" s="4"/>
      <c r="ED1236" s="4"/>
      <c r="EE1236" s="4"/>
      <c r="EF1236" s="4"/>
      <c r="EG1236" s="4"/>
      <c r="EH1236" s="4"/>
      <c r="EI1236" s="4"/>
      <c r="EJ1236" s="4"/>
      <c r="EK1236" s="4"/>
      <c r="EL1236" s="4"/>
      <c r="EM1236" s="4"/>
      <c r="EN1236" s="4"/>
      <c r="EO1236" s="4"/>
      <c r="EP1236" s="4"/>
      <c r="EQ1236" s="4"/>
      <c r="ER1236" s="4"/>
      <c r="ES1236" s="4"/>
      <c r="ET1236" s="4"/>
      <c r="EU1236" s="4"/>
      <c r="EV1236" s="4"/>
      <c r="EW1236" s="4"/>
      <c r="EX1236" s="4"/>
    </row>
    <row r="1237" spans="1:154">
      <c r="A1237" s="6"/>
      <c r="B1237" s="4"/>
      <c r="C1237" s="4"/>
      <c r="D1237" s="5"/>
      <c r="E1237" s="5"/>
      <c r="F1237" s="5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  <c r="DS1237" s="4"/>
      <c r="DT1237" s="4"/>
      <c r="DU1237" s="4"/>
      <c r="DV1237" s="4"/>
      <c r="DW1237" s="4"/>
      <c r="DX1237" s="4"/>
      <c r="DY1237" s="4"/>
      <c r="DZ1237" s="4"/>
      <c r="EA1237" s="4"/>
      <c r="EB1237" s="4"/>
      <c r="EC1237" s="4"/>
      <c r="ED1237" s="4"/>
      <c r="EE1237" s="4"/>
      <c r="EF1237" s="4"/>
      <c r="EG1237" s="4"/>
      <c r="EH1237" s="4"/>
      <c r="EI1237" s="4"/>
      <c r="EJ1237" s="4"/>
      <c r="EK1237" s="4"/>
      <c r="EL1237" s="4"/>
      <c r="EM1237" s="4"/>
      <c r="EN1237" s="4"/>
      <c r="EO1237" s="4"/>
      <c r="EP1237" s="4"/>
      <c r="EQ1237" s="4"/>
      <c r="ER1237" s="4"/>
      <c r="ES1237" s="4"/>
      <c r="ET1237" s="4"/>
      <c r="EU1237" s="4"/>
      <c r="EV1237" s="4"/>
      <c r="EW1237" s="4"/>
      <c r="EX1237" s="4"/>
    </row>
    <row r="1238" spans="1:154">
      <c r="A1238" s="6"/>
      <c r="B1238" s="4"/>
      <c r="C1238" s="4"/>
      <c r="D1238" s="5"/>
      <c r="E1238" s="5"/>
      <c r="F1238" s="5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  <c r="DR1238" s="4"/>
      <c r="DS1238" s="4"/>
      <c r="DT1238" s="4"/>
      <c r="DU1238" s="4"/>
      <c r="DV1238" s="4"/>
      <c r="DW1238" s="4"/>
      <c r="DX1238" s="4"/>
      <c r="DY1238" s="4"/>
      <c r="DZ1238" s="4"/>
      <c r="EA1238" s="4"/>
      <c r="EB1238" s="4"/>
      <c r="EC1238" s="4"/>
      <c r="ED1238" s="4"/>
      <c r="EE1238" s="4"/>
      <c r="EF1238" s="4"/>
      <c r="EG1238" s="4"/>
      <c r="EH1238" s="4"/>
      <c r="EI1238" s="4"/>
      <c r="EJ1238" s="4"/>
      <c r="EK1238" s="4"/>
      <c r="EL1238" s="4"/>
      <c r="EM1238" s="4"/>
      <c r="EN1238" s="4"/>
      <c r="EO1238" s="4"/>
      <c r="EP1238" s="4"/>
      <c r="EQ1238" s="4"/>
      <c r="ER1238" s="4"/>
      <c r="ES1238" s="4"/>
      <c r="ET1238" s="4"/>
      <c r="EU1238" s="4"/>
      <c r="EV1238" s="4"/>
      <c r="EW1238" s="4"/>
      <c r="EX1238" s="4"/>
    </row>
    <row r="1239" spans="1:154">
      <c r="A1239" s="6"/>
      <c r="B1239" s="4"/>
      <c r="C1239" s="4"/>
      <c r="D1239" s="5"/>
      <c r="E1239" s="5"/>
      <c r="F1239" s="5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  <c r="DR1239" s="4"/>
      <c r="DS1239" s="4"/>
      <c r="DT1239" s="4"/>
      <c r="DU1239" s="4"/>
      <c r="DV1239" s="4"/>
      <c r="DW1239" s="4"/>
      <c r="DX1239" s="4"/>
      <c r="DY1239" s="4"/>
      <c r="DZ1239" s="4"/>
      <c r="EA1239" s="4"/>
      <c r="EB1239" s="4"/>
      <c r="EC1239" s="4"/>
      <c r="ED1239" s="4"/>
      <c r="EE1239" s="4"/>
      <c r="EF1239" s="4"/>
      <c r="EG1239" s="4"/>
      <c r="EH1239" s="4"/>
      <c r="EI1239" s="4"/>
      <c r="EJ1239" s="4"/>
      <c r="EK1239" s="4"/>
      <c r="EL1239" s="4"/>
      <c r="EM1239" s="4"/>
      <c r="EN1239" s="4"/>
      <c r="EO1239" s="4"/>
      <c r="EP1239" s="4"/>
      <c r="EQ1239" s="4"/>
      <c r="ER1239" s="4"/>
      <c r="ES1239" s="4"/>
      <c r="ET1239" s="4"/>
      <c r="EU1239" s="4"/>
      <c r="EV1239" s="4"/>
      <c r="EW1239" s="4"/>
      <c r="EX1239" s="4"/>
    </row>
    <row r="1240" spans="1:154">
      <c r="A1240" s="6"/>
      <c r="B1240" s="4"/>
      <c r="C1240" s="4"/>
      <c r="D1240" s="5"/>
      <c r="E1240" s="5"/>
      <c r="F1240" s="5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  <c r="DR1240" s="4"/>
      <c r="DS1240" s="4"/>
      <c r="DT1240" s="4"/>
      <c r="DU1240" s="4"/>
      <c r="DV1240" s="4"/>
      <c r="DW1240" s="4"/>
      <c r="DX1240" s="4"/>
      <c r="DY1240" s="4"/>
      <c r="DZ1240" s="4"/>
      <c r="EA1240" s="4"/>
      <c r="EB1240" s="4"/>
      <c r="EC1240" s="4"/>
      <c r="ED1240" s="4"/>
      <c r="EE1240" s="4"/>
      <c r="EF1240" s="4"/>
      <c r="EG1240" s="4"/>
      <c r="EH1240" s="4"/>
      <c r="EI1240" s="4"/>
      <c r="EJ1240" s="4"/>
      <c r="EK1240" s="4"/>
      <c r="EL1240" s="4"/>
      <c r="EM1240" s="4"/>
      <c r="EN1240" s="4"/>
      <c r="EO1240" s="4"/>
      <c r="EP1240" s="4"/>
      <c r="EQ1240" s="4"/>
      <c r="ER1240" s="4"/>
      <c r="ES1240" s="4"/>
      <c r="ET1240" s="4"/>
      <c r="EU1240" s="4"/>
      <c r="EV1240" s="4"/>
      <c r="EW1240" s="4"/>
      <c r="EX1240" s="4"/>
    </row>
    <row r="1241" spans="1:154">
      <c r="A1241" s="6"/>
      <c r="B1241" s="4"/>
      <c r="C1241" s="4"/>
      <c r="D1241" s="5"/>
      <c r="E1241" s="5"/>
      <c r="F1241" s="5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  <c r="DR1241" s="4"/>
      <c r="DS1241" s="4"/>
      <c r="DT1241" s="4"/>
      <c r="DU1241" s="4"/>
      <c r="DV1241" s="4"/>
      <c r="DW1241" s="4"/>
      <c r="DX1241" s="4"/>
      <c r="DY1241" s="4"/>
      <c r="DZ1241" s="4"/>
      <c r="EA1241" s="4"/>
      <c r="EB1241" s="4"/>
      <c r="EC1241" s="4"/>
      <c r="ED1241" s="4"/>
      <c r="EE1241" s="4"/>
      <c r="EF1241" s="4"/>
      <c r="EG1241" s="4"/>
      <c r="EH1241" s="4"/>
      <c r="EI1241" s="4"/>
      <c r="EJ1241" s="4"/>
      <c r="EK1241" s="4"/>
      <c r="EL1241" s="4"/>
      <c r="EM1241" s="4"/>
      <c r="EN1241" s="4"/>
      <c r="EO1241" s="4"/>
      <c r="EP1241" s="4"/>
      <c r="EQ1241" s="4"/>
      <c r="ER1241" s="4"/>
      <c r="ES1241" s="4"/>
      <c r="ET1241" s="4"/>
      <c r="EU1241" s="4"/>
      <c r="EV1241" s="4"/>
      <c r="EW1241" s="4"/>
      <c r="EX1241" s="4"/>
    </row>
    <row r="1242" spans="1:154">
      <c r="A1242" s="6"/>
      <c r="B1242" s="4"/>
      <c r="C1242" s="4"/>
      <c r="D1242" s="5"/>
      <c r="E1242" s="5"/>
      <c r="F1242" s="5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  <c r="DR1242" s="4"/>
      <c r="DS1242" s="4"/>
      <c r="DT1242" s="4"/>
      <c r="DU1242" s="4"/>
      <c r="DV1242" s="4"/>
      <c r="DW1242" s="4"/>
      <c r="DX1242" s="4"/>
      <c r="DY1242" s="4"/>
      <c r="DZ1242" s="4"/>
      <c r="EA1242" s="4"/>
      <c r="EB1242" s="4"/>
      <c r="EC1242" s="4"/>
      <c r="ED1242" s="4"/>
      <c r="EE1242" s="4"/>
      <c r="EF1242" s="4"/>
      <c r="EG1242" s="4"/>
      <c r="EH1242" s="4"/>
      <c r="EI1242" s="4"/>
      <c r="EJ1242" s="4"/>
      <c r="EK1242" s="4"/>
      <c r="EL1242" s="4"/>
      <c r="EM1242" s="4"/>
      <c r="EN1242" s="4"/>
      <c r="EO1242" s="4"/>
      <c r="EP1242" s="4"/>
      <c r="EQ1242" s="4"/>
      <c r="ER1242" s="4"/>
      <c r="ES1242" s="4"/>
      <c r="ET1242" s="4"/>
      <c r="EU1242" s="4"/>
      <c r="EV1242" s="4"/>
      <c r="EW1242" s="4"/>
      <c r="EX1242" s="4"/>
    </row>
    <row r="1243" spans="1:154">
      <c r="A1243" s="6"/>
      <c r="B1243" s="4"/>
      <c r="C1243" s="4"/>
      <c r="D1243" s="5"/>
      <c r="E1243" s="5"/>
      <c r="F1243" s="5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  <c r="DR1243" s="4"/>
      <c r="DS1243" s="4"/>
      <c r="DT1243" s="4"/>
      <c r="DU1243" s="4"/>
      <c r="DV1243" s="4"/>
      <c r="DW1243" s="4"/>
      <c r="DX1243" s="4"/>
      <c r="DY1243" s="4"/>
      <c r="DZ1243" s="4"/>
      <c r="EA1243" s="4"/>
      <c r="EB1243" s="4"/>
      <c r="EC1243" s="4"/>
      <c r="ED1243" s="4"/>
      <c r="EE1243" s="4"/>
      <c r="EF1243" s="4"/>
      <c r="EG1243" s="4"/>
      <c r="EH1243" s="4"/>
      <c r="EI1243" s="4"/>
      <c r="EJ1243" s="4"/>
      <c r="EK1243" s="4"/>
      <c r="EL1243" s="4"/>
      <c r="EM1243" s="4"/>
      <c r="EN1243" s="4"/>
      <c r="EO1243" s="4"/>
      <c r="EP1243" s="4"/>
      <c r="EQ1243" s="4"/>
      <c r="ER1243" s="4"/>
      <c r="ES1243" s="4"/>
      <c r="ET1243" s="4"/>
      <c r="EU1243" s="4"/>
      <c r="EV1243" s="4"/>
      <c r="EW1243" s="4"/>
      <c r="EX1243" s="4"/>
    </row>
    <row r="1244" spans="1:154">
      <c r="A1244" s="6"/>
      <c r="B1244" s="4"/>
      <c r="C1244" s="4"/>
      <c r="D1244" s="5"/>
      <c r="E1244" s="5"/>
      <c r="F1244" s="5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  <c r="DT1244" s="4"/>
      <c r="DU1244" s="4"/>
      <c r="DV1244" s="4"/>
      <c r="DW1244" s="4"/>
      <c r="DX1244" s="4"/>
      <c r="DY1244" s="4"/>
      <c r="DZ1244" s="4"/>
      <c r="EA1244" s="4"/>
      <c r="EB1244" s="4"/>
      <c r="EC1244" s="4"/>
      <c r="ED1244" s="4"/>
      <c r="EE1244" s="4"/>
      <c r="EF1244" s="4"/>
      <c r="EG1244" s="4"/>
      <c r="EH1244" s="4"/>
      <c r="EI1244" s="4"/>
      <c r="EJ1244" s="4"/>
      <c r="EK1244" s="4"/>
      <c r="EL1244" s="4"/>
      <c r="EM1244" s="4"/>
      <c r="EN1244" s="4"/>
      <c r="EO1244" s="4"/>
      <c r="EP1244" s="4"/>
      <c r="EQ1244" s="4"/>
      <c r="ER1244" s="4"/>
      <c r="ES1244" s="4"/>
      <c r="ET1244" s="4"/>
      <c r="EU1244" s="4"/>
      <c r="EV1244" s="4"/>
      <c r="EW1244" s="4"/>
      <c r="EX1244" s="4"/>
    </row>
    <row r="1245" spans="1:154">
      <c r="A1245" s="6"/>
      <c r="B1245" s="4"/>
      <c r="C1245" s="4"/>
      <c r="D1245" s="5"/>
      <c r="E1245" s="5"/>
      <c r="F1245" s="5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  <c r="DR1245" s="4"/>
      <c r="DS1245" s="4"/>
      <c r="DT1245" s="4"/>
      <c r="DU1245" s="4"/>
      <c r="DV1245" s="4"/>
      <c r="DW1245" s="4"/>
      <c r="DX1245" s="4"/>
      <c r="DY1245" s="4"/>
      <c r="DZ1245" s="4"/>
      <c r="EA1245" s="4"/>
      <c r="EB1245" s="4"/>
      <c r="EC1245" s="4"/>
      <c r="ED1245" s="4"/>
      <c r="EE1245" s="4"/>
      <c r="EF1245" s="4"/>
      <c r="EG1245" s="4"/>
      <c r="EH1245" s="4"/>
      <c r="EI1245" s="4"/>
      <c r="EJ1245" s="4"/>
      <c r="EK1245" s="4"/>
      <c r="EL1245" s="4"/>
      <c r="EM1245" s="4"/>
      <c r="EN1245" s="4"/>
      <c r="EO1245" s="4"/>
      <c r="EP1245" s="4"/>
      <c r="EQ1245" s="4"/>
      <c r="ER1245" s="4"/>
      <c r="ES1245" s="4"/>
      <c r="ET1245" s="4"/>
      <c r="EU1245" s="4"/>
      <c r="EV1245" s="4"/>
      <c r="EW1245" s="4"/>
      <c r="EX1245" s="4"/>
    </row>
    <row r="1246" spans="1:154">
      <c r="A1246" s="6"/>
      <c r="B1246" s="4"/>
      <c r="C1246" s="4"/>
      <c r="D1246" s="5"/>
      <c r="E1246" s="5"/>
      <c r="F1246" s="5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  <c r="DR1246" s="4"/>
      <c r="DS1246" s="4"/>
      <c r="DT1246" s="4"/>
      <c r="DU1246" s="4"/>
      <c r="DV1246" s="4"/>
      <c r="DW1246" s="4"/>
      <c r="DX1246" s="4"/>
      <c r="DY1246" s="4"/>
      <c r="DZ1246" s="4"/>
      <c r="EA1246" s="4"/>
      <c r="EB1246" s="4"/>
      <c r="EC1246" s="4"/>
      <c r="ED1246" s="4"/>
      <c r="EE1246" s="4"/>
      <c r="EF1246" s="4"/>
      <c r="EG1246" s="4"/>
      <c r="EH1246" s="4"/>
      <c r="EI1246" s="4"/>
      <c r="EJ1246" s="4"/>
      <c r="EK1246" s="4"/>
      <c r="EL1246" s="4"/>
      <c r="EM1246" s="4"/>
      <c r="EN1246" s="4"/>
      <c r="EO1246" s="4"/>
      <c r="EP1246" s="4"/>
      <c r="EQ1246" s="4"/>
      <c r="ER1246" s="4"/>
      <c r="ES1246" s="4"/>
      <c r="ET1246" s="4"/>
      <c r="EU1246" s="4"/>
      <c r="EV1246" s="4"/>
      <c r="EW1246" s="4"/>
      <c r="EX1246" s="4"/>
    </row>
    <row r="1247" spans="1:154">
      <c r="A1247" s="6"/>
      <c r="B1247" s="4"/>
      <c r="C1247" s="4"/>
      <c r="D1247" s="5"/>
      <c r="E1247" s="5"/>
      <c r="F1247" s="5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  <c r="DS1247" s="4"/>
      <c r="DT1247" s="4"/>
      <c r="DU1247" s="4"/>
      <c r="DV1247" s="4"/>
      <c r="DW1247" s="4"/>
      <c r="DX1247" s="4"/>
      <c r="DY1247" s="4"/>
      <c r="DZ1247" s="4"/>
      <c r="EA1247" s="4"/>
      <c r="EB1247" s="4"/>
      <c r="EC1247" s="4"/>
      <c r="ED1247" s="4"/>
      <c r="EE1247" s="4"/>
      <c r="EF1247" s="4"/>
      <c r="EG1247" s="4"/>
      <c r="EH1247" s="4"/>
      <c r="EI1247" s="4"/>
      <c r="EJ1247" s="4"/>
      <c r="EK1247" s="4"/>
      <c r="EL1247" s="4"/>
      <c r="EM1247" s="4"/>
      <c r="EN1247" s="4"/>
      <c r="EO1247" s="4"/>
      <c r="EP1247" s="4"/>
      <c r="EQ1247" s="4"/>
      <c r="ER1247" s="4"/>
      <c r="ES1247" s="4"/>
      <c r="ET1247" s="4"/>
      <c r="EU1247" s="4"/>
      <c r="EV1247" s="4"/>
      <c r="EW1247" s="4"/>
      <c r="EX1247" s="4"/>
    </row>
    <row r="1248" spans="1:154">
      <c r="A1248" s="6"/>
      <c r="B1248" s="4"/>
      <c r="C1248" s="4"/>
      <c r="D1248" s="5"/>
      <c r="E1248" s="5"/>
      <c r="F1248" s="5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  <c r="DR1248" s="4"/>
      <c r="DS1248" s="4"/>
      <c r="DT1248" s="4"/>
      <c r="DU1248" s="4"/>
      <c r="DV1248" s="4"/>
      <c r="DW1248" s="4"/>
      <c r="DX1248" s="4"/>
      <c r="DY1248" s="4"/>
      <c r="DZ1248" s="4"/>
      <c r="EA1248" s="4"/>
      <c r="EB1248" s="4"/>
      <c r="EC1248" s="4"/>
      <c r="ED1248" s="4"/>
      <c r="EE1248" s="4"/>
      <c r="EF1248" s="4"/>
      <c r="EG1248" s="4"/>
      <c r="EH1248" s="4"/>
      <c r="EI1248" s="4"/>
      <c r="EJ1248" s="4"/>
      <c r="EK1248" s="4"/>
      <c r="EL1248" s="4"/>
      <c r="EM1248" s="4"/>
      <c r="EN1248" s="4"/>
      <c r="EO1248" s="4"/>
      <c r="EP1248" s="4"/>
      <c r="EQ1248" s="4"/>
      <c r="ER1248" s="4"/>
      <c r="ES1248" s="4"/>
      <c r="ET1248" s="4"/>
      <c r="EU1248" s="4"/>
      <c r="EV1248" s="4"/>
      <c r="EW1248" s="4"/>
      <c r="EX1248" s="4"/>
    </row>
    <row r="1249" spans="1:154">
      <c r="A1249" s="6"/>
      <c r="B1249" s="4"/>
      <c r="C1249" s="4"/>
      <c r="D1249" s="5"/>
      <c r="E1249" s="5"/>
      <c r="F1249" s="5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  <c r="DR1249" s="4"/>
      <c r="DS1249" s="4"/>
      <c r="DT1249" s="4"/>
      <c r="DU1249" s="4"/>
      <c r="DV1249" s="4"/>
      <c r="DW1249" s="4"/>
      <c r="DX1249" s="4"/>
      <c r="DY1249" s="4"/>
      <c r="DZ1249" s="4"/>
      <c r="EA1249" s="4"/>
      <c r="EB1249" s="4"/>
      <c r="EC1249" s="4"/>
      <c r="ED1249" s="4"/>
      <c r="EE1249" s="4"/>
      <c r="EF1249" s="4"/>
      <c r="EG1249" s="4"/>
      <c r="EH1249" s="4"/>
      <c r="EI1249" s="4"/>
      <c r="EJ1249" s="4"/>
      <c r="EK1249" s="4"/>
      <c r="EL1249" s="4"/>
      <c r="EM1249" s="4"/>
      <c r="EN1249" s="4"/>
      <c r="EO1249" s="4"/>
      <c r="EP1249" s="4"/>
      <c r="EQ1249" s="4"/>
      <c r="ER1249" s="4"/>
      <c r="ES1249" s="4"/>
      <c r="ET1249" s="4"/>
      <c r="EU1249" s="4"/>
      <c r="EV1249" s="4"/>
      <c r="EW1249" s="4"/>
      <c r="EX1249" s="4"/>
    </row>
    <row r="1250" spans="1:154">
      <c r="A1250" s="6"/>
      <c r="B1250" s="4"/>
      <c r="C1250" s="4"/>
      <c r="D1250" s="5"/>
      <c r="E1250" s="5"/>
      <c r="F1250" s="5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  <c r="DR1250" s="4"/>
      <c r="DS1250" s="4"/>
      <c r="DT1250" s="4"/>
      <c r="DU1250" s="4"/>
      <c r="DV1250" s="4"/>
      <c r="DW1250" s="4"/>
      <c r="DX1250" s="4"/>
      <c r="DY1250" s="4"/>
      <c r="DZ1250" s="4"/>
      <c r="EA1250" s="4"/>
      <c r="EB1250" s="4"/>
      <c r="EC1250" s="4"/>
      <c r="ED1250" s="4"/>
      <c r="EE1250" s="4"/>
      <c r="EF1250" s="4"/>
      <c r="EG1250" s="4"/>
      <c r="EH1250" s="4"/>
      <c r="EI1250" s="4"/>
      <c r="EJ1250" s="4"/>
      <c r="EK1250" s="4"/>
      <c r="EL1250" s="4"/>
      <c r="EM1250" s="4"/>
      <c r="EN1250" s="4"/>
      <c r="EO1250" s="4"/>
      <c r="EP1250" s="4"/>
      <c r="EQ1250" s="4"/>
      <c r="ER1250" s="4"/>
      <c r="ES1250" s="4"/>
      <c r="ET1250" s="4"/>
      <c r="EU1250" s="4"/>
      <c r="EV1250" s="4"/>
      <c r="EW1250" s="4"/>
      <c r="EX1250" s="4"/>
    </row>
    <row r="1251" spans="1:154">
      <c r="A1251" s="6"/>
      <c r="B1251" s="4"/>
      <c r="C1251" s="4"/>
      <c r="D1251" s="5"/>
      <c r="E1251" s="5"/>
      <c r="F1251" s="5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  <c r="DR1251" s="4"/>
      <c r="DS1251" s="4"/>
      <c r="DT1251" s="4"/>
      <c r="DU1251" s="4"/>
      <c r="DV1251" s="4"/>
      <c r="DW1251" s="4"/>
      <c r="DX1251" s="4"/>
      <c r="DY1251" s="4"/>
      <c r="DZ1251" s="4"/>
      <c r="EA1251" s="4"/>
      <c r="EB1251" s="4"/>
      <c r="EC1251" s="4"/>
      <c r="ED1251" s="4"/>
      <c r="EE1251" s="4"/>
      <c r="EF1251" s="4"/>
      <c r="EG1251" s="4"/>
      <c r="EH1251" s="4"/>
      <c r="EI1251" s="4"/>
      <c r="EJ1251" s="4"/>
      <c r="EK1251" s="4"/>
      <c r="EL1251" s="4"/>
      <c r="EM1251" s="4"/>
      <c r="EN1251" s="4"/>
      <c r="EO1251" s="4"/>
      <c r="EP1251" s="4"/>
      <c r="EQ1251" s="4"/>
      <c r="ER1251" s="4"/>
      <c r="ES1251" s="4"/>
      <c r="ET1251" s="4"/>
      <c r="EU1251" s="4"/>
      <c r="EV1251" s="4"/>
      <c r="EW1251" s="4"/>
      <c r="EX1251" s="4"/>
    </row>
    <row r="1252" spans="1:154">
      <c r="A1252" s="6"/>
      <c r="B1252" s="4"/>
      <c r="C1252" s="4"/>
      <c r="D1252" s="5"/>
      <c r="E1252" s="5"/>
      <c r="F1252" s="5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  <c r="DR1252" s="4"/>
      <c r="DS1252" s="4"/>
      <c r="DT1252" s="4"/>
      <c r="DU1252" s="4"/>
      <c r="DV1252" s="4"/>
      <c r="DW1252" s="4"/>
      <c r="DX1252" s="4"/>
      <c r="DY1252" s="4"/>
      <c r="DZ1252" s="4"/>
      <c r="EA1252" s="4"/>
      <c r="EB1252" s="4"/>
      <c r="EC1252" s="4"/>
      <c r="ED1252" s="4"/>
      <c r="EE1252" s="4"/>
      <c r="EF1252" s="4"/>
      <c r="EG1252" s="4"/>
      <c r="EH1252" s="4"/>
      <c r="EI1252" s="4"/>
      <c r="EJ1252" s="4"/>
      <c r="EK1252" s="4"/>
      <c r="EL1252" s="4"/>
      <c r="EM1252" s="4"/>
      <c r="EN1252" s="4"/>
      <c r="EO1252" s="4"/>
      <c r="EP1252" s="4"/>
      <c r="EQ1252" s="4"/>
      <c r="ER1252" s="4"/>
      <c r="ES1252" s="4"/>
      <c r="ET1252" s="4"/>
      <c r="EU1252" s="4"/>
      <c r="EV1252" s="4"/>
      <c r="EW1252" s="4"/>
      <c r="EX1252" s="4"/>
    </row>
    <row r="1253" spans="1:154">
      <c r="A1253" s="6"/>
      <c r="B1253" s="4"/>
      <c r="C1253" s="4"/>
      <c r="D1253" s="5"/>
      <c r="E1253" s="5"/>
      <c r="F1253" s="5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  <c r="DR1253" s="4"/>
      <c r="DS1253" s="4"/>
      <c r="DT1253" s="4"/>
      <c r="DU1253" s="4"/>
      <c r="DV1253" s="4"/>
      <c r="DW1253" s="4"/>
      <c r="DX1253" s="4"/>
      <c r="DY1253" s="4"/>
      <c r="DZ1253" s="4"/>
      <c r="EA1253" s="4"/>
      <c r="EB1253" s="4"/>
      <c r="EC1253" s="4"/>
      <c r="ED1253" s="4"/>
      <c r="EE1253" s="4"/>
      <c r="EF1253" s="4"/>
      <c r="EG1253" s="4"/>
      <c r="EH1253" s="4"/>
      <c r="EI1253" s="4"/>
      <c r="EJ1253" s="4"/>
      <c r="EK1253" s="4"/>
      <c r="EL1253" s="4"/>
      <c r="EM1253" s="4"/>
      <c r="EN1253" s="4"/>
      <c r="EO1253" s="4"/>
      <c r="EP1253" s="4"/>
      <c r="EQ1253" s="4"/>
      <c r="ER1253" s="4"/>
      <c r="ES1253" s="4"/>
      <c r="ET1253" s="4"/>
      <c r="EU1253" s="4"/>
      <c r="EV1253" s="4"/>
      <c r="EW1253" s="4"/>
      <c r="EX1253" s="4"/>
    </row>
    <row r="1254" spans="1:154">
      <c r="A1254" s="6"/>
      <c r="B1254" s="4"/>
      <c r="C1254" s="4"/>
      <c r="D1254" s="5"/>
      <c r="E1254" s="5"/>
      <c r="F1254" s="5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  <c r="DS1254" s="4"/>
      <c r="DT1254" s="4"/>
      <c r="DU1254" s="4"/>
      <c r="DV1254" s="4"/>
      <c r="DW1254" s="4"/>
      <c r="DX1254" s="4"/>
      <c r="DY1254" s="4"/>
      <c r="DZ1254" s="4"/>
      <c r="EA1254" s="4"/>
      <c r="EB1254" s="4"/>
      <c r="EC1254" s="4"/>
      <c r="ED1254" s="4"/>
      <c r="EE1254" s="4"/>
      <c r="EF1254" s="4"/>
      <c r="EG1254" s="4"/>
      <c r="EH1254" s="4"/>
      <c r="EI1254" s="4"/>
      <c r="EJ1254" s="4"/>
      <c r="EK1254" s="4"/>
      <c r="EL1254" s="4"/>
      <c r="EM1254" s="4"/>
      <c r="EN1254" s="4"/>
      <c r="EO1254" s="4"/>
      <c r="EP1254" s="4"/>
      <c r="EQ1254" s="4"/>
      <c r="ER1254" s="4"/>
      <c r="ES1254" s="4"/>
      <c r="ET1254" s="4"/>
      <c r="EU1254" s="4"/>
      <c r="EV1254" s="4"/>
      <c r="EW1254" s="4"/>
      <c r="EX1254" s="4"/>
    </row>
    <row r="1255" spans="1:154">
      <c r="A1255" s="6"/>
      <c r="B1255" s="4"/>
      <c r="C1255" s="4"/>
      <c r="D1255" s="5"/>
      <c r="E1255" s="5"/>
      <c r="F1255" s="5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  <c r="DR1255" s="4"/>
      <c r="DS1255" s="4"/>
      <c r="DT1255" s="4"/>
      <c r="DU1255" s="4"/>
      <c r="DV1255" s="4"/>
      <c r="DW1255" s="4"/>
      <c r="DX1255" s="4"/>
      <c r="DY1255" s="4"/>
      <c r="DZ1255" s="4"/>
      <c r="EA1255" s="4"/>
      <c r="EB1255" s="4"/>
      <c r="EC1255" s="4"/>
      <c r="ED1255" s="4"/>
      <c r="EE1255" s="4"/>
      <c r="EF1255" s="4"/>
      <c r="EG1255" s="4"/>
      <c r="EH1255" s="4"/>
      <c r="EI1255" s="4"/>
      <c r="EJ1255" s="4"/>
      <c r="EK1255" s="4"/>
      <c r="EL1255" s="4"/>
      <c r="EM1255" s="4"/>
      <c r="EN1255" s="4"/>
      <c r="EO1255" s="4"/>
      <c r="EP1255" s="4"/>
      <c r="EQ1255" s="4"/>
      <c r="ER1255" s="4"/>
      <c r="ES1255" s="4"/>
      <c r="ET1255" s="4"/>
      <c r="EU1255" s="4"/>
      <c r="EV1255" s="4"/>
      <c r="EW1255" s="4"/>
      <c r="EX1255" s="4"/>
    </row>
    <row r="1256" spans="1:154">
      <c r="A1256" s="6"/>
      <c r="B1256" s="4"/>
      <c r="C1256" s="4"/>
      <c r="D1256" s="5"/>
      <c r="E1256" s="5"/>
      <c r="F1256" s="5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  <c r="DR1256" s="4"/>
      <c r="DS1256" s="4"/>
      <c r="DT1256" s="4"/>
      <c r="DU1256" s="4"/>
      <c r="DV1256" s="4"/>
      <c r="DW1256" s="4"/>
      <c r="DX1256" s="4"/>
      <c r="DY1256" s="4"/>
      <c r="DZ1256" s="4"/>
      <c r="EA1256" s="4"/>
      <c r="EB1256" s="4"/>
      <c r="EC1256" s="4"/>
      <c r="ED1256" s="4"/>
      <c r="EE1256" s="4"/>
      <c r="EF1256" s="4"/>
      <c r="EG1256" s="4"/>
      <c r="EH1256" s="4"/>
      <c r="EI1256" s="4"/>
      <c r="EJ1256" s="4"/>
      <c r="EK1256" s="4"/>
      <c r="EL1256" s="4"/>
      <c r="EM1256" s="4"/>
      <c r="EN1256" s="4"/>
      <c r="EO1256" s="4"/>
      <c r="EP1256" s="4"/>
      <c r="EQ1256" s="4"/>
      <c r="ER1256" s="4"/>
      <c r="ES1256" s="4"/>
      <c r="ET1256" s="4"/>
      <c r="EU1256" s="4"/>
      <c r="EV1256" s="4"/>
      <c r="EW1256" s="4"/>
      <c r="EX1256" s="4"/>
    </row>
    <row r="1257" spans="1:154">
      <c r="A1257" s="6"/>
      <c r="B1257" s="4"/>
      <c r="C1257" s="4"/>
      <c r="D1257" s="5"/>
      <c r="E1257" s="5"/>
      <c r="F1257" s="5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  <c r="DL1257" s="4"/>
      <c r="DM1257" s="4"/>
      <c r="DN1257" s="4"/>
      <c r="DO1257" s="4"/>
      <c r="DP1257" s="4"/>
      <c r="DQ1257" s="4"/>
      <c r="DR1257" s="4"/>
      <c r="DS1257" s="4"/>
      <c r="DT1257" s="4"/>
      <c r="DU1257" s="4"/>
      <c r="DV1257" s="4"/>
      <c r="DW1257" s="4"/>
      <c r="DX1257" s="4"/>
      <c r="DY1257" s="4"/>
      <c r="DZ1257" s="4"/>
      <c r="EA1257" s="4"/>
      <c r="EB1257" s="4"/>
      <c r="EC1257" s="4"/>
      <c r="ED1257" s="4"/>
      <c r="EE1257" s="4"/>
      <c r="EF1257" s="4"/>
      <c r="EG1257" s="4"/>
      <c r="EH1257" s="4"/>
      <c r="EI1257" s="4"/>
      <c r="EJ1257" s="4"/>
      <c r="EK1257" s="4"/>
      <c r="EL1257" s="4"/>
      <c r="EM1257" s="4"/>
      <c r="EN1257" s="4"/>
      <c r="EO1257" s="4"/>
      <c r="EP1257" s="4"/>
      <c r="EQ1257" s="4"/>
      <c r="ER1257" s="4"/>
      <c r="ES1257" s="4"/>
      <c r="ET1257" s="4"/>
      <c r="EU1257" s="4"/>
      <c r="EV1257" s="4"/>
      <c r="EW1257" s="4"/>
      <c r="EX1257" s="4"/>
    </row>
    <row r="1258" spans="1:154">
      <c r="A1258" s="6"/>
      <c r="B1258" s="4"/>
      <c r="C1258" s="4"/>
      <c r="D1258" s="5"/>
      <c r="E1258" s="5"/>
      <c r="F1258" s="5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  <c r="DM1258" s="4"/>
      <c r="DN1258" s="4"/>
      <c r="DO1258" s="4"/>
      <c r="DP1258" s="4"/>
      <c r="DQ1258" s="4"/>
      <c r="DR1258" s="4"/>
      <c r="DS1258" s="4"/>
      <c r="DT1258" s="4"/>
      <c r="DU1258" s="4"/>
      <c r="DV1258" s="4"/>
      <c r="DW1258" s="4"/>
      <c r="DX1258" s="4"/>
      <c r="DY1258" s="4"/>
      <c r="DZ1258" s="4"/>
      <c r="EA1258" s="4"/>
      <c r="EB1258" s="4"/>
      <c r="EC1258" s="4"/>
      <c r="ED1258" s="4"/>
      <c r="EE1258" s="4"/>
      <c r="EF1258" s="4"/>
      <c r="EG1258" s="4"/>
      <c r="EH1258" s="4"/>
      <c r="EI1258" s="4"/>
      <c r="EJ1258" s="4"/>
      <c r="EK1258" s="4"/>
      <c r="EL1258" s="4"/>
      <c r="EM1258" s="4"/>
      <c r="EN1258" s="4"/>
      <c r="EO1258" s="4"/>
      <c r="EP1258" s="4"/>
      <c r="EQ1258" s="4"/>
      <c r="ER1258" s="4"/>
      <c r="ES1258" s="4"/>
      <c r="ET1258" s="4"/>
      <c r="EU1258" s="4"/>
      <c r="EV1258" s="4"/>
      <c r="EW1258" s="4"/>
      <c r="EX1258" s="4"/>
    </row>
    <row r="1259" spans="1:154">
      <c r="A1259" s="6"/>
      <c r="B1259" s="4"/>
      <c r="C1259" s="4"/>
      <c r="D1259" s="5"/>
      <c r="E1259" s="5"/>
      <c r="F1259" s="5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  <c r="DL1259" s="4"/>
      <c r="DM1259" s="4"/>
      <c r="DN1259" s="4"/>
      <c r="DO1259" s="4"/>
      <c r="DP1259" s="4"/>
      <c r="DQ1259" s="4"/>
      <c r="DR1259" s="4"/>
      <c r="DS1259" s="4"/>
      <c r="DT1259" s="4"/>
      <c r="DU1259" s="4"/>
      <c r="DV1259" s="4"/>
      <c r="DW1259" s="4"/>
      <c r="DX1259" s="4"/>
      <c r="DY1259" s="4"/>
      <c r="DZ1259" s="4"/>
      <c r="EA1259" s="4"/>
      <c r="EB1259" s="4"/>
      <c r="EC1259" s="4"/>
      <c r="ED1259" s="4"/>
      <c r="EE1259" s="4"/>
      <c r="EF1259" s="4"/>
      <c r="EG1259" s="4"/>
      <c r="EH1259" s="4"/>
      <c r="EI1259" s="4"/>
      <c r="EJ1259" s="4"/>
      <c r="EK1259" s="4"/>
      <c r="EL1259" s="4"/>
      <c r="EM1259" s="4"/>
      <c r="EN1259" s="4"/>
      <c r="EO1259" s="4"/>
      <c r="EP1259" s="4"/>
      <c r="EQ1259" s="4"/>
      <c r="ER1259" s="4"/>
      <c r="ES1259" s="4"/>
      <c r="ET1259" s="4"/>
      <c r="EU1259" s="4"/>
      <c r="EV1259" s="4"/>
      <c r="EW1259" s="4"/>
      <c r="EX1259" s="4"/>
    </row>
    <row r="1260" spans="1:154">
      <c r="A1260" s="6"/>
      <c r="B1260" s="4"/>
      <c r="C1260" s="4"/>
      <c r="D1260" s="5"/>
      <c r="E1260" s="5"/>
      <c r="F1260" s="5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  <c r="DL1260" s="4"/>
      <c r="DM1260" s="4"/>
      <c r="DN1260" s="4"/>
      <c r="DO1260" s="4"/>
      <c r="DP1260" s="4"/>
      <c r="DQ1260" s="4"/>
      <c r="DR1260" s="4"/>
      <c r="DS1260" s="4"/>
      <c r="DT1260" s="4"/>
      <c r="DU1260" s="4"/>
      <c r="DV1260" s="4"/>
      <c r="DW1260" s="4"/>
      <c r="DX1260" s="4"/>
      <c r="DY1260" s="4"/>
      <c r="DZ1260" s="4"/>
      <c r="EA1260" s="4"/>
      <c r="EB1260" s="4"/>
      <c r="EC1260" s="4"/>
      <c r="ED1260" s="4"/>
      <c r="EE1260" s="4"/>
      <c r="EF1260" s="4"/>
      <c r="EG1260" s="4"/>
      <c r="EH1260" s="4"/>
      <c r="EI1260" s="4"/>
      <c r="EJ1260" s="4"/>
      <c r="EK1260" s="4"/>
      <c r="EL1260" s="4"/>
      <c r="EM1260" s="4"/>
      <c r="EN1260" s="4"/>
      <c r="EO1260" s="4"/>
      <c r="EP1260" s="4"/>
      <c r="EQ1260" s="4"/>
      <c r="ER1260" s="4"/>
      <c r="ES1260" s="4"/>
      <c r="ET1260" s="4"/>
      <c r="EU1260" s="4"/>
      <c r="EV1260" s="4"/>
      <c r="EW1260" s="4"/>
      <c r="EX1260" s="4"/>
    </row>
    <row r="1261" spans="1:154">
      <c r="A1261" s="6"/>
      <c r="B1261" s="4"/>
      <c r="C1261" s="4"/>
      <c r="D1261" s="5"/>
      <c r="E1261" s="5"/>
      <c r="F1261" s="5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  <c r="DL1261" s="4"/>
      <c r="DM1261" s="4"/>
      <c r="DN1261" s="4"/>
      <c r="DO1261" s="4"/>
      <c r="DP1261" s="4"/>
      <c r="DQ1261" s="4"/>
      <c r="DR1261" s="4"/>
      <c r="DS1261" s="4"/>
      <c r="DT1261" s="4"/>
      <c r="DU1261" s="4"/>
      <c r="DV1261" s="4"/>
      <c r="DW1261" s="4"/>
      <c r="DX1261" s="4"/>
      <c r="DY1261" s="4"/>
      <c r="DZ1261" s="4"/>
      <c r="EA1261" s="4"/>
      <c r="EB1261" s="4"/>
      <c r="EC1261" s="4"/>
      <c r="ED1261" s="4"/>
      <c r="EE1261" s="4"/>
      <c r="EF1261" s="4"/>
      <c r="EG1261" s="4"/>
      <c r="EH1261" s="4"/>
      <c r="EI1261" s="4"/>
      <c r="EJ1261" s="4"/>
      <c r="EK1261" s="4"/>
      <c r="EL1261" s="4"/>
      <c r="EM1261" s="4"/>
      <c r="EN1261" s="4"/>
      <c r="EO1261" s="4"/>
      <c r="EP1261" s="4"/>
      <c r="EQ1261" s="4"/>
      <c r="ER1261" s="4"/>
      <c r="ES1261" s="4"/>
      <c r="ET1261" s="4"/>
      <c r="EU1261" s="4"/>
      <c r="EV1261" s="4"/>
      <c r="EW1261" s="4"/>
      <c r="EX1261" s="4"/>
    </row>
    <row r="1262" spans="1:154">
      <c r="A1262" s="6"/>
      <c r="B1262" s="4"/>
      <c r="C1262" s="4"/>
      <c r="D1262" s="5"/>
      <c r="E1262" s="5"/>
      <c r="F1262" s="5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  <c r="DL1262" s="4"/>
      <c r="DM1262" s="4"/>
      <c r="DN1262" s="4"/>
      <c r="DO1262" s="4"/>
      <c r="DP1262" s="4"/>
      <c r="DQ1262" s="4"/>
      <c r="DR1262" s="4"/>
      <c r="DS1262" s="4"/>
      <c r="DT1262" s="4"/>
      <c r="DU1262" s="4"/>
      <c r="DV1262" s="4"/>
      <c r="DW1262" s="4"/>
      <c r="DX1262" s="4"/>
      <c r="DY1262" s="4"/>
      <c r="DZ1262" s="4"/>
      <c r="EA1262" s="4"/>
      <c r="EB1262" s="4"/>
      <c r="EC1262" s="4"/>
      <c r="ED1262" s="4"/>
      <c r="EE1262" s="4"/>
      <c r="EF1262" s="4"/>
      <c r="EG1262" s="4"/>
      <c r="EH1262" s="4"/>
      <c r="EI1262" s="4"/>
      <c r="EJ1262" s="4"/>
      <c r="EK1262" s="4"/>
      <c r="EL1262" s="4"/>
      <c r="EM1262" s="4"/>
      <c r="EN1262" s="4"/>
      <c r="EO1262" s="4"/>
      <c r="EP1262" s="4"/>
      <c r="EQ1262" s="4"/>
      <c r="ER1262" s="4"/>
      <c r="ES1262" s="4"/>
      <c r="ET1262" s="4"/>
      <c r="EU1262" s="4"/>
      <c r="EV1262" s="4"/>
      <c r="EW1262" s="4"/>
      <c r="EX1262" s="4"/>
    </row>
    <row r="1263" spans="1:154">
      <c r="A1263" s="6"/>
      <c r="B1263" s="4"/>
      <c r="C1263" s="4"/>
      <c r="D1263" s="5"/>
      <c r="E1263" s="5"/>
      <c r="F1263" s="5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  <c r="DL1263" s="4"/>
      <c r="DM1263" s="4"/>
      <c r="DN1263" s="4"/>
      <c r="DO1263" s="4"/>
      <c r="DP1263" s="4"/>
      <c r="DQ1263" s="4"/>
      <c r="DR1263" s="4"/>
      <c r="DS1263" s="4"/>
      <c r="DT1263" s="4"/>
      <c r="DU1263" s="4"/>
      <c r="DV1263" s="4"/>
      <c r="DW1263" s="4"/>
      <c r="DX1263" s="4"/>
      <c r="DY1263" s="4"/>
      <c r="DZ1263" s="4"/>
      <c r="EA1263" s="4"/>
      <c r="EB1263" s="4"/>
      <c r="EC1263" s="4"/>
      <c r="ED1263" s="4"/>
      <c r="EE1263" s="4"/>
      <c r="EF1263" s="4"/>
      <c r="EG1263" s="4"/>
      <c r="EH1263" s="4"/>
      <c r="EI1263" s="4"/>
      <c r="EJ1263" s="4"/>
      <c r="EK1263" s="4"/>
      <c r="EL1263" s="4"/>
      <c r="EM1263" s="4"/>
      <c r="EN1263" s="4"/>
      <c r="EO1263" s="4"/>
      <c r="EP1263" s="4"/>
      <c r="EQ1263" s="4"/>
      <c r="ER1263" s="4"/>
      <c r="ES1263" s="4"/>
      <c r="ET1263" s="4"/>
      <c r="EU1263" s="4"/>
      <c r="EV1263" s="4"/>
      <c r="EW1263" s="4"/>
      <c r="EX1263" s="4"/>
    </row>
    <row r="1264" spans="1:154">
      <c r="A1264" s="6"/>
      <c r="B1264" s="4"/>
      <c r="C1264" s="4"/>
      <c r="D1264" s="5"/>
      <c r="E1264" s="5"/>
      <c r="F1264" s="5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  <c r="DL1264" s="4"/>
      <c r="DM1264" s="4"/>
      <c r="DN1264" s="4"/>
      <c r="DO1264" s="4"/>
      <c r="DP1264" s="4"/>
      <c r="DQ1264" s="4"/>
      <c r="DR1264" s="4"/>
      <c r="DS1264" s="4"/>
      <c r="DT1264" s="4"/>
      <c r="DU1264" s="4"/>
      <c r="DV1264" s="4"/>
      <c r="DW1264" s="4"/>
      <c r="DX1264" s="4"/>
      <c r="DY1264" s="4"/>
      <c r="DZ1264" s="4"/>
      <c r="EA1264" s="4"/>
      <c r="EB1264" s="4"/>
      <c r="EC1264" s="4"/>
      <c r="ED1264" s="4"/>
      <c r="EE1264" s="4"/>
      <c r="EF1264" s="4"/>
      <c r="EG1264" s="4"/>
      <c r="EH1264" s="4"/>
      <c r="EI1264" s="4"/>
      <c r="EJ1264" s="4"/>
      <c r="EK1264" s="4"/>
      <c r="EL1264" s="4"/>
      <c r="EM1264" s="4"/>
      <c r="EN1264" s="4"/>
      <c r="EO1264" s="4"/>
      <c r="EP1264" s="4"/>
      <c r="EQ1264" s="4"/>
      <c r="ER1264" s="4"/>
      <c r="ES1264" s="4"/>
      <c r="ET1264" s="4"/>
      <c r="EU1264" s="4"/>
      <c r="EV1264" s="4"/>
      <c r="EW1264" s="4"/>
      <c r="EX1264" s="4"/>
    </row>
    <row r="1265" spans="1:154">
      <c r="A1265" s="6"/>
      <c r="B1265" s="4"/>
      <c r="C1265" s="4"/>
      <c r="D1265" s="5"/>
      <c r="E1265" s="5"/>
      <c r="F1265" s="5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  <c r="DL1265" s="4"/>
      <c r="DM1265" s="4"/>
      <c r="DN1265" s="4"/>
      <c r="DO1265" s="4"/>
      <c r="DP1265" s="4"/>
      <c r="DQ1265" s="4"/>
      <c r="DR1265" s="4"/>
      <c r="DS1265" s="4"/>
      <c r="DT1265" s="4"/>
      <c r="DU1265" s="4"/>
      <c r="DV1265" s="4"/>
      <c r="DW1265" s="4"/>
      <c r="DX1265" s="4"/>
      <c r="DY1265" s="4"/>
      <c r="DZ1265" s="4"/>
      <c r="EA1265" s="4"/>
      <c r="EB1265" s="4"/>
      <c r="EC1265" s="4"/>
      <c r="ED1265" s="4"/>
      <c r="EE1265" s="4"/>
      <c r="EF1265" s="4"/>
      <c r="EG1265" s="4"/>
      <c r="EH1265" s="4"/>
      <c r="EI1265" s="4"/>
      <c r="EJ1265" s="4"/>
      <c r="EK1265" s="4"/>
      <c r="EL1265" s="4"/>
      <c r="EM1265" s="4"/>
      <c r="EN1265" s="4"/>
      <c r="EO1265" s="4"/>
      <c r="EP1265" s="4"/>
      <c r="EQ1265" s="4"/>
      <c r="ER1265" s="4"/>
      <c r="ES1265" s="4"/>
      <c r="ET1265" s="4"/>
      <c r="EU1265" s="4"/>
      <c r="EV1265" s="4"/>
      <c r="EW1265" s="4"/>
      <c r="EX1265" s="4"/>
    </row>
    <row r="1266" spans="1:154">
      <c r="A1266" s="6"/>
      <c r="B1266" s="4"/>
      <c r="C1266" s="4"/>
      <c r="D1266" s="5"/>
      <c r="E1266" s="5"/>
      <c r="F1266" s="5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  <c r="DC1266" s="4"/>
      <c r="DD1266" s="4"/>
      <c r="DE1266" s="4"/>
      <c r="DF1266" s="4"/>
      <c r="DG1266" s="4"/>
      <c r="DH1266" s="4"/>
      <c r="DI1266" s="4"/>
      <c r="DJ1266" s="4"/>
      <c r="DK1266" s="4"/>
      <c r="DL1266" s="4"/>
      <c r="DM1266" s="4"/>
      <c r="DN1266" s="4"/>
      <c r="DO1266" s="4"/>
      <c r="DP1266" s="4"/>
      <c r="DQ1266" s="4"/>
      <c r="DR1266" s="4"/>
      <c r="DS1266" s="4"/>
      <c r="DT1266" s="4"/>
      <c r="DU1266" s="4"/>
      <c r="DV1266" s="4"/>
      <c r="DW1266" s="4"/>
      <c r="DX1266" s="4"/>
      <c r="DY1266" s="4"/>
      <c r="DZ1266" s="4"/>
      <c r="EA1266" s="4"/>
      <c r="EB1266" s="4"/>
      <c r="EC1266" s="4"/>
      <c r="ED1266" s="4"/>
      <c r="EE1266" s="4"/>
      <c r="EF1266" s="4"/>
      <c r="EG1266" s="4"/>
      <c r="EH1266" s="4"/>
      <c r="EI1266" s="4"/>
      <c r="EJ1266" s="4"/>
      <c r="EK1266" s="4"/>
      <c r="EL1266" s="4"/>
      <c r="EM1266" s="4"/>
      <c r="EN1266" s="4"/>
      <c r="EO1266" s="4"/>
      <c r="EP1266" s="4"/>
      <c r="EQ1266" s="4"/>
      <c r="ER1266" s="4"/>
      <c r="ES1266" s="4"/>
      <c r="ET1266" s="4"/>
      <c r="EU1266" s="4"/>
      <c r="EV1266" s="4"/>
      <c r="EW1266" s="4"/>
      <c r="EX1266" s="4"/>
    </row>
    <row r="1267" spans="1:154">
      <c r="A1267" s="6"/>
      <c r="B1267" s="4"/>
      <c r="C1267" s="4"/>
      <c r="D1267" s="5"/>
      <c r="E1267" s="5"/>
      <c r="F1267" s="5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  <c r="DL1267" s="4"/>
      <c r="DM1267" s="4"/>
      <c r="DN1267" s="4"/>
      <c r="DO1267" s="4"/>
      <c r="DP1267" s="4"/>
      <c r="DQ1267" s="4"/>
      <c r="DR1267" s="4"/>
      <c r="DS1267" s="4"/>
      <c r="DT1267" s="4"/>
      <c r="DU1267" s="4"/>
      <c r="DV1267" s="4"/>
      <c r="DW1267" s="4"/>
      <c r="DX1267" s="4"/>
      <c r="DY1267" s="4"/>
      <c r="DZ1267" s="4"/>
      <c r="EA1267" s="4"/>
      <c r="EB1267" s="4"/>
      <c r="EC1267" s="4"/>
      <c r="ED1267" s="4"/>
      <c r="EE1267" s="4"/>
      <c r="EF1267" s="4"/>
      <c r="EG1267" s="4"/>
      <c r="EH1267" s="4"/>
      <c r="EI1267" s="4"/>
      <c r="EJ1267" s="4"/>
      <c r="EK1267" s="4"/>
      <c r="EL1267" s="4"/>
      <c r="EM1267" s="4"/>
      <c r="EN1267" s="4"/>
      <c r="EO1267" s="4"/>
      <c r="EP1267" s="4"/>
      <c r="EQ1267" s="4"/>
      <c r="ER1267" s="4"/>
      <c r="ES1267" s="4"/>
      <c r="ET1267" s="4"/>
      <c r="EU1267" s="4"/>
      <c r="EV1267" s="4"/>
      <c r="EW1267" s="4"/>
      <c r="EX1267" s="4"/>
    </row>
    <row r="1268" spans="1:154">
      <c r="A1268" s="6"/>
      <c r="B1268" s="4"/>
      <c r="C1268" s="4"/>
      <c r="D1268" s="5"/>
      <c r="E1268" s="5"/>
      <c r="F1268" s="5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  <c r="DR1268" s="4"/>
      <c r="DS1268" s="4"/>
      <c r="DT1268" s="4"/>
      <c r="DU1268" s="4"/>
      <c r="DV1268" s="4"/>
      <c r="DW1268" s="4"/>
      <c r="DX1268" s="4"/>
      <c r="DY1268" s="4"/>
      <c r="DZ1268" s="4"/>
      <c r="EA1268" s="4"/>
      <c r="EB1268" s="4"/>
      <c r="EC1268" s="4"/>
      <c r="ED1268" s="4"/>
      <c r="EE1268" s="4"/>
      <c r="EF1268" s="4"/>
      <c r="EG1268" s="4"/>
      <c r="EH1268" s="4"/>
      <c r="EI1268" s="4"/>
      <c r="EJ1268" s="4"/>
      <c r="EK1268" s="4"/>
      <c r="EL1268" s="4"/>
      <c r="EM1268" s="4"/>
      <c r="EN1268" s="4"/>
      <c r="EO1268" s="4"/>
      <c r="EP1268" s="4"/>
      <c r="EQ1268" s="4"/>
      <c r="ER1268" s="4"/>
      <c r="ES1268" s="4"/>
      <c r="ET1268" s="4"/>
      <c r="EU1268" s="4"/>
      <c r="EV1268" s="4"/>
      <c r="EW1268" s="4"/>
      <c r="EX1268" s="4"/>
    </row>
    <row r="1269" spans="1:154">
      <c r="A1269" s="6"/>
      <c r="B1269" s="4"/>
      <c r="C1269" s="4"/>
      <c r="D1269" s="5"/>
      <c r="E1269" s="5"/>
      <c r="F1269" s="5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  <c r="DL1269" s="4"/>
      <c r="DM1269" s="4"/>
      <c r="DN1269" s="4"/>
      <c r="DO1269" s="4"/>
      <c r="DP1269" s="4"/>
      <c r="DQ1269" s="4"/>
      <c r="DR1269" s="4"/>
      <c r="DS1269" s="4"/>
      <c r="DT1269" s="4"/>
      <c r="DU1269" s="4"/>
      <c r="DV1269" s="4"/>
      <c r="DW1269" s="4"/>
      <c r="DX1269" s="4"/>
      <c r="DY1269" s="4"/>
      <c r="DZ1269" s="4"/>
      <c r="EA1269" s="4"/>
      <c r="EB1269" s="4"/>
      <c r="EC1269" s="4"/>
      <c r="ED1269" s="4"/>
      <c r="EE1269" s="4"/>
      <c r="EF1269" s="4"/>
      <c r="EG1269" s="4"/>
      <c r="EH1269" s="4"/>
      <c r="EI1269" s="4"/>
      <c r="EJ1269" s="4"/>
      <c r="EK1269" s="4"/>
      <c r="EL1269" s="4"/>
      <c r="EM1269" s="4"/>
      <c r="EN1269" s="4"/>
      <c r="EO1269" s="4"/>
      <c r="EP1269" s="4"/>
      <c r="EQ1269" s="4"/>
      <c r="ER1269" s="4"/>
      <c r="ES1269" s="4"/>
      <c r="ET1269" s="4"/>
      <c r="EU1269" s="4"/>
      <c r="EV1269" s="4"/>
      <c r="EW1269" s="4"/>
      <c r="EX1269" s="4"/>
    </row>
    <row r="1270" spans="1:154">
      <c r="A1270" s="6"/>
      <c r="B1270" s="4"/>
      <c r="C1270" s="4"/>
      <c r="D1270" s="5"/>
      <c r="E1270" s="5"/>
      <c r="F1270" s="5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  <c r="DL1270" s="4"/>
      <c r="DM1270" s="4"/>
      <c r="DN1270" s="4"/>
      <c r="DO1270" s="4"/>
      <c r="DP1270" s="4"/>
      <c r="DQ1270" s="4"/>
      <c r="DR1270" s="4"/>
      <c r="DS1270" s="4"/>
      <c r="DT1270" s="4"/>
      <c r="DU1270" s="4"/>
      <c r="DV1270" s="4"/>
      <c r="DW1270" s="4"/>
      <c r="DX1270" s="4"/>
      <c r="DY1270" s="4"/>
      <c r="DZ1270" s="4"/>
      <c r="EA1270" s="4"/>
      <c r="EB1270" s="4"/>
      <c r="EC1270" s="4"/>
      <c r="ED1270" s="4"/>
      <c r="EE1270" s="4"/>
      <c r="EF1270" s="4"/>
      <c r="EG1270" s="4"/>
      <c r="EH1270" s="4"/>
      <c r="EI1270" s="4"/>
      <c r="EJ1270" s="4"/>
      <c r="EK1270" s="4"/>
      <c r="EL1270" s="4"/>
      <c r="EM1270" s="4"/>
      <c r="EN1270" s="4"/>
      <c r="EO1270" s="4"/>
      <c r="EP1270" s="4"/>
      <c r="EQ1270" s="4"/>
      <c r="ER1270" s="4"/>
      <c r="ES1270" s="4"/>
      <c r="ET1270" s="4"/>
      <c r="EU1270" s="4"/>
      <c r="EV1270" s="4"/>
      <c r="EW1270" s="4"/>
      <c r="EX1270" s="4"/>
    </row>
    <row r="1271" spans="1:154">
      <c r="A1271" s="6"/>
      <c r="B1271" s="4"/>
      <c r="C1271" s="4"/>
      <c r="D1271" s="5"/>
      <c r="E1271" s="5"/>
      <c r="F1271" s="5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  <c r="DL1271" s="4"/>
      <c r="DM1271" s="4"/>
      <c r="DN1271" s="4"/>
      <c r="DO1271" s="4"/>
      <c r="DP1271" s="4"/>
      <c r="DQ1271" s="4"/>
      <c r="DR1271" s="4"/>
      <c r="DS1271" s="4"/>
      <c r="DT1271" s="4"/>
      <c r="DU1271" s="4"/>
      <c r="DV1271" s="4"/>
      <c r="DW1271" s="4"/>
      <c r="DX1271" s="4"/>
      <c r="DY1271" s="4"/>
      <c r="DZ1271" s="4"/>
      <c r="EA1271" s="4"/>
      <c r="EB1271" s="4"/>
      <c r="EC1271" s="4"/>
      <c r="ED1271" s="4"/>
      <c r="EE1271" s="4"/>
      <c r="EF1271" s="4"/>
      <c r="EG1271" s="4"/>
      <c r="EH1271" s="4"/>
      <c r="EI1271" s="4"/>
      <c r="EJ1271" s="4"/>
      <c r="EK1271" s="4"/>
      <c r="EL1271" s="4"/>
      <c r="EM1271" s="4"/>
      <c r="EN1271" s="4"/>
      <c r="EO1271" s="4"/>
      <c r="EP1271" s="4"/>
      <c r="EQ1271" s="4"/>
      <c r="ER1271" s="4"/>
      <c r="ES1271" s="4"/>
      <c r="ET1271" s="4"/>
      <c r="EU1271" s="4"/>
      <c r="EV1271" s="4"/>
      <c r="EW1271" s="4"/>
      <c r="EX1271" s="4"/>
    </row>
    <row r="1272" spans="1:154">
      <c r="A1272" s="6"/>
      <c r="B1272" s="4"/>
      <c r="C1272" s="4"/>
      <c r="D1272" s="5"/>
      <c r="E1272" s="5"/>
      <c r="F1272" s="5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  <c r="DL1272" s="4"/>
      <c r="DM1272" s="4"/>
      <c r="DN1272" s="4"/>
      <c r="DO1272" s="4"/>
      <c r="DP1272" s="4"/>
      <c r="DQ1272" s="4"/>
      <c r="DR1272" s="4"/>
      <c r="DS1272" s="4"/>
      <c r="DT1272" s="4"/>
      <c r="DU1272" s="4"/>
      <c r="DV1272" s="4"/>
      <c r="DW1272" s="4"/>
      <c r="DX1272" s="4"/>
      <c r="DY1272" s="4"/>
      <c r="DZ1272" s="4"/>
      <c r="EA1272" s="4"/>
      <c r="EB1272" s="4"/>
      <c r="EC1272" s="4"/>
      <c r="ED1272" s="4"/>
      <c r="EE1272" s="4"/>
      <c r="EF1272" s="4"/>
      <c r="EG1272" s="4"/>
      <c r="EH1272" s="4"/>
      <c r="EI1272" s="4"/>
      <c r="EJ1272" s="4"/>
      <c r="EK1272" s="4"/>
      <c r="EL1272" s="4"/>
      <c r="EM1272" s="4"/>
      <c r="EN1272" s="4"/>
      <c r="EO1272" s="4"/>
      <c r="EP1272" s="4"/>
      <c r="EQ1272" s="4"/>
      <c r="ER1272" s="4"/>
      <c r="ES1272" s="4"/>
      <c r="ET1272" s="4"/>
      <c r="EU1272" s="4"/>
      <c r="EV1272" s="4"/>
      <c r="EW1272" s="4"/>
      <c r="EX1272" s="4"/>
    </row>
    <row r="1273" spans="1:154">
      <c r="A1273" s="6"/>
      <c r="B1273" s="4"/>
      <c r="C1273" s="4"/>
      <c r="D1273" s="5"/>
      <c r="E1273" s="5"/>
      <c r="F1273" s="5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  <c r="DL1273" s="4"/>
      <c r="DM1273" s="4"/>
      <c r="DN1273" s="4"/>
      <c r="DO1273" s="4"/>
      <c r="DP1273" s="4"/>
      <c r="DQ1273" s="4"/>
      <c r="DR1273" s="4"/>
      <c r="DS1273" s="4"/>
      <c r="DT1273" s="4"/>
      <c r="DU1273" s="4"/>
      <c r="DV1273" s="4"/>
      <c r="DW1273" s="4"/>
      <c r="DX1273" s="4"/>
      <c r="DY1273" s="4"/>
      <c r="DZ1273" s="4"/>
      <c r="EA1273" s="4"/>
      <c r="EB1273" s="4"/>
      <c r="EC1273" s="4"/>
      <c r="ED1273" s="4"/>
      <c r="EE1273" s="4"/>
      <c r="EF1273" s="4"/>
      <c r="EG1273" s="4"/>
      <c r="EH1273" s="4"/>
      <c r="EI1273" s="4"/>
      <c r="EJ1273" s="4"/>
      <c r="EK1273" s="4"/>
      <c r="EL1273" s="4"/>
      <c r="EM1273" s="4"/>
      <c r="EN1273" s="4"/>
      <c r="EO1273" s="4"/>
      <c r="EP1273" s="4"/>
      <c r="EQ1273" s="4"/>
      <c r="ER1273" s="4"/>
      <c r="ES1273" s="4"/>
      <c r="ET1273" s="4"/>
      <c r="EU1273" s="4"/>
      <c r="EV1273" s="4"/>
      <c r="EW1273" s="4"/>
      <c r="EX1273" s="4"/>
    </row>
    <row r="1274" spans="1:154">
      <c r="A1274" s="6"/>
      <c r="B1274" s="4"/>
      <c r="C1274" s="4"/>
      <c r="D1274" s="5"/>
      <c r="E1274" s="5"/>
      <c r="F1274" s="5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  <c r="DM1274" s="4"/>
      <c r="DN1274" s="4"/>
      <c r="DO1274" s="4"/>
      <c r="DP1274" s="4"/>
      <c r="DQ1274" s="4"/>
      <c r="DR1274" s="4"/>
      <c r="DS1274" s="4"/>
      <c r="DT1274" s="4"/>
      <c r="DU1274" s="4"/>
      <c r="DV1274" s="4"/>
      <c r="DW1274" s="4"/>
      <c r="DX1274" s="4"/>
      <c r="DY1274" s="4"/>
      <c r="DZ1274" s="4"/>
      <c r="EA1274" s="4"/>
      <c r="EB1274" s="4"/>
      <c r="EC1274" s="4"/>
      <c r="ED1274" s="4"/>
      <c r="EE1274" s="4"/>
      <c r="EF1274" s="4"/>
      <c r="EG1274" s="4"/>
      <c r="EH1274" s="4"/>
      <c r="EI1274" s="4"/>
      <c r="EJ1274" s="4"/>
      <c r="EK1274" s="4"/>
      <c r="EL1274" s="4"/>
      <c r="EM1274" s="4"/>
      <c r="EN1274" s="4"/>
      <c r="EO1274" s="4"/>
      <c r="EP1274" s="4"/>
      <c r="EQ1274" s="4"/>
      <c r="ER1274" s="4"/>
      <c r="ES1274" s="4"/>
      <c r="ET1274" s="4"/>
      <c r="EU1274" s="4"/>
      <c r="EV1274" s="4"/>
      <c r="EW1274" s="4"/>
      <c r="EX1274" s="4"/>
    </row>
    <row r="1275" spans="1:154">
      <c r="A1275" s="6"/>
      <c r="B1275" s="4"/>
      <c r="C1275" s="4"/>
      <c r="D1275" s="5"/>
      <c r="E1275" s="5"/>
      <c r="F1275" s="5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  <c r="DL1275" s="4"/>
      <c r="DM1275" s="4"/>
      <c r="DN1275" s="4"/>
      <c r="DO1275" s="4"/>
      <c r="DP1275" s="4"/>
      <c r="DQ1275" s="4"/>
      <c r="DR1275" s="4"/>
      <c r="DS1275" s="4"/>
      <c r="DT1275" s="4"/>
      <c r="DU1275" s="4"/>
      <c r="DV1275" s="4"/>
      <c r="DW1275" s="4"/>
      <c r="DX1275" s="4"/>
      <c r="DY1275" s="4"/>
      <c r="DZ1275" s="4"/>
      <c r="EA1275" s="4"/>
      <c r="EB1275" s="4"/>
      <c r="EC1275" s="4"/>
      <c r="ED1275" s="4"/>
      <c r="EE1275" s="4"/>
      <c r="EF1275" s="4"/>
      <c r="EG1275" s="4"/>
      <c r="EH1275" s="4"/>
      <c r="EI1275" s="4"/>
      <c r="EJ1275" s="4"/>
      <c r="EK1275" s="4"/>
      <c r="EL1275" s="4"/>
      <c r="EM1275" s="4"/>
      <c r="EN1275" s="4"/>
      <c r="EO1275" s="4"/>
      <c r="EP1275" s="4"/>
      <c r="EQ1275" s="4"/>
      <c r="ER1275" s="4"/>
      <c r="ES1275" s="4"/>
      <c r="ET1275" s="4"/>
      <c r="EU1275" s="4"/>
      <c r="EV1275" s="4"/>
      <c r="EW1275" s="4"/>
      <c r="EX1275" s="4"/>
    </row>
    <row r="1276" spans="1:154">
      <c r="A1276" s="6"/>
      <c r="B1276" s="4"/>
      <c r="C1276" s="4"/>
      <c r="D1276" s="5"/>
      <c r="E1276" s="5"/>
      <c r="F1276" s="5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  <c r="DL1276" s="4"/>
      <c r="DM1276" s="4"/>
      <c r="DN1276" s="4"/>
      <c r="DO1276" s="4"/>
      <c r="DP1276" s="4"/>
      <c r="DQ1276" s="4"/>
      <c r="DR1276" s="4"/>
      <c r="DS1276" s="4"/>
      <c r="DT1276" s="4"/>
      <c r="DU1276" s="4"/>
      <c r="DV1276" s="4"/>
      <c r="DW1276" s="4"/>
      <c r="DX1276" s="4"/>
      <c r="DY1276" s="4"/>
      <c r="DZ1276" s="4"/>
      <c r="EA1276" s="4"/>
      <c r="EB1276" s="4"/>
      <c r="EC1276" s="4"/>
      <c r="ED1276" s="4"/>
      <c r="EE1276" s="4"/>
      <c r="EF1276" s="4"/>
      <c r="EG1276" s="4"/>
      <c r="EH1276" s="4"/>
      <c r="EI1276" s="4"/>
      <c r="EJ1276" s="4"/>
      <c r="EK1276" s="4"/>
      <c r="EL1276" s="4"/>
      <c r="EM1276" s="4"/>
      <c r="EN1276" s="4"/>
      <c r="EO1276" s="4"/>
      <c r="EP1276" s="4"/>
      <c r="EQ1276" s="4"/>
      <c r="ER1276" s="4"/>
      <c r="ES1276" s="4"/>
      <c r="ET1276" s="4"/>
      <c r="EU1276" s="4"/>
      <c r="EV1276" s="4"/>
      <c r="EW1276" s="4"/>
      <c r="EX1276" s="4"/>
    </row>
    <row r="1277" spans="1:154">
      <c r="A1277" s="6"/>
      <c r="B1277" s="4"/>
      <c r="C1277" s="4"/>
      <c r="D1277" s="5"/>
      <c r="E1277" s="5"/>
      <c r="F1277" s="5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  <c r="DL1277" s="4"/>
      <c r="DM1277" s="4"/>
      <c r="DN1277" s="4"/>
      <c r="DO1277" s="4"/>
      <c r="DP1277" s="4"/>
      <c r="DQ1277" s="4"/>
      <c r="DR1277" s="4"/>
      <c r="DS1277" s="4"/>
      <c r="DT1277" s="4"/>
      <c r="DU1277" s="4"/>
      <c r="DV1277" s="4"/>
      <c r="DW1277" s="4"/>
      <c r="DX1277" s="4"/>
      <c r="DY1277" s="4"/>
      <c r="DZ1277" s="4"/>
      <c r="EA1277" s="4"/>
      <c r="EB1277" s="4"/>
      <c r="EC1277" s="4"/>
      <c r="ED1277" s="4"/>
      <c r="EE1277" s="4"/>
      <c r="EF1277" s="4"/>
      <c r="EG1277" s="4"/>
      <c r="EH1277" s="4"/>
      <c r="EI1277" s="4"/>
      <c r="EJ1277" s="4"/>
      <c r="EK1277" s="4"/>
      <c r="EL1277" s="4"/>
      <c r="EM1277" s="4"/>
      <c r="EN1277" s="4"/>
      <c r="EO1277" s="4"/>
      <c r="EP1277" s="4"/>
      <c r="EQ1277" s="4"/>
      <c r="ER1277" s="4"/>
      <c r="ES1277" s="4"/>
      <c r="ET1277" s="4"/>
      <c r="EU1277" s="4"/>
      <c r="EV1277" s="4"/>
      <c r="EW1277" s="4"/>
      <c r="EX1277" s="4"/>
    </row>
    <row r="1278" spans="1:154">
      <c r="A1278" s="6"/>
      <c r="B1278" s="4"/>
      <c r="C1278" s="4"/>
      <c r="D1278" s="5"/>
      <c r="E1278" s="5"/>
      <c r="F1278" s="5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  <c r="DL1278" s="4"/>
      <c r="DM1278" s="4"/>
      <c r="DN1278" s="4"/>
      <c r="DO1278" s="4"/>
      <c r="DP1278" s="4"/>
      <c r="DQ1278" s="4"/>
      <c r="DR1278" s="4"/>
      <c r="DS1278" s="4"/>
      <c r="DT1278" s="4"/>
      <c r="DU1278" s="4"/>
      <c r="DV1278" s="4"/>
      <c r="DW1278" s="4"/>
      <c r="DX1278" s="4"/>
      <c r="DY1278" s="4"/>
      <c r="DZ1278" s="4"/>
      <c r="EA1278" s="4"/>
      <c r="EB1278" s="4"/>
      <c r="EC1278" s="4"/>
      <c r="ED1278" s="4"/>
      <c r="EE1278" s="4"/>
      <c r="EF1278" s="4"/>
      <c r="EG1278" s="4"/>
      <c r="EH1278" s="4"/>
      <c r="EI1278" s="4"/>
      <c r="EJ1278" s="4"/>
      <c r="EK1278" s="4"/>
      <c r="EL1278" s="4"/>
      <c r="EM1278" s="4"/>
      <c r="EN1278" s="4"/>
      <c r="EO1278" s="4"/>
      <c r="EP1278" s="4"/>
      <c r="EQ1278" s="4"/>
      <c r="ER1278" s="4"/>
      <c r="ES1278" s="4"/>
      <c r="ET1278" s="4"/>
      <c r="EU1278" s="4"/>
      <c r="EV1278" s="4"/>
      <c r="EW1278" s="4"/>
      <c r="EX1278" s="4"/>
    </row>
    <row r="1279" spans="1:154">
      <c r="A1279" s="6"/>
      <c r="B1279" s="4"/>
      <c r="C1279" s="4"/>
      <c r="D1279" s="5"/>
      <c r="E1279" s="5"/>
      <c r="F1279" s="5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  <c r="DL1279" s="4"/>
      <c r="DM1279" s="4"/>
      <c r="DN1279" s="4"/>
      <c r="DO1279" s="4"/>
      <c r="DP1279" s="4"/>
      <c r="DQ1279" s="4"/>
      <c r="DR1279" s="4"/>
      <c r="DS1279" s="4"/>
      <c r="DT1279" s="4"/>
      <c r="DU1279" s="4"/>
      <c r="DV1279" s="4"/>
      <c r="DW1279" s="4"/>
      <c r="DX1279" s="4"/>
      <c r="DY1279" s="4"/>
      <c r="DZ1279" s="4"/>
      <c r="EA1279" s="4"/>
      <c r="EB1279" s="4"/>
      <c r="EC1279" s="4"/>
      <c r="ED1279" s="4"/>
      <c r="EE1279" s="4"/>
      <c r="EF1279" s="4"/>
      <c r="EG1279" s="4"/>
      <c r="EH1279" s="4"/>
      <c r="EI1279" s="4"/>
      <c r="EJ1279" s="4"/>
      <c r="EK1279" s="4"/>
      <c r="EL1279" s="4"/>
      <c r="EM1279" s="4"/>
      <c r="EN1279" s="4"/>
      <c r="EO1279" s="4"/>
      <c r="EP1279" s="4"/>
      <c r="EQ1279" s="4"/>
      <c r="ER1279" s="4"/>
      <c r="ES1279" s="4"/>
      <c r="ET1279" s="4"/>
      <c r="EU1279" s="4"/>
      <c r="EV1279" s="4"/>
      <c r="EW1279" s="4"/>
      <c r="EX1279" s="4"/>
    </row>
    <row r="1280" spans="1:154">
      <c r="A1280" s="6"/>
      <c r="B1280" s="4"/>
      <c r="C1280" s="4"/>
      <c r="D1280" s="5"/>
      <c r="E1280" s="5"/>
      <c r="F1280" s="5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  <c r="DL1280" s="4"/>
      <c r="DM1280" s="4"/>
      <c r="DN1280" s="4"/>
      <c r="DO1280" s="4"/>
      <c r="DP1280" s="4"/>
      <c r="DQ1280" s="4"/>
      <c r="DR1280" s="4"/>
      <c r="DS1280" s="4"/>
      <c r="DT1280" s="4"/>
      <c r="DU1280" s="4"/>
      <c r="DV1280" s="4"/>
      <c r="DW1280" s="4"/>
      <c r="DX1280" s="4"/>
      <c r="DY1280" s="4"/>
      <c r="DZ1280" s="4"/>
      <c r="EA1280" s="4"/>
      <c r="EB1280" s="4"/>
      <c r="EC1280" s="4"/>
      <c r="ED1280" s="4"/>
      <c r="EE1280" s="4"/>
      <c r="EF1280" s="4"/>
      <c r="EG1280" s="4"/>
      <c r="EH1280" s="4"/>
      <c r="EI1280" s="4"/>
      <c r="EJ1280" s="4"/>
      <c r="EK1280" s="4"/>
      <c r="EL1280" s="4"/>
      <c r="EM1280" s="4"/>
      <c r="EN1280" s="4"/>
      <c r="EO1280" s="4"/>
      <c r="EP1280" s="4"/>
      <c r="EQ1280" s="4"/>
      <c r="ER1280" s="4"/>
      <c r="ES1280" s="4"/>
      <c r="ET1280" s="4"/>
      <c r="EU1280" s="4"/>
      <c r="EV1280" s="4"/>
      <c r="EW1280" s="4"/>
      <c r="EX1280" s="4"/>
    </row>
    <row r="1281" spans="1:154">
      <c r="A1281" s="6"/>
      <c r="B1281" s="4"/>
      <c r="C1281" s="4"/>
      <c r="D1281" s="5"/>
      <c r="E1281" s="5"/>
      <c r="F1281" s="5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  <c r="DL1281" s="4"/>
      <c r="DM1281" s="4"/>
      <c r="DN1281" s="4"/>
      <c r="DO1281" s="4"/>
      <c r="DP1281" s="4"/>
      <c r="DQ1281" s="4"/>
      <c r="DR1281" s="4"/>
      <c r="DS1281" s="4"/>
      <c r="DT1281" s="4"/>
      <c r="DU1281" s="4"/>
      <c r="DV1281" s="4"/>
      <c r="DW1281" s="4"/>
      <c r="DX1281" s="4"/>
      <c r="DY1281" s="4"/>
      <c r="DZ1281" s="4"/>
      <c r="EA1281" s="4"/>
      <c r="EB1281" s="4"/>
      <c r="EC1281" s="4"/>
      <c r="ED1281" s="4"/>
      <c r="EE1281" s="4"/>
      <c r="EF1281" s="4"/>
      <c r="EG1281" s="4"/>
      <c r="EH1281" s="4"/>
      <c r="EI1281" s="4"/>
      <c r="EJ1281" s="4"/>
      <c r="EK1281" s="4"/>
      <c r="EL1281" s="4"/>
      <c r="EM1281" s="4"/>
      <c r="EN1281" s="4"/>
      <c r="EO1281" s="4"/>
      <c r="EP1281" s="4"/>
      <c r="EQ1281" s="4"/>
      <c r="ER1281" s="4"/>
      <c r="ES1281" s="4"/>
      <c r="ET1281" s="4"/>
      <c r="EU1281" s="4"/>
      <c r="EV1281" s="4"/>
      <c r="EW1281" s="4"/>
      <c r="EX1281" s="4"/>
    </row>
    <row r="1282" spans="1:154">
      <c r="A1282" s="6"/>
      <c r="B1282" s="4"/>
      <c r="C1282" s="4"/>
      <c r="D1282" s="5"/>
      <c r="E1282" s="5"/>
      <c r="F1282" s="5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  <c r="DL1282" s="4"/>
      <c r="DM1282" s="4"/>
      <c r="DN1282" s="4"/>
      <c r="DO1282" s="4"/>
      <c r="DP1282" s="4"/>
      <c r="DQ1282" s="4"/>
      <c r="DR1282" s="4"/>
      <c r="DS1282" s="4"/>
      <c r="DT1282" s="4"/>
      <c r="DU1282" s="4"/>
      <c r="DV1282" s="4"/>
      <c r="DW1282" s="4"/>
      <c r="DX1282" s="4"/>
      <c r="DY1282" s="4"/>
      <c r="DZ1282" s="4"/>
      <c r="EA1282" s="4"/>
      <c r="EB1282" s="4"/>
      <c r="EC1282" s="4"/>
      <c r="ED1282" s="4"/>
      <c r="EE1282" s="4"/>
      <c r="EF1282" s="4"/>
      <c r="EG1282" s="4"/>
      <c r="EH1282" s="4"/>
      <c r="EI1282" s="4"/>
      <c r="EJ1282" s="4"/>
      <c r="EK1282" s="4"/>
      <c r="EL1282" s="4"/>
      <c r="EM1282" s="4"/>
      <c r="EN1282" s="4"/>
      <c r="EO1282" s="4"/>
      <c r="EP1282" s="4"/>
      <c r="EQ1282" s="4"/>
      <c r="ER1282" s="4"/>
      <c r="ES1282" s="4"/>
      <c r="ET1282" s="4"/>
      <c r="EU1282" s="4"/>
      <c r="EV1282" s="4"/>
      <c r="EW1282" s="4"/>
      <c r="EX1282" s="4"/>
    </row>
    <row r="1283" spans="1:154">
      <c r="A1283" s="6"/>
      <c r="B1283" s="4"/>
      <c r="C1283" s="4"/>
      <c r="D1283" s="5"/>
      <c r="E1283" s="5"/>
      <c r="F1283" s="5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  <c r="DM1283" s="4"/>
      <c r="DN1283" s="4"/>
      <c r="DO1283" s="4"/>
      <c r="DP1283" s="4"/>
      <c r="DQ1283" s="4"/>
      <c r="DR1283" s="4"/>
      <c r="DS1283" s="4"/>
      <c r="DT1283" s="4"/>
      <c r="DU1283" s="4"/>
      <c r="DV1283" s="4"/>
      <c r="DW1283" s="4"/>
      <c r="DX1283" s="4"/>
      <c r="DY1283" s="4"/>
      <c r="DZ1283" s="4"/>
      <c r="EA1283" s="4"/>
      <c r="EB1283" s="4"/>
      <c r="EC1283" s="4"/>
      <c r="ED1283" s="4"/>
      <c r="EE1283" s="4"/>
      <c r="EF1283" s="4"/>
      <c r="EG1283" s="4"/>
      <c r="EH1283" s="4"/>
      <c r="EI1283" s="4"/>
      <c r="EJ1283" s="4"/>
      <c r="EK1283" s="4"/>
      <c r="EL1283" s="4"/>
      <c r="EM1283" s="4"/>
      <c r="EN1283" s="4"/>
      <c r="EO1283" s="4"/>
      <c r="EP1283" s="4"/>
      <c r="EQ1283" s="4"/>
      <c r="ER1283" s="4"/>
      <c r="ES1283" s="4"/>
      <c r="ET1283" s="4"/>
      <c r="EU1283" s="4"/>
      <c r="EV1283" s="4"/>
      <c r="EW1283" s="4"/>
      <c r="EX1283" s="4"/>
    </row>
    <row r="1284" spans="1:154">
      <c r="A1284" s="6"/>
      <c r="B1284" s="4"/>
      <c r="C1284" s="4"/>
      <c r="D1284" s="5"/>
      <c r="E1284" s="5"/>
      <c r="F1284" s="5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  <c r="DL1284" s="4"/>
      <c r="DM1284" s="4"/>
      <c r="DN1284" s="4"/>
      <c r="DO1284" s="4"/>
      <c r="DP1284" s="4"/>
      <c r="DQ1284" s="4"/>
      <c r="DR1284" s="4"/>
      <c r="DS1284" s="4"/>
      <c r="DT1284" s="4"/>
      <c r="DU1284" s="4"/>
      <c r="DV1284" s="4"/>
      <c r="DW1284" s="4"/>
      <c r="DX1284" s="4"/>
      <c r="DY1284" s="4"/>
      <c r="DZ1284" s="4"/>
      <c r="EA1284" s="4"/>
      <c r="EB1284" s="4"/>
      <c r="EC1284" s="4"/>
      <c r="ED1284" s="4"/>
      <c r="EE1284" s="4"/>
      <c r="EF1284" s="4"/>
      <c r="EG1284" s="4"/>
      <c r="EH1284" s="4"/>
      <c r="EI1284" s="4"/>
      <c r="EJ1284" s="4"/>
      <c r="EK1284" s="4"/>
      <c r="EL1284" s="4"/>
      <c r="EM1284" s="4"/>
      <c r="EN1284" s="4"/>
      <c r="EO1284" s="4"/>
      <c r="EP1284" s="4"/>
      <c r="EQ1284" s="4"/>
      <c r="ER1284" s="4"/>
      <c r="ES1284" s="4"/>
      <c r="ET1284" s="4"/>
      <c r="EU1284" s="4"/>
      <c r="EV1284" s="4"/>
      <c r="EW1284" s="4"/>
      <c r="EX1284" s="4"/>
    </row>
    <row r="1285" spans="1:154">
      <c r="A1285" s="6"/>
      <c r="B1285" s="4"/>
      <c r="C1285" s="4"/>
      <c r="D1285" s="5"/>
      <c r="E1285" s="5"/>
      <c r="F1285" s="5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  <c r="DL1285" s="4"/>
      <c r="DM1285" s="4"/>
      <c r="DN1285" s="4"/>
      <c r="DO1285" s="4"/>
      <c r="DP1285" s="4"/>
      <c r="DQ1285" s="4"/>
      <c r="DR1285" s="4"/>
      <c r="DS1285" s="4"/>
      <c r="DT1285" s="4"/>
      <c r="DU1285" s="4"/>
      <c r="DV1285" s="4"/>
      <c r="DW1285" s="4"/>
      <c r="DX1285" s="4"/>
      <c r="DY1285" s="4"/>
      <c r="DZ1285" s="4"/>
      <c r="EA1285" s="4"/>
      <c r="EB1285" s="4"/>
      <c r="EC1285" s="4"/>
      <c r="ED1285" s="4"/>
      <c r="EE1285" s="4"/>
      <c r="EF1285" s="4"/>
      <c r="EG1285" s="4"/>
      <c r="EH1285" s="4"/>
      <c r="EI1285" s="4"/>
      <c r="EJ1285" s="4"/>
      <c r="EK1285" s="4"/>
      <c r="EL1285" s="4"/>
      <c r="EM1285" s="4"/>
      <c r="EN1285" s="4"/>
      <c r="EO1285" s="4"/>
      <c r="EP1285" s="4"/>
      <c r="EQ1285" s="4"/>
      <c r="ER1285" s="4"/>
      <c r="ES1285" s="4"/>
      <c r="ET1285" s="4"/>
      <c r="EU1285" s="4"/>
      <c r="EV1285" s="4"/>
      <c r="EW1285" s="4"/>
      <c r="EX1285" s="4"/>
    </row>
    <row r="1286" spans="1:154">
      <c r="A1286" s="6"/>
      <c r="B1286" s="4"/>
      <c r="C1286" s="4"/>
      <c r="D1286" s="5"/>
      <c r="E1286" s="5"/>
      <c r="F1286" s="5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  <c r="DR1286" s="4"/>
      <c r="DS1286" s="4"/>
      <c r="DT1286" s="4"/>
      <c r="DU1286" s="4"/>
      <c r="DV1286" s="4"/>
      <c r="DW1286" s="4"/>
      <c r="DX1286" s="4"/>
      <c r="DY1286" s="4"/>
      <c r="DZ1286" s="4"/>
      <c r="EA1286" s="4"/>
      <c r="EB1286" s="4"/>
      <c r="EC1286" s="4"/>
      <c r="ED1286" s="4"/>
      <c r="EE1286" s="4"/>
      <c r="EF1286" s="4"/>
      <c r="EG1286" s="4"/>
      <c r="EH1286" s="4"/>
      <c r="EI1286" s="4"/>
      <c r="EJ1286" s="4"/>
      <c r="EK1286" s="4"/>
      <c r="EL1286" s="4"/>
      <c r="EM1286" s="4"/>
      <c r="EN1286" s="4"/>
      <c r="EO1286" s="4"/>
      <c r="EP1286" s="4"/>
      <c r="EQ1286" s="4"/>
      <c r="ER1286" s="4"/>
      <c r="ES1286" s="4"/>
      <c r="ET1286" s="4"/>
      <c r="EU1286" s="4"/>
      <c r="EV1286" s="4"/>
      <c r="EW1286" s="4"/>
      <c r="EX1286" s="4"/>
    </row>
    <row r="1287" spans="1:154">
      <c r="A1287" s="6"/>
      <c r="B1287" s="4"/>
      <c r="C1287" s="4"/>
      <c r="D1287" s="5"/>
      <c r="E1287" s="5"/>
      <c r="F1287" s="5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  <c r="DL1287" s="4"/>
      <c r="DM1287" s="4"/>
      <c r="DN1287" s="4"/>
      <c r="DO1287" s="4"/>
      <c r="DP1287" s="4"/>
      <c r="DQ1287" s="4"/>
      <c r="DR1287" s="4"/>
      <c r="DS1287" s="4"/>
      <c r="DT1287" s="4"/>
      <c r="DU1287" s="4"/>
      <c r="DV1287" s="4"/>
      <c r="DW1287" s="4"/>
      <c r="DX1287" s="4"/>
      <c r="DY1287" s="4"/>
      <c r="DZ1287" s="4"/>
      <c r="EA1287" s="4"/>
      <c r="EB1287" s="4"/>
      <c r="EC1287" s="4"/>
      <c r="ED1287" s="4"/>
      <c r="EE1287" s="4"/>
      <c r="EF1287" s="4"/>
      <c r="EG1287" s="4"/>
      <c r="EH1287" s="4"/>
      <c r="EI1287" s="4"/>
      <c r="EJ1287" s="4"/>
      <c r="EK1287" s="4"/>
      <c r="EL1287" s="4"/>
      <c r="EM1287" s="4"/>
      <c r="EN1287" s="4"/>
      <c r="EO1287" s="4"/>
      <c r="EP1287" s="4"/>
      <c r="EQ1287" s="4"/>
      <c r="ER1287" s="4"/>
      <c r="ES1287" s="4"/>
      <c r="ET1287" s="4"/>
      <c r="EU1287" s="4"/>
      <c r="EV1287" s="4"/>
      <c r="EW1287" s="4"/>
      <c r="EX1287" s="4"/>
    </row>
    <row r="1288" spans="1:154">
      <c r="A1288" s="6"/>
      <c r="B1288" s="4"/>
      <c r="C1288" s="4"/>
      <c r="D1288" s="5"/>
      <c r="E1288" s="5"/>
      <c r="F1288" s="5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  <c r="DL1288" s="4"/>
      <c r="DM1288" s="4"/>
      <c r="DN1288" s="4"/>
      <c r="DO1288" s="4"/>
      <c r="DP1288" s="4"/>
      <c r="DQ1288" s="4"/>
      <c r="DR1288" s="4"/>
      <c r="DS1288" s="4"/>
      <c r="DT1288" s="4"/>
      <c r="DU1288" s="4"/>
      <c r="DV1288" s="4"/>
      <c r="DW1288" s="4"/>
      <c r="DX1288" s="4"/>
      <c r="DY1288" s="4"/>
      <c r="DZ1288" s="4"/>
      <c r="EA1288" s="4"/>
      <c r="EB1288" s="4"/>
      <c r="EC1288" s="4"/>
      <c r="ED1288" s="4"/>
      <c r="EE1288" s="4"/>
      <c r="EF1288" s="4"/>
      <c r="EG1288" s="4"/>
      <c r="EH1288" s="4"/>
      <c r="EI1288" s="4"/>
      <c r="EJ1288" s="4"/>
      <c r="EK1288" s="4"/>
      <c r="EL1288" s="4"/>
      <c r="EM1288" s="4"/>
      <c r="EN1288" s="4"/>
      <c r="EO1288" s="4"/>
      <c r="EP1288" s="4"/>
      <c r="EQ1288" s="4"/>
      <c r="ER1288" s="4"/>
      <c r="ES1288" s="4"/>
      <c r="ET1288" s="4"/>
      <c r="EU1288" s="4"/>
      <c r="EV1288" s="4"/>
      <c r="EW1288" s="4"/>
      <c r="EX1288" s="4"/>
    </row>
    <row r="1289" spans="1:154">
      <c r="A1289" s="6"/>
      <c r="B1289" s="4"/>
      <c r="C1289" s="4"/>
      <c r="D1289" s="5"/>
      <c r="E1289" s="5"/>
      <c r="F1289" s="5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  <c r="DR1289" s="4"/>
      <c r="DS1289" s="4"/>
      <c r="DT1289" s="4"/>
      <c r="DU1289" s="4"/>
      <c r="DV1289" s="4"/>
      <c r="DW1289" s="4"/>
      <c r="DX1289" s="4"/>
      <c r="DY1289" s="4"/>
      <c r="DZ1289" s="4"/>
      <c r="EA1289" s="4"/>
      <c r="EB1289" s="4"/>
      <c r="EC1289" s="4"/>
      <c r="ED1289" s="4"/>
      <c r="EE1289" s="4"/>
      <c r="EF1289" s="4"/>
      <c r="EG1289" s="4"/>
      <c r="EH1289" s="4"/>
      <c r="EI1289" s="4"/>
      <c r="EJ1289" s="4"/>
      <c r="EK1289" s="4"/>
      <c r="EL1289" s="4"/>
      <c r="EM1289" s="4"/>
      <c r="EN1289" s="4"/>
      <c r="EO1289" s="4"/>
      <c r="EP1289" s="4"/>
      <c r="EQ1289" s="4"/>
      <c r="ER1289" s="4"/>
      <c r="ES1289" s="4"/>
      <c r="ET1289" s="4"/>
      <c r="EU1289" s="4"/>
      <c r="EV1289" s="4"/>
      <c r="EW1289" s="4"/>
      <c r="EX1289" s="4"/>
    </row>
    <row r="1290" spans="1:154">
      <c r="A1290" s="6"/>
      <c r="B1290" s="4"/>
      <c r="C1290" s="4"/>
      <c r="D1290" s="5"/>
      <c r="E1290" s="5"/>
      <c r="F1290" s="5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  <c r="DR1290" s="4"/>
      <c r="DS1290" s="4"/>
      <c r="DT1290" s="4"/>
      <c r="DU1290" s="4"/>
      <c r="DV1290" s="4"/>
      <c r="DW1290" s="4"/>
      <c r="DX1290" s="4"/>
      <c r="DY1290" s="4"/>
      <c r="DZ1290" s="4"/>
      <c r="EA1290" s="4"/>
      <c r="EB1290" s="4"/>
      <c r="EC1290" s="4"/>
      <c r="ED1290" s="4"/>
      <c r="EE1290" s="4"/>
      <c r="EF1290" s="4"/>
      <c r="EG1290" s="4"/>
      <c r="EH1290" s="4"/>
      <c r="EI1290" s="4"/>
      <c r="EJ1290" s="4"/>
      <c r="EK1290" s="4"/>
      <c r="EL1290" s="4"/>
      <c r="EM1290" s="4"/>
      <c r="EN1290" s="4"/>
      <c r="EO1290" s="4"/>
      <c r="EP1290" s="4"/>
      <c r="EQ1290" s="4"/>
      <c r="ER1290" s="4"/>
      <c r="ES1290" s="4"/>
      <c r="ET1290" s="4"/>
      <c r="EU1290" s="4"/>
      <c r="EV1290" s="4"/>
      <c r="EW1290" s="4"/>
      <c r="EX1290" s="4"/>
    </row>
    <row r="1291" spans="1:154">
      <c r="A1291" s="6"/>
      <c r="B1291" s="4"/>
      <c r="C1291" s="4"/>
      <c r="D1291" s="5"/>
      <c r="E1291" s="5"/>
      <c r="F1291" s="5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  <c r="DL1291" s="4"/>
      <c r="DM1291" s="4"/>
      <c r="DN1291" s="4"/>
      <c r="DO1291" s="4"/>
      <c r="DP1291" s="4"/>
      <c r="DQ1291" s="4"/>
      <c r="DR1291" s="4"/>
      <c r="DS1291" s="4"/>
      <c r="DT1291" s="4"/>
      <c r="DU1291" s="4"/>
      <c r="DV1291" s="4"/>
      <c r="DW1291" s="4"/>
      <c r="DX1291" s="4"/>
      <c r="DY1291" s="4"/>
      <c r="DZ1291" s="4"/>
      <c r="EA1291" s="4"/>
      <c r="EB1291" s="4"/>
      <c r="EC1291" s="4"/>
      <c r="ED1291" s="4"/>
      <c r="EE1291" s="4"/>
      <c r="EF1291" s="4"/>
      <c r="EG1291" s="4"/>
      <c r="EH1291" s="4"/>
      <c r="EI1291" s="4"/>
      <c r="EJ1291" s="4"/>
      <c r="EK1291" s="4"/>
      <c r="EL1291" s="4"/>
      <c r="EM1291" s="4"/>
      <c r="EN1291" s="4"/>
      <c r="EO1291" s="4"/>
      <c r="EP1291" s="4"/>
      <c r="EQ1291" s="4"/>
      <c r="ER1291" s="4"/>
      <c r="ES1291" s="4"/>
      <c r="ET1291" s="4"/>
      <c r="EU1291" s="4"/>
      <c r="EV1291" s="4"/>
      <c r="EW1291" s="4"/>
      <c r="EX1291" s="4"/>
    </row>
    <row r="1292" spans="1:154">
      <c r="A1292" s="6"/>
      <c r="B1292" s="4"/>
      <c r="C1292" s="4"/>
      <c r="D1292" s="5"/>
      <c r="E1292" s="5"/>
      <c r="F1292" s="5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  <c r="DL1292" s="4"/>
      <c r="DM1292" s="4"/>
      <c r="DN1292" s="4"/>
      <c r="DO1292" s="4"/>
      <c r="DP1292" s="4"/>
      <c r="DQ1292" s="4"/>
      <c r="DR1292" s="4"/>
      <c r="DS1292" s="4"/>
      <c r="DT1292" s="4"/>
      <c r="DU1292" s="4"/>
      <c r="DV1292" s="4"/>
      <c r="DW1292" s="4"/>
      <c r="DX1292" s="4"/>
      <c r="DY1292" s="4"/>
      <c r="DZ1292" s="4"/>
      <c r="EA1292" s="4"/>
      <c r="EB1292" s="4"/>
      <c r="EC1292" s="4"/>
      <c r="ED1292" s="4"/>
      <c r="EE1292" s="4"/>
      <c r="EF1292" s="4"/>
      <c r="EG1292" s="4"/>
      <c r="EH1292" s="4"/>
      <c r="EI1292" s="4"/>
      <c r="EJ1292" s="4"/>
      <c r="EK1292" s="4"/>
      <c r="EL1292" s="4"/>
      <c r="EM1292" s="4"/>
      <c r="EN1292" s="4"/>
      <c r="EO1292" s="4"/>
      <c r="EP1292" s="4"/>
      <c r="EQ1292" s="4"/>
      <c r="ER1292" s="4"/>
      <c r="ES1292" s="4"/>
      <c r="ET1292" s="4"/>
      <c r="EU1292" s="4"/>
      <c r="EV1292" s="4"/>
      <c r="EW1292" s="4"/>
      <c r="EX1292" s="4"/>
    </row>
    <row r="1293" spans="1:154">
      <c r="A1293" s="6"/>
      <c r="B1293" s="4"/>
      <c r="C1293" s="4"/>
      <c r="D1293" s="5"/>
      <c r="E1293" s="5"/>
      <c r="F1293" s="5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  <c r="DR1293" s="4"/>
      <c r="DS1293" s="4"/>
      <c r="DT1293" s="4"/>
      <c r="DU1293" s="4"/>
      <c r="DV1293" s="4"/>
      <c r="DW1293" s="4"/>
      <c r="DX1293" s="4"/>
      <c r="DY1293" s="4"/>
      <c r="DZ1293" s="4"/>
      <c r="EA1293" s="4"/>
      <c r="EB1293" s="4"/>
      <c r="EC1293" s="4"/>
      <c r="ED1293" s="4"/>
      <c r="EE1293" s="4"/>
      <c r="EF1293" s="4"/>
      <c r="EG1293" s="4"/>
      <c r="EH1293" s="4"/>
      <c r="EI1293" s="4"/>
      <c r="EJ1293" s="4"/>
      <c r="EK1293" s="4"/>
      <c r="EL1293" s="4"/>
      <c r="EM1293" s="4"/>
      <c r="EN1293" s="4"/>
      <c r="EO1293" s="4"/>
      <c r="EP1293" s="4"/>
      <c r="EQ1293" s="4"/>
      <c r="ER1293" s="4"/>
      <c r="ES1293" s="4"/>
      <c r="ET1293" s="4"/>
      <c r="EU1293" s="4"/>
      <c r="EV1293" s="4"/>
      <c r="EW1293" s="4"/>
      <c r="EX1293" s="4"/>
    </row>
    <row r="1294" spans="1:154">
      <c r="A1294" s="6"/>
      <c r="B1294" s="4"/>
      <c r="C1294" s="4"/>
      <c r="D1294" s="5"/>
      <c r="E1294" s="5"/>
      <c r="F1294" s="5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  <c r="DC1294" s="4"/>
      <c r="DD1294" s="4"/>
      <c r="DE1294" s="4"/>
      <c r="DF1294" s="4"/>
      <c r="DG1294" s="4"/>
      <c r="DH1294" s="4"/>
      <c r="DI1294" s="4"/>
      <c r="DJ1294" s="4"/>
      <c r="DK1294" s="4"/>
      <c r="DL1294" s="4"/>
      <c r="DM1294" s="4"/>
      <c r="DN1294" s="4"/>
      <c r="DO1294" s="4"/>
      <c r="DP1294" s="4"/>
      <c r="DQ1294" s="4"/>
      <c r="DR1294" s="4"/>
      <c r="DS1294" s="4"/>
      <c r="DT1294" s="4"/>
      <c r="DU1294" s="4"/>
      <c r="DV1294" s="4"/>
      <c r="DW1294" s="4"/>
      <c r="DX1294" s="4"/>
      <c r="DY1294" s="4"/>
      <c r="DZ1294" s="4"/>
      <c r="EA1294" s="4"/>
      <c r="EB1294" s="4"/>
      <c r="EC1294" s="4"/>
      <c r="ED1294" s="4"/>
      <c r="EE1294" s="4"/>
      <c r="EF1294" s="4"/>
      <c r="EG1294" s="4"/>
      <c r="EH1294" s="4"/>
      <c r="EI1294" s="4"/>
      <c r="EJ1294" s="4"/>
      <c r="EK1294" s="4"/>
      <c r="EL1294" s="4"/>
      <c r="EM1294" s="4"/>
      <c r="EN1294" s="4"/>
      <c r="EO1294" s="4"/>
      <c r="EP1294" s="4"/>
      <c r="EQ1294" s="4"/>
      <c r="ER1294" s="4"/>
      <c r="ES1294" s="4"/>
      <c r="ET1294" s="4"/>
      <c r="EU1294" s="4"/>
      <c r="EV1294" s="4"/>
      <c r="EW1294" s="4"/>
      <c r="EX1294" s="4"/>
    </row>
    <row r="1295" spans="1:154">
      <c r="A1295" s="6"/>
      <c r="B1295" s="4"/>
      <c r="C1295" s="4"/>
      <c r="D1295" s="5"/>
      <c r="E1295" s="5"/>
      <c r="F1295" s="5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  <c r="DC1295" s="4"/>
      <c r="DD1295" s="4"/>
      <c r="DE1295" s="4"/>
      <c r="DF1295" s="4"/>
      <c r="DG1295" s="4"/>
      <c r="DH1295" s="4"/>
      <c r="DI1295" s="4"/>
      <c r="DJ1295" s="4"/>
      <c r="DK1295" s="4"/>
      <c r="DL1295" s="4"/>
      <c r="DM1295" s="4"/>
      <c r="DN1295" s="4"/>
      <c r="DO1295" s="4"/>
      <c r="DP1295" s="4"/>
      <c r="DQ1295" s="4"/>
      <c r="DR1295" s="4"/>
      <c r="DS1295" s="4"/>
      <c r="DT1295" s="4"/>
      <c r="DU1295" s="4"/>
      <c r="DV1295" s="4"/>
      <c r="DW1295" s="4"/>
      <c r="DX1295" s="4"/>
      <c r="DY1295" s="4"/>
      <c r="DZ1295" s="4"/>
      <c r="EA1295" s="4"/>
      <c r="EB1295" s="4"/>
      <c r="EC1295" s="4"/>
      <c r="ED1295" s="4"/>
      <c r="EE1295" s="4"/>
      <c r="EF1295" s="4"/>
      <c r="EG1295" s="4"/>
      <c r="EH1295" s="4"/>
      <c r="EI1295" s="4"/>
      <c r="EJ1295" s="4"/>
      <c r="EK1295" s="4"/>
      <c r="EL1295" s="4"/>
      <c r="EM1295" s="4"/>
      <c r="EN1295" s="4"/>
      <c r="EO1295" s="4"/>
      <c r="EP1295" s="4"/>
      <c r="EQ1295" s="4"/>
      <c r="ER1295" s="4"/>
      <c r="ES1295" s="4"/>
      <c r="ET1295" s="4"/>
      <c r="EU1295" s="4"/>
      <c r="EV1295" s="4"/>
      <c r="EW1295" s="4"/>
      <c r="EX1295" s="4"/>
    </row>
    <row r="1296" spans="1:154">
      <c r="A1296" s="6"/>
      <c r="B1296" s="4"/>
      <c r="C1296" s="4"/>
      <c r="D1296" s="5"/>
      <c r="E1296" s="5"/>
      <c r="F1296" s="5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  <c r="DC1296" s="4"/>
      <c r="DD1296" s="4"/>
      <c r="DE1296" s="4"/>
      <c r="DF1296" s="4"/>
      <c r="DG1296" s="4"/>
      <c r="DH1296" s="4"/>
      <c r="DI1296" s="4"/>
      <c r="DJ1296" s="4"/>
      <c r="DK1296" s="4"/>
      <c r="DL1296" s="4"/>
      <c r="DM1296" s="4"/>
      <c r="DN1296" s="4"/>
      <c r="DO1296" s="4"/>
      <c r="DP1296" s="4"/>
      <c r="DQ1296" s="4"/>
      <c r="DR1296" s="4"/>
      <c r="DS1296" s="4"/>
      <c r="DT1296" s="4"/>
      <c r="DU1296" s="4"/>
      <c r="DV1296" s="4"/>
      <c r="DW1296" s="4"/>
      <c r="DX1296" s="4"/>
      <c r="DY1296" s="4"/>
      <c r="DZ1296" s="4"/>
      <c r="EA1296" s="4"/>
      <c r="EB1296" s="4"/>
      <c r="EC1296" s="4"/>
      <c r="ED1296" s="4"/>
      <c r="EE1296" s="4"/>
      <c r="EF1296" s="4"/>
      <c r="EG1296" s="4"/>
      <c r="EH1296" s="4"/>
      <c r="EI1296" s="4"/>
      <c r="EJ1296" s="4"/>
      <c r="EK1296" s="4"/>
      <c r="EL1296" s="4"/>
      <c r="EM1296" s="4"/>
      <c r="EN1296" s="4"/>
      <c r="EO1296" s="4"/>
      <c r="EP1296" s="4"/>
      <c r="EQ1296" s="4"/>
      <c r="ER1296" s="4"/>
      <c r="ES1296" s="4"/>
      <c r="ET1296" s="4"/>
      <c r="EU1296" s="4"/>
      <c r="EV1296" s="4"/>
      <c r="EW1296" s="4"/>
      <c r="EX1296" s="4"/>
    </row>
    <row r="1297" spans="1:154">
      <c r="A1297" s="6"/>
      <c r="B1297" s="4"/>
      <c r="C1297" s="4"/>
      <c r="D1297" s="5"/>
      <c r="E1297" s="5"/>
      <c r="F1297" s="5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  <c r="DC1297" s="4"/>
      <c r="DD1297" s="4"/>
      <c r="DE1297" s="4"/>
      <c r="DF1297" s="4"/>
      <c r="DG1297" s="4"/>
      <c r="DH1297" s="4"/>
      <c r="DI1297" s="4"/>
      <c r="DJ1297" s="4"/>
      <c r="DK1297" s="4"/>
      <c r="DL1297" s="4"/>
      <c r="DM1297" s="4"/>
      <c r="DN1297" s="4"/>
      <c r="DO1297" s="4"/>
      <c r="DP1297" s="4"/>
      <c r="DQ1297" s="4"/>
      <c r="DR1297" s="4"/>
      <c r="DS1297" s="4"/>
      <c r="DT1297" s="4"/>
      <c r="DU1297" s="4"/>
      <c r="DV1297" s="4"/>
      <c r="DW1297" s="4"/>
      <c r="DX1297" s="4"/>
      <c r="DY1297" s="4"/>
      <c r="DZ1297" s="4"/>
      <c r="EA1297" s="4"/>
      <c r="EB1297" s="4"/>
      <c r="EC1297" s="4"/>
      <c r="ED1297" s="4"/>
      <c r="EE1297" s="4"/>
      <c r="EF1297" s="4"/>
      <c r="EG1297" s="4"/>
      <c r="EH1297" s="4"/>
      <c r="EI1297" s="4"/>
      <c r="EJ1297" s="4"/>
      <c r="EK1297" s="4"/>
      <c r="EL1297" s="4"/>
      <c r="EM1297" s="4"/>
      <c r="EN1297" s="4"/>
      <c r="EO1297" s="4"/>
      <c r="EP1297" s="4"/>
      <c r="EQ1297" s="4"/>
      <c r="ER1297" s="4"/>
      <c r="ES1297" s="4"/>
      <c r="ET1297" s="4"/>
      <c r="EU1297" s="4"/>
      <c r="EV1297" s="4"/>
      <c r="EW1297" s="4"/>
      <c r="EX1297" s="4"/>
    </row>
    <row r="1298" spans="1:154">
      <c r="A1298" s="6"/>
      <c r="B1298" s="4"/>
      <c r="C1298" s="4"/>
      <c r="D1298" s="5"/>
      <c r="E1298" s="5"/>
      <c r="F1298" s="5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  <c r="DL1298" s="4"/>
      <c r="DM1298" s="4"/>
      <c r="DN1298" s="4"/>
      <c r="DO1298" s="4"/>
      <c r="DP1298" s="4"/>
      <c r="DQ1298" s="4"/>
      <c r="DR1298" s="4"/>
      <c r="DS1298" s="4"/>
      <c r="DT1298" s="4"/>
      <c r="DU1298" s="4"/>
      <c r="DV1298" s="4"/>
      <c r="DW1298" s="4"/>
      <c r="DX1298" s="4"/>
      <c r="DY1298" s="4"/>
      <c r="DZ1298" s="4"/>
      <c r="EA1298" s="4"/>
      <c r="EB1298" s="4"/>
      <c r="EC1298" s="4"/>
      <c r="ED1298" s="4"/>
      <c r="EE1298" s="4"/>
      <c r="EF1298" s="4"/>
      <c r="EG1298" s="4"/>
      <c r="EH1298" s="4"/>
      <c r="EI1298" s="4"/>
      <c r="EJ1298" s="4"/>
      <c r="EK1298" s="4"/>
      <c r="EL1298" s="4"/>
      <c r="EM1298" s="4"/>
      <c r="EN1298" s="4"/>
      <c r="EO1298" s="4"/>
      <c r="EP1298" s="4"/>
      <c r="EQ1298" s="4"/>
      <c r="ER1298" s="4"/>
      <c r="ES1298" s="4"/>
      <c r="ET1298" s="4"/>
      <c r="EU1298" s="4"/>
      <c r="EV1298" s="4"/>
      <c r="EW1298" s="4"/>
      <c r="EX1298" s="4"/>
    </row>
    <row r="1299" spans="1:154">
      <c r="A1299" s="6"/>
      <c r="B1299" s="4"/>
      <c r="C1299" s="4"/>
      <c r="D1299" s="5"/>
      <c r="E1299" s="5"/>
      <c r="F1299" s="5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  <c r="DC1299" s="4"/>
      <c r="DD1299" s="4"/>
      <c r="DE1299" s="4"/>
      <c r="DF1299" s="4"/>
      <c r="DG1299" s="4"/>
      <c r="DH1299" s="4"/>
      <c r="DI1299" s="4"/>
      <c r="DJ1299" s="4"/>
      <c r="DK1299" s="4"/>
      <c r="DL1299" s="4"/>
      <c r="DM1299" s="4"/>
      <c r="DN1299" s="4"/>
      <c r="DO1299" s="4"/>
      <c r="DP1299" s="4"/>
      <c r="DQ1299" s="4"/>
      <c r="DR1299" s="4"/>
      <c r="DS1299" s="4"/>
      <c r="DT1299" s="4"/>
      <c r="DU1299" s="4"/>
      <c r="DV1299" s="4"/>
      <c r="DW1299" s="4"/>
      <c r="DX1299" s="4"/>
      <c r="DY1299" s="4"/>
      <c r="DZ1299" s="4"/>
      <c r="EA1299" s="4"/>
      <c r="EB1299" s="4"/>
      <c r="EC1299" s="4"/>
      <c r="ED1299" s="4"/>
      <c r="EE1299" s="4"/>
      <c r="EF1299" s="4"/>
      <c r="EG1299" s="4"/>
      <c r="EH1299" s="4"/>
      <c r="EI1299" s="4"/>
      <c r="EJ1299" s="4"/>
      <c r="EK1299" s="4"/>
      <c r="EL1299" s="4"/>
      <c r="EM1299" s="4"/>
      <c r="EN1299" s="4"/>
      <c r="EO1299" s="4"/>
      <c r="EP1299" s="4"/>
      <c r="EQ1299" s="4"/>
      <c r="ER1299" s="4"/>
      <c r="ES1299" s="4"/>
      <c r="ET1299" s="4"/>
      <c r="EU1299" s="4"/>
      <c r="EV1299" s="4"/>
      <c r="EW1299" s="4"/>
      <c r="EX1299" s="4"/>
    </row>
    <row r="1300" spans="1:154">
      <c r="A1300" s="6"/>
      <c r="B1300" s="4"/>
      <c r="C1300" s="4"/>
      <c r="D1300" s="5"/>
      <c r="E1300" s="5"/>
      <c r="F1300" s="5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  <c r="DC1300" s="4"/>
      <c r="DD1300" s="4"/>
      <c r="DE1300" s="4"/>
      <c r="DF1300" s="4"/>
      <c r="DG1300" s="4"/>
      <c r="DH1300" s="4"/>
      <c r="DI1300" s="4"/>
      <c r="DJ1300" s="4"/>
      <c r="DK1300" s="4"/>
      <c r="DL1300" s="4"/>
      <c r="DM1300" s="4"/>
      <c r="DN1300" s="4"/>
      <c r="DO1300" s="4"/>
      <c r="DP1300" s="4"/>
      <c r="DQ1300" s="4"/>
      <c r="DR1300" s="4"/>
      <c r="DS1300" s="4"/>
      <c r="DT1300" s="4"/>
      <c r="DU1300" s="4"/>
      <c r="DV1300" s="4"/>
      <c r="DW1300" s="4"/>
      <c r="DX1300" s="4"/>
      <c r="DY1300" s="4"/>
      <c r="DZ1300" s="4"/>
      <c r="EA1300" s="4"/>
      <c r="EB1300" s="4"/>
      <c r="EC1300" s="4"/>
      <c r="ED1300" s="4"/>
      <c r="EE1300" s="4"/>
      <c r="EF1300" s="4"/>
      <c r="EG1300" s="4"/>
      <c r="EH1300" s="4"/>
      <c r="EI1300" s="4"/>
      <c r="EJ1300" s="4"/>
      <c r="EK1300" s="4"/>
      <c r="EL1300" s="4"/>
      <c r="EM1300" s="4"/>
      <c r="EN1300" s="4"/>
      <c r="EO1300" s="4"/>
      <c r="EP1300" s="4"/>
      <c r="EQ1300" s="4"/>
      <c r="ER1300" s="4"/>
      <c r="ES1300" s="4"/>
      <c r="ET1300" s="4"/>
      <c r="EU1300" s="4"/>
      <c r="EV1300" s="4"/>
      <c r="EW1300" s="4"/>
      <c r="EX1300" s="4"/>
    </row>
    <row r="1301" spans="1:154">
      <c r="A1301" s="6"/>
      <c r="B1301" s="4"/>
      <c r="C1301" s="4"/>
      <c r="D1301" s="5"/>
      <c r="E1301" s="5"/>
      <c r="F1301" s="5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4"/>
      <c r="DK1301" s="4"/>
      <c r="DL1301" s="4"/>
      <c r="DM1301" s="4"/>
      <c r="DN1301" s="4"/>
      <c r="DO1301" s="4"/>
      <c r="DP1301" s="4"/>
      <c r="DQ1301" s="4"/>
      <c r="DR1301" s="4"/>
      <c r="DS1301" s="4"/>
      <c r="DT1301" s="4"/>
      <c r="DU1301" s="4"/>
      <c r="DV1301" s="4"/>
      <c r="DW1301" s="4"/>
      <c r="DX1301" s="4"/>
      <c r="DY1301" s="4"/>
      <c r="DZ1301" s="4"/>
      <c r="EA1301" s="4"/>
      <c r="EB1301" s="4"/>
      <c r="EC1301" s="4"/>
      <c r="ED1301" s="4"/>
      <c r="EE1301" s="4"/>
      <c r="EF1301" s="4"/>
      <c r="EG1301" s="4"/>
      <c r="EH1301" s="4"/>
      <c r="EI1301" s="4"/>
      <c r="EJ1301" s="4"/>
      <c r="EK1301" s="4"/>
      <c r="EL1301" s="4"/>
      <c r="EM1301" s="4"/>
      <c r="EN1301" s="4"/>
      <c r="EO1301" s="4"/>
      <c r="EP1301" s="4"/>
      <c r="EQ1301" s="4"/>
      <c r="ER1301" s="4"/>
      <c r="ES1301" s="4"/>
      <c r="ET1301" s="4"/>
      <c r="EU1301" s="4"/>
      <c r="EV1301" s="4"/>
      <c r="EW1301" s="4"/>
      <c r="EX1301" s="4"/>
    </row>
    <row r="1302" spans="1:154">
      <c r="A1302" s="6"/>
      <c r="B1302" s="4"/>
      <c r="C1302" s="4"/>
      <c r="D1302" s="5"/>
      <c r="E1302" s="5"/>
      <c r="F1302" s="5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  <c r="DL1302" s="4"/>
      <c r="DM1302" s="4"/>
      <c r="DN1302" s="4"/>
      <c r="DO1302" s="4"/>
      <c r="DP1302" s="4"/>
      <c r="DQ1302" s="4"/>
      <c r="DR1302" s="4"/>
      <c r="DS1302" s="4"/>
      <c r="DT1302" s="4"/>
      <c r="DU1302" s="4"/>
      <c r="DV1302" s="4"/>
      <c r="DW1302" s="4"/>
      <c r="DX1302" s="4"/>
      <c r="DY1302" s="4"/>
      <c r="DZ1302" s="4"/>
      <c r="EA1302" s="4"/>
      <c r="EB1302" s="4"/>
      <c r="EC1302" s="4"/>
      <c r="ED1302" s="4"/>
      <c r="EE1302" s="4"/>
      <c r="EF1302" s="4"/>
      <c r="EG1302" s="4"/>
      <c r="EH1302" s="4"/>
      <c r="EI1302" s="4"/>
      <c r="EJ1302" s="4"/>
      <c r="EK1302" s="4"/>
      <c r="EL1302" s="4"/>
      <c r="EM1302" s="4"/>
      <c r="EN1302" s="4"/>
      <c r="EO1302" s="4"/>
      <c r="EP1302" s="4"/>
      <c r="EQ1302" s="4"/>
      <c r="ER1302" s="4"/>
      <c r="ES1302" s="4"/>
      <c r="ET1302" s="4"/>
      <c r="EU1302" s="4"/>
      <c r="EV1302" s="4"/>
      <c r="EW1302" s="4"/>
      <c r="EX1302" s="4"/>
    </row>
    <row r="1303" spans="1:154">
      <c r="A1303" s="6"/>
      <c r="B1303" s="4"/>
      <c r="C1303" s="4"/>
      <c r="D1303" s="5"/>
      <c r="E1303" s="5"/>
      <c r="F1303" s="5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  <c r="DL1303" s="4"/>
      <c r="DM1303" s="4"/>
      <c r="DN1303" s="4"/>
      <c r="DO1303" s="4"/>
      <c r="DP1303" s="4"/>
      <c r="DQ1303" s="4"/>
      <c r="DR1303" s="4"/>
      <c r="DS1303" s="4"/>
      <c r="DT1303" s="4"/>
      <c r="DU1303" s="4"/>
      <c r="DV1303" s="4"/>
      <c r="DW1303" s="4"/>
      <c r="DX1303" s="4"/>
      <c r="DY1303" s="4"/>
      <c r="DZ1303" s="4"/>
      <c r="EA1303" s="4"/>
      <c r="EB1303" s="4"/>
      <c r="EC1303" s="4"/>
      <c r="ED1303" s="4"/>
      <c r="EE1303" s="4"/>
      <c r="EF1303" s="4"/>
      <c r="EG1303" s="4"/>
      <c r="EH1303" s="4"/>
      <c r="EI1303" s="4"/>
      <c r="EJ1303" s="4"/>
      <c r="EK1303" s="4"/>
      <c r="EL1303" s="4"/>
      <c r="EM1303" s="4"/>
      <c r="EN1303" s="4"/>
      <c r="EO1303" s="4"/>
      <c r="EP1303" s="4"/>
      <c r="EQ1303" s="4"/>
      <c r="ER1303" s="4"/>
      <c r="ES1303" s="4"/>
      <c r="ET1303" s="4"/>
      <c r="EU1303" s="4"/>
      <c r="EV1303" s="4"/>
      <c r="EW1303" s="4"/>
      <c r="EX1303" s="4"/>
    </row>
    <row r="1304" spans="1:154">
      <c r="A1304" s="6"/>
      <c r="B1304" s="4"/>
      <c r="C1304" s="4"/>
      <c r="D1304" s="5"/>
      <c r="E1304" s="5"/>
      <c r="F1304" s="5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  <c r="DL1304" s="4"/>
      <c r="DM1304" s="4"/>
      <c r="DN1304" s="4"/>
      <c r="DO1304" s="4"/>
      <c r="DP1304" s="4"/>
      <c r="DQ1304" s="4"/>
      <c r="DR1304" s="4"/>
      <c r="DS1304" s="4"/>
      <c r="DT1304" s="4"/>
      <c r="DU1304" s="4"/>
      <c r="DV1304" s="4"/>
      <c r="DW1304" s="4"/>
      <c r="DX1304" s="4"/>
      <c r="DY1304" s="4"/>
      <c r="DZ1304" s="4"/>
      <c r="EA1304" s="4"/>
      <c r="EB1304" s="4"/>
      <c r="EC1304" s="4"/>
      <c r="ED1304" s="4"/>
      <c r="EE1304" s="4"/>
      <c r="EF1304" s="4"/>
      <c r="EG1304" s="4"/>
      <c r="EH1304" s="4"/>
      <c r="EI1304" s="4"/>
      <c r="EJ1304" s="4"/>
      <c r="EK1304" s="4"/>
      <c r="EL1304" s="4"/>
      <c r="EM1304" s="4"/>
      <c r="EN1304" s="4"/>
      <c r="EO1304" s="4"/>
      <c r="EP1304" s="4"/>
      <c r="EQ1304" s="4"/>
      <c r="ER1304" s="4"/>
      <c r="ES1304" s="4"/>
      <c r="ET1304" s="4"/>
      <c r="EU1304" s="4"/>
      <c r="EV1304" s="4"/>
      <c r="EW1304" s="4"/>
      <c r="EX1304" s="4"/>
    </row>
    <row r="1305" spans="1:154">
      <c r="A1305" s="6"/>
      <c r="B1305" s="4"/>
      <c r="C1305" s="4"/>
      <c r="D1305" s="5"/>
      <c r="E1305" s="5"/>
      <c r="F1305" s="5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  <c r="DL1305" s="4"/>
      <c r="DM1305" s="4"/>
      <c r="DN1305" s="4"/>
      <c r="DO1305" s="4"/>
      <c r="DP1305" s="4"/>
      <c r="DQ1305" s="4"/>
      <c r="DR1305" s="4"/>
      <c r="DS1305" s="4"/>
      <c r="DT1305" s="4"/>
      <c r="DU1305" s="4"/>
      <c r="DV1305" s="4"/>
      <c r="DW1305" s="4"/>
      <c r="DX1305" s="4"/>
      <c r="DY1305" s="4"/>
      <c r="DZ1305" s="4"/>
      <c r="EA1305" s="4"/>
      <c r="EB1305" s="4"/>
      <c r="EC1305" s="4"/>
      <c r="ED1305" s="4"/>
      <c r="EE1305" s="4"/>
      <c r="EF1305" s="4"/>
      <c r="EG1305" s="4"/>
      <c r="EH1305" s="4"/>
      <c r="EI1305" s="4"/>
      <c r="EJ1305" s="4"/>
      <c r="EK1305" s="4"/>
      <c r="EL1305" s="4"/>
      <c r="EM1305" s="4"/>
      <c r="EN1305" s="4"/>
      <c r="EO1305" s="4"/>
      <c r="EP1305" s="4"/>
      <c r="EQ1305" s="4"/>
      <c r="ER1305" s="4"/>
      <c r="ES1305" s="4"/>
      <c r="ET1305" s="4"/>
      <c r="EU1305" s="4"/>
      <c r="EV1305" s="4"/>
      <c r="EW1305" s="4"/>
      <c r="EX1305" s="4"/>
    </row>
    <row r="1306" spans="1:154">
      <c r="A1306" s="6"/>
      <c r="B1306" s="4"/>
      <c r="C1306" s="4"/>
      <c r="D1306" s="5"/>
      <c r="E1306" s="5"/>
      <c r="F1306" s="5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  <c r="DL1306" s="4"/>
      <c r="DM1306" s="4"/>
      <c r="DN1306" s="4"/>
      <c r="DO1306" s="4"/>
      <c r="DP1306" s="4"/>
      <c r="DQ1306" s="4"/>
      <c r="DR1306" s="4"/>
      <c r="DS1306" s="4"/>
      <c r="DT1306" s="4"/>
      <c r="DU1306" s="4"/>
      <c r="DV1306" s="4"/>
      <c r="DW1306" s="4"/>
      <c r="DX1306" s="4"/>
      <c r="DY1306" s="4"/>
      <c r="DZ1306" s="4"/>
      <c r="EA1306" s="4"/>
      <c r="EB1306" s="4"/>
      <c r="EC1306" s="4"/>
      <c r="ED1306" s="4"/>
      <c r="EE1306" s="4"/>
      <c r="EF1306" s="4"/>
      <c r="EG1306" s="4"/>
      <c r="EH1306" s="4"/>
      <c r="EI1306" s="4"/>
      <c r="EJ1306" s="4"/>
      <c r="EK1306" s="4"/>
      <c r="EL1306" s="4"/>
      <c r="EM1306" s="4"/>
      <c r="EN1306" s="4"/>
      <c r="EO1306" s="4"/>
      <c r="EP1306" s="4"/>
      <c r="EQ1306" s="4"/>
      <c r="ER1306" s="4"/>
      <c r="ES1306" s="4"/>
      <c r="ET1306" s="4"/>
      <c r="EU1306" s="4"/>
      <c r="EV1306" s="4"/>
      <c r="EW1306" s="4"/>
      <c r="EX1306" s="4"/>
    </row>
    <row r="1307" spans="1:154">
      <c r="A1307" s="6"/>
      <c r="B1307" s="4"/>
      <c r="C1307" s="4"/>
      <c r="D1307" s="5"/>
      <c r="E1307" s="5"/>
      <c r="F1307" s="5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  <c r="DC1307" s="4"/>
      <c r="DD1307" s="4"/>
      <c r="DE1307" s="4"/>
      <c r="DF1307" s="4"/>
      <c r="DG1307" s="4"/>
      <c r="DH1307" s="4"/>
      <c r="DI1307" s="4"/>
      <c r="DJ1307" s="4"/>
      <c r="DK1307" s="4"/>
      <c r="DL1307" s="4"/>
      <c r="DM1307" s="4"/>
      <c r="DN1307" s="4"/>
      <c r="DO1307" s="4"/>
      <c r="DP1307" s="4"/>
      <c r="DQ1307" s="4"/>
      <c r="DR1307" s="4"/>
      <c r="DS1307" s="4"/>
      <c r="DT1307" s="4"/>
      <c r="DU1307" s="4"/>
      <c r="DV1307" s="4"/>
      <c r="DW1307" s="4"/>
      <c r="DX1307" s="4"/>
      <c r="DY1307" s="4"/>
      <c r="DZ1307" s="4"/>
      <c r="EA1307" s="4"/>
      <c r="EB1307" s="4"/>
      <c r="EC1307" s="4"/>
      <c r="ED1307" s="4"/>
      <c r="EE1307" s="4"/>
      <c r="EF1307" s="4"/>
      <c r="EG1307" s="4"/>
      <c r="EH1307" s="4"/>
      <c r="EI1307" s="4"/>
      <c r="EJ1307" s="4"/>
      <c r="EK1307" s="4"/>
      <c r="EL1307" s="4"/>
      <c r="EM1307" s="4"/>
      <c r="EN1307" s="4"/>
      <c r="EO1307" s="4"/>
      <c r="EP1307" s="4"/>
      <c r="EQ1307" s="4"/>
      <c r="ER1307" s="4"/>
      <c r="ES1307" s="4"/>
      <c r="ET1307" s="4"/>
      <c r="EU1307" s="4"/>
      <c r="EV1307" s="4"/>
      <c r="EW1307" s="4"/>
      <c r="EX1307" s="4"/>
    </row>
    <row r="1308" spans="1:154">
      <c r="A1308" s="6"/>
      <c r="B1308" s="4"/>
      <c r="C1308" s="4"/>
      <c r="D1308" s="5"/>
      <c r="E1308" s="5"/>
      <c r="F1308" s="5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  <c r="DC1308" s="4"/>
      <c r="DD1308" s="4"/>
      <c r="DE1308" s="4"/>
      <c r="DF1308" s="4"/>
      <c r="DG1308" s="4"/>
      <c r="DH1308" s="4"/>
      <c r="DI1308" s="4"/>
      <c r="DJ1308" s="4"/>
      <c r="DK1308" s="4"/>
      <c r="DL1308" s="4"/>
      <c r="DM1308" s="4"/>
      <c r="DN1308" s="4"/>
      <c r="DO1308" s="4"/>
      <c r="DP1308" s="4"/>
      <c r="DQ1308" s="4"/>
      <c r="DR1308" s="4"/>
      <c r="DS1308" s="4"/>
      <c r="DT1308" s="4"/>
      <c r="DU1308" s="4"/>
      <c r="DV1308" s="4"/>
      <c r="DW1308" s="4"/>
      <c r="DX1308" s="4"/>
      <c r="DY1308" s="4"/>
      <c r="DZ1308" s="4"/>
      <c r="EA1308" s="4"/>
      <c r="EB1308" s="4"/>
      <c r="EC1308" s="4"/>
      <c r="ED1308" s="4"/>
      <c r="EE1308" s="4"/>
      <c r="EF1308" s="4"/>
      <c r="EG1308" s="4"/>
      <c r="EH1308" s="4"/>
      <c r="EI1308" s="4"/>
      <c r="EJ1308" s="4"/>
      <c r="EK1308" s="4"/>
      <c r="EL1308" s="4"/>
      <c r="EM1308" s="4"/>
      <c r="EN1308" s="4"/>
      <c r="EO1308" s="4"/>
      <c r="EP1308" s="4"/>
      <c r="EQ1308" s="4"/>
      <c r="ER1308" s="4"/>
      <c r="ES1308" s="4"/>
      <c r="ET1308" s="4"/>
      <c r="EU1308" s="4"/>
      <c r="EV1308" s="4"/>
      <c r="EW1308" s="4"/>
      <c r="EX1308" s="4"/>
    </row>
    <row r="1309" spans="1:154">
      <c r="A1309" s="6"/>
      <c r="B1309" s="4"/>
      <c r="C1309" s="4"/>
      <c r="D1309" s="5"/>
      <c r="E1309" s="5"/>
      <c r="F1309" s="5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  <c r="DC1309" s="4"/>
      <c r="DD1309" s="4"/>
      <c r="DE1309" s="4"/>
      <c r="DF1309" s="4"/>
      <c r="DG1309" s="4"/>
      <c r="DH1309" s="4"/>
      <c r="DI1309" s="4"/>
      <c r="DJ1309" s="4"/>
      <c r="DK1309" s="4"/>
      <c r="DL1309" s="4"/>
      <c r="DM1309" s="4"/>
      <c r="DN1309" s="4"/>
      <c r="DO1309" s="4"/>
      <c r="DP1309" s="4"/>
      <c r="DQ1309" s="4"/>
      <c r="DR1309" s="4"/>
      <c r="DS1309" s="4"/>
      <c r="DT1309" s="4"/>
      <c r="DU1309" s="4"/>
      <c r="DV1309" s="4"/>
      <c r="DW1309" s="4"/>
      <c r="DX1309" s="4"/>
      <c r="DY1309" s="4"/>
      <c r="DZ1309" s="4"/>
      <c r="EA1309" s="4"/>
      <c r="EB1309" s="4"/>
      <c r="EC1309" s="4"/>
      <c r="ED1309" s="4"/>
      <c r="EE1309" s="4"/>
      <c r="EF1309" s="4"/>
      <c r="EG1309" s="4"/>
      <c r="EH1309" s="4"/>
      <c r="EI1309" s="4"/>
      <c r="EJ1309" s="4"/>
      <c r="EK1309" s="4"/>
      <c r="EL1309" s="4"/>
      <c r="EM1309" s="4"/>
      <c r="EN1309" s="4"/>
      <c r="EO1309" s="4"/>
      <c r="EP1309" s="4"/>
      <c r="EQ1309" s="4"/>
      <c r="ER1309" s="4"/>
      <c r="ES1309" s="4"/>
      <c r="ET1309" s="4"/>
      <c r="EU1309" s="4"/>
      <c r="EV1309" s="4"/>
      <c r="EW1309" s="4"/>
      <c r="EX1309" s="4"/>
    </row>
    <row r="1310" spans="1:154">
      <c r="A1310" s="6"/>
      <c r="B1310" s="4"/>
      <c r="C1310" s="4"/>
      <c r="D1310" s="5"/>
      <c r="E1310" s="5"/>
      <c r="F1310" s="5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  <c r="CH1310" s="4"/>
      <c r="CI1310" s="4"/>
      <c r="CJ1310" s="4"/>
      <c r="CK1310" s="4"/>
      <c r="CL1310" s="4"/>
      <c r="CM1310" s="4"/>
      <c r="CN1310" s="4"/>
      <c r="CO1310" s="4"/>
      <c r="CP1310" s="4"/>
      <c r="CQ1310" s="4"/>
      <c r="CR1310" s="4"/>
      <c r="CS1310" s="4"/>
      <c r="CT1310" s="4"/>
      <c r="CU1310" s="4"/>
      <c r="CV1310" s="4"/>
      <c r="CW1310" s="4"/>
      <c r="CX1310" s="4"/>
      <c r="CY1310" s="4"/>
      <c r="CZ1310" s="4"/>
      <c r="DA1310" s="4"/>
      <c r="DB1310" s="4"/>
      <c r="DC1310" s="4"/>
      <c r="DD1310" s="4"/>
      <c r="DE1310" s="4"/>
      <c r="DF1310" s="4"/>
      <c r="DG1310" s="4"/>
      <c r="DH1310" s="4"/>
      <c r="DI1310" s="4"/>
      <c r="DJ1310" s="4"/>
      <c r="DK1310" s="4"/>
      <c r="DL1310" s="4"/>
      <c r="DM1310" s="4"/>
      <c r="DN1310" s="4"/>
      <c r="DO1310" s="4"/>
      <c r="DP1310" s="4"/>
      <c r="DQ1310" s="4"/>
      <c r="DR1310" s="4"/>
      <c r="DS1310" s="4"/>
      <c r="DT1310" s="4"/>
      <c r="DU1310" s="4"/>
      <c r="DV1310" s="4"/>
      <c r="DW1310" s="4"/>
      <c r="DX1310" s="4"/>
      <c r="DY1310" s="4"/>
      <c r="DZ1310" s="4"/>
      <c r="EA1310" s="4"/>
      <c r="EB1310" s="4"/>
      <c r="EC1310" s="4"/>
      <c r="ED1310" s="4"/>
      <c r="EE1310" s="4"/>
      <c r="EF1310" s="4"/>
      <c r="EG1310" s="4"/>
      <c r="EH1310" s="4"/>
      <c r="EI1310" s="4"/>
      <c r="EJ1310" s="4"/>
      <c r="EK1310" s="4"/>
      <c r="EL1310" s="4"/>
      <c r="EM1310" s="4"/>
      <c r="EN1310" s="4"/>
      <c r="EO1310" s="4"/>
      <c r="EP1310" s="4"/>
      <c r="EQ1310" s="4"/>
      <c r="ER1310" s="4"/>
      <c r="ES1310" s="4"/>
      <c r="ET1310" s="4"/>
      <c r="EU1310" s="4"/>
      <c r="EV1310" s="4"/>
      <c r="EW1310" s="4"/>
      <c r="EX1310" s="4"/>
    </row>
    <row r="1311" spans="1:154">
      <c r="A1311" s="6"/>
      <c r="B1311" s="4"/>
      <c r="C1311" s="4"/>
      <c r="D1311" s="5"/>
      <c r="E1311" s="5"/>
      <c r="F1311" s="5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  <c r="CH1311" s="4"/>
      <c r="CI1311" s="4"/>
      <c r="CJ1311" s="4"/>
      <c r="CK1311" s="4"/>
      <c r="CL1311" s="4"/>
      <c r="CM1311" s="4"/>
      <c r="CN1311" s="4"/>
      <c r="CO1311" s="4"/>
      <c r="CP1311" s="4"/>
      <c r="CQ1311" s="4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  <c r="DC1311" s="4"/>
      <c r="DD1311" s="4"/>
      <c r="DE1311" s="4"/>
      <c r="DF1311" s="4"/>
      <c r="DG1311" s="4"/>
      <c r="DH1311" s="4"/>
      <c r="DI1311" s="4"/>
      <c r="DJ1311" s="4"/>
      <c r="DK1311" s="4"/>
      <c r="DL1311" s="4"/>
      <c r="DM1311" s="4"/>
      <c r="DN1311" s="4"/>
      <c r="DO1311" s="4"/>
      <c r="DP1311" s="4"/>
      <c r="DQ1311" s="4"/>
      <c r="DR1311" s="4"/>
      <c r="DS1311" s="4"/>
      <c r="DT1311" s="4"/>
      <c r="DU1311" s="4"/>
      <c r="DV1311" s="4"/>
      <c r="DW1311" s="4"/>
      <c r="DX1311" s="4"/>
      <c r="DY1311" s="4"/>
      <c r="DZ1311" s="4"/>
      <c r="EA1311" s="4"/>
      <c r="EB1311" s="4"/>
      <c r="EC1311" s="4"/>
      <c r="ED1311" s="4"/>
      <c r="EE1311" s="4"/>
      <c r="EF1311" s="4"/>
      <c r="EG1311" s="4"/>
      <c r="EH1311" s="4"/>
      <c r="EI1311" s="4"/>
      <c r="EJ1311" s="4"/>
      <c r="EK1311" s="4"/>
      <c r="EL1311" s="4"/>
      <c r="EM1311" s="4"/>
      <c r="EN1311" s="4"/>
      <c r="EO1311" s="4"/>
      <c r="EP1311" s="4"/>
      <c r="EQ1311" s="4"/>
      <c r="ER1311" s="4"/>
      <c r="ES1311" s="4"/>
      <c r="ET1311" s="4"/>
      <c r="EU1311" s="4"/>
      <c r="EV1311" s="4"/>
      <c r="EW1311" s="4"/>
      <c r="EX1311" s="4"/>
    </row>
    <row r="1312" spans="1:154">
      <c r="A1312" s="6"/>
      <c r="B1312" s="4"/>
      <c r="C1312" s="4"/>
      <c r="D1312" s="5"/>
      <c r="E1312" s="5"/>
      <c r="F1312" s="5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  <c r="CH1312" s="4"/>
      <c r="CI1312" s="4"/>
      <c r="CJ1312" s="4"/>
      <c r="CK1312" s="4"/>
      <c r="CL1312" s="4"/>
      <c r="CM1312" s="4"/>
      <c r="CN1312" s="4"/>
      <c r="CO1312" s="4"/>
      <c r="CP1312" s="4"/>
      <c r="CQ1312" s="4"/>
      <c r="CR1312" s="4"/>
      <c r="CS1312" s="4"/>
      <c r="CT1312" s="4"/>
      <c r="CU1312" s="4"/>
      <c r="CV1312" s="4"/>
      <c r="CW1312" s="4"/>
      <c r="CX1312" s="4"/>
      <c r="CY1312" s="4"/>
      <c r="CZ1312" s="4"/>
      <c r="DA1312" s="4"/>
      <c r="DB1312" s="4"/>
      <c r="DC1312" s="4"/>
      <c r="DD1312" s="4"/>
      <c r="DE1312" s="4"/>
      <c r="DF1312" s="4"/>
      <c r="DG1312" s="4"/>
      <c r="DH1312" s="4"/>
      <c r="DI1312" s="4"/>
      <c r="DJ1312" s="4"/>
      <c r="DK1312" s="4"/>
      <c r="DL1312" s="4"/>
      <c r="DM1312" s="4"/>
      <c r="DN1312" s="4"/>
      <c r="DO1312" s="4"/>
      <c r="DP1312" s="4"/>
      <c r="DQ1312" s="4"/>
      <c r="DR1312" s="4"/>
      <c r="DS1312" s="4"/>
      <c r="DT1312" s="4"/>
      <c r="DU1312" s="4"/>
      <c r="DV1312" s="4"/>
      <c r="DW1312" s="4"/>
      <c r="DX1312" s="4"/>
      <c r="DY1312" s="4"/>
      <c r="DZ1312" s="4"/>
      <c r="EA1312" s="4"/>
      <c r="EB1312" s="4"/>
      <c r="EC1312" s="4"/>
      <c r="ED1312" s="4"/>
      <c r="EE1312" s="4"/>
      <c r="EF1312" s="4"/>
      <c r="EG1312" s="4"/>
      <c r="EH1312" s="4"/>
      <c r="EI1312" s="4"/>
      <c r="EJ1312" s="4"/>
      <c r="EK1312" s="4"/>
      <c r="EL1312" s="4"/>
      <c r="EM1312" s="4"/>
      <c r="EN1312" s="4"/>
      <c r="EO1312" s="4"/>
      <c r="EP1312" s="4"/>
      <c r="EQ1312" s="4"/>
      <c r="ER1312" s="4"/>
      <c r="ES1312" s="4"/>
      <c r="ET1312" s="4"/>
      <c r="EU1312" s="4"/>
      <c r="EV1312" s="4"/>
      <c r="EW1312" s="4"/>
      <c r="EX1312" s="4"/>
    </row>
    <row r="1313" spans="1:154">
      <c r="A1313" s="6"/>
      <c r="B1313" s="4"/>
      <c r="C1313" s="4"/>
      <c r="D1313" s="5"/>
      <c r="E1313" s="5"/>
      <c r="F1313" s="5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  <c r="CH1313" s="4"/>
      <c r="CI1313" s="4"/>
      <c r="CJ1313" s="4"/>
      <c r="CK1313" s="4"/>
      <c r="CL1313" s="4"/>
      <c r="CM1313" s="4"/>
      <c r="CN1313" s="4"/>
      <c r="CO1313" s="4"/>
      <c r="CP1313" s="4"/>
      <c r="CQ1313" s="4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  <c r="DC1313" s="4"/>
      <c r="DD1313" s="4"/>
      <c r="DE1313" s="4"/>
      <c r="DF1313" s="4"/>
      <c r="DG1313" s="4"/>
      <c r="DH1313" s="4"/>
      <c r="DI1313" s="4"/>
      <c r="DJ1313" s="4"/>
      <c r="DK1313" s="4"/>
      <c r="DL1313" s="4"/>
      <c r="DM1313" s="4"/>
      <c r="DN1313" s="4"/>
      <c r="DO1313" s="4"/>
      <c r="DP1313" s="4"/>
      <c r="DQ1313" s="4"/>
      <c r="DR1313" s="4"/>
      <c r="DS1313" s="4"/>
      <c r="DT1313" s="4"/>
      <c r="DU1313" s="4"/>
      <c r="DV1313" s="4"/>
      <c r="DW1313" s="4"/>
      <c r="DX1313" s="4"/>
      <c r="DY1313" s="4"/>
      <c r="DZ1313" s="4"/>
      <c r="EA1313" s="4"/>
      <c r="EB1313" s="4"/>
      <c r="EC1313" s="4"/>
      <c r="ED1313" s="4"/>
      <c r="EE1313" s="4"/>
      <c r="EF1313" s="4"/>
      <c r="EG1313" s="4"/>
      <c r="EH1313" s="4"/>
      <c r="EI1313" s="4"/>
      <c r="EJ1313" s="4"/>
      <c r="EK1313" s="4"/>
      <c r="EL1313" s="4"/>
      <c r="EM1313" s="4"/>
      <c r="EN1313" s="4"/>
      <c r="EO1313" s="4"/>
      <c r="EP1313" s="4"/>
      <c r="EQ1313" s="4"/>
      <c r="ER1313" s="4"/>
      <c r="ES1313" s="4"/>
      <c r="ET1313" s="4"/>
      <c r="EU1313" s="4"/>
      <c r="EV1313" s="4"/>
      <c r="EW1313" s="4"/>
      <c r="EX1313" s="4"/>
    </row>
    <row r="1314" spans="1:154">
      <c r="A1314" s="6"/>
      <c r="B1314" s="4"/>
      <c r="C1314" s="4"/>
      <c r="D1314" s="5"/>
      <c r="E1314" s="5"/>
      <c r="F1314" s="5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  <c r="DR1314" s="4"/>
      <c r="DS1314" s="4"/>
      <c r="DT1314" s="4"/>
      <c r="DU1314" s="4"/>
      <c r="DV1314" s="4"/>
      <c r="DW1314" s="4"/>
      <c r="DX1314" s="4"/>
      <c r="DY1314" s="4"/>
      <c r="DZ1314" s="4"/>
      <c r="EA1314" s="4"/>
      <c r="EB1314" s="4"/>
      <c r="EC1314" s="4"/>
      <c r="ED1314" s="4"/>
      <c r="EE1314" s="4"/>
      <c r="EF1314" s="4"/>
      <c r="EG1314" s="4"/>
      <c r="EH1314" s="4"/>
      <c r="EI1314" s="4"/>
      <c r="EJ1314" s="4"/>
      <c r="EK1314" s="4"/>
      <c r="EL1314" s="4"/>
      <c r="EM1314" s="4"/>
      <c r="EN1314" s="4"/>
      <c r="EO1314" s="4"/>
      <c r="EP1314" s="4"/>
      <c r="EQ1314" s="4"/>
      <c r="ER1314" s="4"/>
      <c r="ES1314" s="4"/>
      <c r="ET1314" s="4"/>
      <c r="EU1314" s="4"/>
      <c r="EV1314" s="4"/>
      <c r="EW1314" s="4"/>
      <c r="EX1314" s="4"/>
    </row>
    <row r="1315" spans="1:154">
      <c r="A1315" s="6"/>
      <c r="B1315" s="4"/>
      <c r="C1315" s="4"/>
      <c r="D1315" s="5"/>
      <c r="E1315" s="5"/>
      <c r="F1315" s="5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  <c r="CH1315" s="4"/>
      <c r="CI1315" s="4"/>
      <c r="CJ1315" s="4"/>
      <c r="CK1315" s="4"/>
      <c r="CL1315" s="4"/>
      <c r="CM1315" s="4"/>
      <c r="CN1315" s="4"/>
      <c r="CO1315" s="4"/>
      <c r="CP1315" s="4"/>
      <c r="CQ1315" s="4"/>
      <c r="CR1315" s="4"/>
      <c r="CS1315" s="4"/>
      <c r="CT1315" s="4"/>
      <c r="CU1315" s="4"/>
      <c r="CV1315" s="4"/>
      <c r="CW1315" s="4"/>
      <c r="CX1315" s="4"/>
      <c r="CY1315" s="4"/>
      <c r="CZ1315" s="4"/>
      <c r="DA1315" s="4"/>
      <c r="DB1315" s="4"/>
      <c r="DC1315" s="4"/>
      <c r="DD1315" s="4"/>
      <c r="DE1315" s="4"/>
      <c r="DF1315" s="4"/>
      <c r="DG1315" s="4"/>
      <c r="DH1315" s="4"/>
      <c r="DI1315" s="4"/>
      <c r="DJ1315" s="4"/>
      <c r="DK1315" s="4"/>
      <c r="DL1315" s="4"/>
      <c r="DM1315" s="4"/>
      <c r="DN1315" s="4"/>
      <c r="DO1315" s="4"/>
      <c r="DP1315" s="4"/>
      <c r="DQ1315" s="4"/>
      <c r="DR1315" s="4"/>
      <c r="DS1315" s="4"/>
      <c r="DT1315" s="4"/>
      <c r="DU1315" s="4"/>
      <c r="DV1315" s="4"/>
      <c r="DW1315" s="4"/>
      <c r="DX1315" s="4"/>
      <c r="DY1315" s="4"/>
      <c r="DZ1315" s="4"/>
      <c r="EA1315" s="4"/>
      <c r="EB1315" s="4"/>
      <c r="EC1315" s="4"/>
      <c r="ED1315" s="4"/>
      <c r="EE1315" s="4"/>
      <c r="EF1315" s="4"/>
      <c r="EG1315" s="4"/>
      <c r="EH1315" s="4"/>
      <c r="EI1315" s="4"/>
      <c r="EJ1315" s="4"/>
      <c r="EK1315" s="4"/>
      <c r="EL1315" s="4"/>
      <c r="EM1315" s="4"/>
      <c r="EN1315" s="4"/>
      <c r="EO1315" s="4"/>
      <c r="EP1315" s="4"/>
      <c r="EQ1315" s="4"/>
      <c r="ER1315" s="4"/>
      <c r="ES1315" s="4"/>
      <c r="ET1315" s="4"/>
      <c r="EU1315" s="4"/>
      <c r="EV1315" s="4"/>
      <c r="EW1315" s="4"/>
      <c r="EX1315" s="4"/>
    </row>
    <row r="1316" spans="1:154">
      <c r="A1316" s="6"/>
      <c r="B1316" s="4"/>
      <c r="C1316" s="4"/>
      <c r="D1316" s="5"/>
      <c r="E1316" s="5"/>
      <c r="F1316" s="5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  <c r="CH1316" s="4"/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4"/>
      <c r="CW1316" s="4"/>
      <c r="CX1316" s="4"/>
      <c r="CY1316" s="4"/>
      <c r="CZ1316" s="4"/>
      <c r="DA1316" s="4"/>
      <c r="DB1316" s="4"/>
      <c r="DC1316" s="4"/>
      <c r="DD1316" s="4"/>
      <c r="DE1316" s="4"/>
      <c r="DF1316" s="4"/>
      <c r="DG1316" s="4"/>
      <c r="DH1316" s="4"/>
      <c r="DI1316" s="4"/>
      <c r="DJ1316" s="4"/>
      <c r="DK1316" s="4"/>
      <c r="DL1316" s="4"/>
      <c r="DM1316" s="4"/>
      <c r="DN1316" s="4"/>
      <c r="DO1316" s="4"/>
      <c r="DP1316" s="4"/>
      <c r="DQ1316" s="4"/>
      <c r="DR1316" s="4"/>
      <c r="DS1316" s="4"/>
      <c r="DT1316" s="4"/>
      <c r="DU1316" s="4"/>
      <c r="DV1316" s="4"/>
      <c r="DW1316" s="4"/>
      <c r="DX1316" s="4"/>
      <c r="DY1316" s="4"/>
      <c r="DZ1316" s="4"/>
      <c r="EA1316" s="4"/>
      <c r="EB1316" s="4"/>
      <c r="EC1316" s="4"/>
      <c r="ED1316" s="4"/>
      <c r="EE1316" s="4"/>
      <c r="EF1316" s="4"/>
      <c r="EG1316" s="4"/>
      <c r="EH1316" s="4"/>
      <c r="EI1316" s="4"/>
      <c r="EJ1316" s="4"/>
      <c r="EK1316" s="4"/>
      <c r="EL1316" s="4"/>
      <c r="EM1316" s="4"/>
      <c r="EN1316" s="4"/>
      <c r="EO1316" s="4"/>
      <c r="EP1316" s="4"/>
      <c r="EQ1316" s="4"/>
      <c r="ER1316" s="4"/>
      <c r="ES1316" s="4"/>
      <c r="ET1316" s="4"/>
      <c r="EU1316" s="4"/>
      <c r="EV1316" s="4"/>
      <c r="EW1316" s="4"/>
      <c r="EX1316" s="4"/>
    </row>
    <row r="1317" spans="1:154">
      <c r="A1317" s="6"/>
      <c r="B1317" s="4"/>
      <c r="C1317" s="4"/>
      <c r="D1317" s="5"/>
      <c r="E1317" s="5"/>
      <c r="F1317" s="5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  <c r="CH1317" s="4"/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4"/>
      <c r="CW1317" s="4"/>
      <c r="CX1317" s="4"/>
      <c r="CY1317" s="4"/>
      <c r="CZ1317" s="4"/>
      <c r="DA1317" s="4"/>
      <c r="DB1317" s="4"/>
      <c r="DC1317" s="4"/>
      <c r="DD1317" s="4"/>
      <c r="DE1317" s="4"/>
      <c r="DF1317" s="4"/>
      <c r="DG1317" s="4"/>
      <c r="DH1317" s="4"/>
      <c r="DI1317" s="4"/>
      <c r="DJ1317" s="4"/>
      <c r="DK1317" s="4"/>
      <c r="DL1317" s="4"/>
      <c r="DM1317" s="4"/>
      <c r="DN1317" s="4"/>
      <c r="DO1317" s="4"/>
      <c r="DP1317" s="4"/>
      <c r="DQ1317" s="4"/>
      <c r="DR1317" s="4"/>
      <c r="DS1317" s="4"/>
      <c r="DT1317" s="4"/>
      <c r="DU1317" s="4"/>
      <c r="DV1317" s="4"/>
      <c r="DW1317" s="4"/>
      <c r="DX1317" s="4"/>
      <c r="DY1317" s="4"/>
      <c r="DZ1317" s="4"/>
      <c r="EA1317" s="4"/>
      <c r="EB1317" s="4"/>
      <c r="EC1317" s="4"/>
      <c r="ED1317" s="4"/>
      <c r="EE1317" s="4"/>
      <c r="EF1317" s="4"/>
      <c r="EG1317" s="4"/>
      <c r="EH1317" s="4"/>
      <c r="EI1317" s="4"/>
      <c r="EJ1317" s="4"/>
      <c r="EK1317" s="4"/>
      <c r="EL1317" s="4"/>
      <c r="EM1317" s="4"/>
      <c r="EN1317" s="4"/>
      <c r="EO1317" s="4"/>
      <c r="EP1317" s="4"/>
      <c r="EQ1317" s="4"/>
      <c r="ER1317" s="4"/>
      <c r="ES1317" s="4"/>
      <c r="ET1317" s="4"/>
      <c r="EU1317" s="4"/>
      <c r="EV1317" s="4"/>
      <c r="EW1317" s="4"/>
      <c r="EX1317" s="4"/>
    </row>
    <row r="1318" spans="1:154">
      <c r="A1318" s="6"/>
      <c r="B1318" s="4"/>
      <c r="C1318" s="4"/>
      <c r="D1318" s="5"/>
      <c r="E1318" s="5"/>
      <c r="F1318" s="5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  <c r="CH1318" s="4"/>
      <c r="CI1318" s="4"/>
      <c r="CJ1318" s="4"/>
      <c r="CK1318" s="4"/>
      <c r="CL1318" s="4"/>
      <c r="CM1318" s="4"/>
      <c r="CN1318" s="4"/>
      <c r="CO1318" s="4"/>
      <c r="CP1318" s="4"/>
      <c r="CQ1318" s="4"/>
      <c r="CR1318" s="4"/>
      <c r="CS1318" s="4"/>
      <c r="CT1318" s="4"/>
      <c r="CU1318" s="4"/>
      <c r="CV1318" s="4"/>
      <c r="CW1318" s="4"/>
      <c r="CX1318" s="4"/>
      <c r="CY1318" s="4"/>
      <c r="CZ1318" s="4"/>
      <c r="DA1318" s="4"/>
      <c r="DB1318" s="4"/>
      <c r="DC1318" s="4"/>
      <c r="DD1318" s="4"/>
      <c r="DE1318" s="4"/>
      <c r="DF1318" s="4"/>
      <c r="DG1318" s="4"/>
      <c r="DH1318" s="4"/>
      <c r="DI1318" s="4"/>
      <c r="DJ1318" s="4"/>
      <c r="DK1318" s="4"/>
      <c r="DL1318" s="4"/>
      <c r="DM1318" s="4"/>
      <c r="DN1318" s="4"/>
      <c r="DO1318" s="4"/>
      <c r="DP1318" s="4"/>
      <c r="DQ1318" s="4"/>
      <c r="DR1318" s="4"/>
      <c r="DS1318" s="4"/>
      <c r="DT1318" s="4"/>
      <c r="DU1318" s="4"/>
      <c r="DV1318" s="4"/>
      <c r="DW1318" s="4"/>
      <c r="DX1318" s="4"/>
      <c r="DY1318" s="4"/>
      <c r="DZ1318" s="4"/>
      <c r="EA1318" s="4"/>
      <c r="EB1318" s="4"/>
      <c r="EC1318" s="4"/>
      <c r="ED1318" s="4"/>
      <c r="EE1318" s="4"/>
      <c r="EF1318" s="4"/>
      <c r="EG1318" s="4"/>
      <c r="EH1318" s="4"/>
      <c r="EI1318" s="4"/>
      <c r="EJ1318" s="4"/>
      <c r="EK1318" s="4"/>
      <c r="EL1318" s="4"/>
      <c r="EM1318" s="4"/>
      <c r="EN1318" s="4"/>
      <c r="EO1318" s="4"/>
      <c r="EP1318" s="4"/>
      <c r="EQ1318" s="4"/>
      <c r="ER1318" s="4"/>
      <c r="ES1318" s="4"/>
      <c r="ET1318" s="4"/>
      <c r="EU1318" s="4"/>
      <c r="EV1318" s="4"/>
      <c r="EW1318" s="4"/>
      <c r="EX1318" s="4"/>
    </row>
    <row r="1319" spans="1:154">
      <c r="A1319" s="6"/>
      <c r="B1319" s="4"/>
      <c r="C1319" s="4"/>
      <c r="D1319" s="5"/>
      <c r="E1319" s="5"/>
      <c r="F1319" s="5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  <c r="CH1319" s="4"/>
      <c r="CI1319" s="4"/>
      <c r="CJ1319" s="4"/>
      <c r="CK1319" s="4"/>
      <c r="CL1319" s="4"/>
      <c r="CM1319" s="4"/>
      <c r="CN1319" s="4"/>
      <c r="CO1319" s="4"/>
      <c r="CP1319" s="4"/>
      <c r="CQ1319" s="4"/>
      <c r="CR1319" s="4"/>
      <c r="CS1319" s="4"/>
      <c r="CT1319" s="4"/>
      <c r="CU1319" s="4"/>
      <c r="CV1319" s="4"/>
      <c r="CW1319" s="4"/>
      <c r="CX1319" s="4"/>
      <c r="CY1319" s="4"/>
      <c r="CZ1319" s="4"/>
      <c r="DA1319" s="4"/>
      <c r="DB1319" s="4"/>
      <c r="DC1319" s="4"/>
      <c r="DD1319" s="4"/>
      <c r="DE1319" s="4"/>
      <c r="DF1319" s="4"/>
      <c r="DG1319" s="4"/>
      <c r="DH1319" s="4"/>
      <c r="DI1319" s="4"/>
      <c r="DJ1319" s="4"/>
      <c r="DK1319" s="4"/>
      <c r="DL1319" s="4"/>
      <c r="DM1319" s="4"/>
      <c r="DN1319" s="4"/>
      <c r="DO1319" s="4"/>
      <c r="DP1319" s="4"/>
      <c r="DQ1319" s="4"/>
      <c r="DR1319" s="4"/>
      <c r="DS1319" s="4"/>
      <c r="DT1319" s="4"/>
      <c r="DU1319" s="4"/>
      <c r="DV1319" s="4"/>
      <c r="DW1319" s="4"/>
      <c r="DX1319" s="4"/>
      <c r="DY1319" s="4"/>
      <c r="DZ1319" s="4"/>
      <c r="EA1319" s="4"/>
      <c r="EB1319" s="4"/>
      <c r="EC1319" s="4"/>
      <c r="ED1319" s="4"/>
      <c r="EE1319" s="4"/>
      <c r="EF1319" s="4"/>
      <c r="EG1319" s="4"/>
      <c r="EH1319" s="4"/>
      <c r="EI1319" s="4"/>
      <c r="EJ1319" s="4"/>
      <c r="EK1319" s="4"/>
      <c r="EL1319" s="4"/>
      <c r="EM1319" s="4"/>
      <c r="EN1319" s="4"/>
      <c r="EO1319" s="4"/>
      <c r="EP1319" s="4"/>
      <c r="EQ1319" s="4"/>
      <c r="ER1319" s="4"/>
      <c r="ES1319" s="4"/>
      <c r="ET1319" s="4"/>
      <c r="EU1319" s="4"/>
      <c r="EV1319" s="4"/>
      <c r="EW1319" s="4"/>
      <c r="EX1319" s="4"/>
    </row>
    <row r="1320" spans="1:154">
      <c r="A1320" s="6"/>
      <c r="B1320" s="4"/>
      <c r="C1320" s="4"/>
      <c r="D1320" s="5"/>
      <c r="E1320" s="5"/>
      <c r="F1320" s="5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  <c r="CH1320" s="4"/>
      <c r="CI1320" s="4"/>
      <c r="CJ1320" s="4"/>
      <c r="CK1320" s="4"/>
      <c r="CL1320" s="4"/>
      <c r="CM1320" s="4"/>
      <c r="CN1320" s="4"/>
      <c r="CO1320" s="4"/>
      <c r="CP1320" s="4"/>
      <c r="CQ1320" s="4"/>
      <c r="CR1320" s="4"/>
      <c r="CS1320" s="4"/>
      <c r="CT1320" s="4"/>
      <c r="CU1320" s="4"/>
      <c r="CV1320" s="4"/>
      <c r="CW1320" s="4"/>
      <c r="CX1320" s="4"/>
      <c r="CY1320" s="4"/>
      <c r="CZ1320" s="4"/>
      <c r="DA1320" s="4"/>
      <c r="DB1320" s="4"/>
      <c r="DC1320" s="4"/>
      <c r="DD1320" s="4"/>
      <c r="DE1320" s="4"/>
      <c r="DF1320" s="4"/>
      <c r="DG1320" s="4"/>
      <c r="DH1320" s="4"/>
      <c r="DI1320" s="4"/>
      <c r="DJ1320" s="4"/>
      <c r="DK1320" s="4"/>
      <c r="DL1320" s="4"/>
      <c r="DM1320" s="4"/>
      <c r="DN1320" s="4"/>
      <c r="DO1320" s="4"/>
      <c r="DP1320" s="4"/>
      <c r="DQ1320" s="4"/>
      <c r="DR1320" s="4"/>
      <c r="DS1320" s="4"/>
      <c r="DT1320" s="4"/>
      <c r="DU1320" s="4"/>
      <c r="DV1320" s="4"/>
      <c r="DW1320" s="4"/>
      <c r="DX1320" s="4"/>
      <c r="DY1320" s="4"/>
      <c r="DZ1320" s="4"/>
      <c r="EA1320" s="4"/>
      <c r="EB1320" s="4"/>
      <c r="EC1320" s="4"/>
      <c r="ED1320" s="4"/>
      <c r="EE1320" s="4"/>
      <c r="EF1320" s="4"/>
      <c r="EG1320" s="4"/>
      <c r="EH1320" s="4"/>
      <c r="EI1320" s="4"/>
      <c r="EJ1320" s="4"/>
      <c r="EK1320" s="4"/>
      <c r="EL1320" s="4"/>
      <c r="EM1320" s="4"/>
      <c r="EN1320" s="4"/>
      <c r="EO1320" s="4"/>
      <c r="EP1320" s="4"/>
      <c r="EQ1320" s="4"/>
      <c r="ER1320" s="4"/>
      <c r="ES1320" s="4"/>
      <c r="ET1320" s="4"/>
      <c r="EU1320" s="4"/>
      <c r="EV1320" s="4"/>
      <c r="EW1320" s="4"/>
      <c r="EX1320" s="4"/>
    </row>
    <row r="1321" spans="1:154">
      <c r="A1321" s="6"/>
      <c r="B1321" s="4"/>
      <c r="C1321" s="4"/>
      <c r="D1321" s="5"/>
      <c r="E1321" s="5"/>
      <c r="F1321" s="5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  <c r="CH1321" s="4"/>
      <c r="CI1321" s="4"/>
      <c r="CJ1321" s="4"/>
      <c r="CK1321" s="4"/>
      <c r="CL1321" s="4"/>
      <c r="CM1321" s="4"/>
      <c r="CN1321" s="4"/>
      <c r="CO1321" s="4"/>
      <c r="CP1321" s="4"/>
      <c r="CQ1321" s="4"/>
      <c r="CR1321" s="4"/>
      <c r="CS1321" s="4"/>
      <c r="CT1321" s="4"/>
      <c r="CU1321" s="4"/>
      <c r="CV1321" s="4"/>
      <c r="CW1321" s="4"/>
      <c r="CX1321" s="4"/>
      <c r="CY1321" s="4"/>
      <c r="CZ1321" s="4"/>
      <c r="DA1321" s="4"/>
      <c r="DB1321" s="4"/>
      <c r="DC1321" s="4"/>
      <c r="DD1321" s="4"/>
      <c r="DE1321" s="4"/>
      <c r="DF1321" s="4"/>
      <c r="DG1321" s="4"/>
      <c r="DH1321" s="4"/>
      <c r="DI1321" s="4"/>
      <c r="DJ1321" s="4"/>
      <c r="DK1321" s="4"/>
      <c r="DL1321" s="4"/>
      <c r="DM1321" s="4"/>
      <c r="DN1321" s="4"/>
      <c r="DO1321" s="4"/>
      <c r="DP1321" s="4"/>
      <c r="DQ1321" s="4"/>
      <c r="DR1321" s="4"/>
      <c r="DS1321" s="4"/>
      <c r="DT1321" s="4"/>
      <c r="DU1321" s="4"/>
      <c r="DV1321" s="4"/>
      <c r="DW1321" s="4"/>
      <c r="DX1321" s="4"/>
      <c r="DY1321" s="4"/>
      <c r="DZ1321" s="4"/>
      <c r="EA1321" s="4"/>
      <c r="EB1321" s="4"/>
      <c r="EC1321" s="4"/>
      <c r="ED1321" s="4"/>
      <c r="EE1321" s="4"/>
      <c r="EF1321" s="4"/>
      <c r="EG1321" s="4"/>
      <c r="EH1321" s="4"/>
      <c r="EI1321" s="4"/>
      <c r="EJ1321" s="4"/>
      <c r="EK1321" s="4"/>
      <c r="EL1321" s="4"/>
      <c r="EM1321" s="4"/>
      <c r="EN1321" s="4"/>
      <c r="EO1321" s="4"/>
      <c r="EP1321" s="4"/>
      <c r="EQ1321" s="4"/>
      <c r="ER1321" s="4"/>
      <c r="ES1321" s="4"/>
      <c r="ET1321" s="4"/>
      <c r="EU1321" s="4"/>
      <c r="EV1321" s="4"/>
      <c r="EW1321" s="4"/>
      <c r="EX1321" s="4"/>
    </row>
    <row r="1322" spans="1:154">
      <c r="A1322" s="6"/>
      <c r="B1322" s="4"/>
      <c r="C1322" s="4"/>
      <c r="D1322" s="5"/>
      <c r="E1322" s="5"/>
      <c r="F1322" s="5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  <c r="CH1322" s="4"/>
      <c r="CI1322" s="4"/>
      <c r="CJ1322" s="4"/>
      <c r="CK1322" s="4"/>
      <c r="CL1322" s="4"/>
      <c r="CM1322" s="4"/>
      <c r="CN1322" s="4"/>
      <c r="CO1322" s="4"/>
      <c r="CP1322" s="4"/>
      <c r="CQ1322" s="4"/>
      <c r="CR1322" s="4"/>
      <c r="CS1322" s="4"/>
      <c r="CT1322" s="4"/>
      <c r="CU1322" s="4"/>
      <c r="CV1322" s="4"/>
      <c r="CW1322" s="4"/>
      <c r="CX1322" s="4"/>
      <c r="CY1322" s="4"/>
      <c r="CZ1322" s="4"/>
      <c r="DA1322" s="4"/>
      <c r="DB1322" s="4"/>
      <c r="DC1322" s="4"/>
      <c r="DD1322" s="4"/>
      <c r="DE1322" s="4"/>
      <c r="DF1322" s="4"/>
      <c r="DG1322" s="4"/>
      <c r="DH1322" s="4"/>
      <c r="DI1322" s="4"/>
      <c r="DJ1322" s="4"/>
      <c r="DK1322" s="4"/>
      <c r="DL1322" s="4"/>
      <c r="DM1322" s="4"/>
      <c r="DN1322" s="4"/>
      <c r="DO1322" s="4"/>
      <c r="DP1322" s="4"/>
      <c r="DQ1322" s="4"/>
      <c r="DR1322" s="4"/>
      <c r="DS1322" s="4"/>
      <c r="DT1322" s="4"/>
      <c r="DU1322" s="4"/>
      <c r="DV1322" s="4"/>
      <c r="DW1322" s="4"/>
      <c r="DX1322" s="4"/>
      <c r="DY1322" s="4"/>
      <c r="DZ1322" s="4"/>
      <c r="EA1322" s="4"/>
      <c r="EB1322" s="4"/>
      <c r="EC1322" s="4"/>
      <c r="ED1322" s="4"/>
      <c r="EE1322" s="4"/>
      <c r="EF1322" s="4"/>
      <c r="EG1322" s="4"/>
      <c r="EH1322" s="4"/>
      <c r="EI1322" s="4"/>
      <c r="EJ1322" s="4"/>
      <c r="EK1322" s="4"/>
      <c r="EL1322" s="4"/>
      <c r="EM1322" s="4"/>
      <c r="EN1322" s="4"/>
      <c r="EO1322" s="4"/>
      <c r="EP1322" s="4"/>
      <c r="EQ1322" s="4"/>
      <c r="ER1322" s="4"/>
      <c r="ES1322" s="4"/>
      <c r="ET1322" s="4"/>
      <c r="EU1322" s="4"/>
      <c r="EV1322" s="4"/>
      <c r="EW1322" s="4"/>
      <c r="EX1322" s="4"/>
    </row>
    <row r="1323" spans="1:154">
      <c r="A1323" s="6"/>
      <c r="B1323" s="4"/>
      <c r="C1323" s="4"/>
      <c r="D1323" s="5"/>
      <c r="E1323" s="5"/>
      <c r="F1323" s="5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  <c r="CH1323" s="4"/>
      <c r="CI1323" s="4"/>
      <c r="CJ1323" s="4"/>
      <c r="CK1323" s="4"/>
      <c r="CL1323" s="4"/>
      <c r="CM1323" s="4"/>
      <c r="CN1323" s="4"/>
      <c r="CO1323" s="4"/>
      <c r="CP1323" s="4"/>
      <c r="CQ1323" s="4"/>
      <c r="CR1323" s="4"/>
      <c r="CS1323" s="4"/>
      <c r="CT1323" s="4"/>
      <c r="CU1323" s="4"/>
      <c r="CV1323" s="4"/>
      <c r="CW1323" s="4"/>
      <c r="CX1323" s="4"/>
      <c r="CY1323" s="4"/>
      <c r="CZ1323" s="4"/>
      <c r="DA1323" s="4"/>
      <c r="DB1323" s="4"/>
      <c r="DC1323" s="4"/>
      <c r="DD1323" s="4"/>
      <c r="DE1323" s="4"/>
      <c r="DF1323" s="4"/>
      <c r="DG1323" s="4"/>
      <c r="DH1323" s="4"/>
      <c r="DI1323" s="4"/>
      <c r="DJ1323" s="4"/>
      <c r="DK1323" s="4"/>
      <c r="DL1323" s="4"/>
      <c r="DM1323" s="4"/>
      <c r="DN1323" s="4"/>
      <c r="DO1323" s="4"/>
      <c r="DP1323" s="4"/>
      <c r="DQ1323" s="4"/>
      <c r="DR1323" s="4"/>
      <c r="DS1323" s="4"/>
      <c r="DT1323" s="4"/>
      <c r="DU1323" s="4"/>
      <c r="DV1323" s="4"/>
      <c r="DW1323" s="4"/>
      <c r="DX1323" s="4"/>
      <c r="DY1323" s="4"/>
      <c r="DZ1323" s="4"/>
      <c r="EA1323" s="4"/>
      <c r="EB1323" s="4"/>
      <c r="EC1323" s="4"/>
      <c r="ED1323" s="4"/>
      <c r="EE1323" s="4"/>
      <c r="EF1323" s="4"/>
      <c r="EG1323" s="4"/>
      <c r="EH1323" s="4"/>
      <c r="EI1323" s="4"/>
      <c r="EJ1323" s="4"/>
      <c r="EK1323" s="4"/>
      <c r="EL1323" s="4"/>
      <c r="EM1323" s="4"/>
      <c r="EN1323" s="4"/>
      <c r="EO1323" s="4"/>
      <c r="EP1323" s="4"/>
      <c r="EQ1323" s="4"/>
      <c r="ER1323" s="4"/>
      <c r="ES1323" s="4"/>
      <c r="ET1323" s="4"/>
      <c r="EU1323" s="4"/>
      <c r="EV1323" s="4"/>
      <c r="EW1323" s="4"/>
      <c r="EX1323" s="4"/>
    </row>
    <row r="1324" spans="1:154">
      <c r="A1324" s="6"/>
      <c r="B1324" s="4"/>
      <c r="C1324" s="4"/>
      <c r="D1324" s="5"/>
      <c r="E1324" s="5"/>
      <c r="F1324" s="5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  <c r="CG1324" s="4"/>
      <c r="CH1324" s="4"/>
      <c r="CI1324" s="4"/>
      <c r="CJ1324" s="4"/>
      <c r="CK1324" s="4"/>
      <c r="CL1324" s="4"/>
      <c r="CM1324" s="4"/>
      <c r="CN1324" s="4"/>
      <c r="CO1324" s="4"/>
      <c r="CP1324" s="4"/>
      <c r="CQ1324" s="4"/>
      <c r="CR1324" s="4"/>
      <c r="CS1324" s="4"/>
      <c r="CT1324" s="4"/>
      <c r="CU1324" s="4"/>
      <c r="CV1324" s="4"/>
      <c r="CW1324" s="4"/>
      <c r="CX1324" s="4"/>
      <c r="CY1324" s="4"/>
      <c r="CZ1324" s="4"/>
      <c r="DA1324" s="4"/>
      <c r="DB1324" s="4"/>
      <c r="DC1324" s="4"/>
      <c r="DD1324" s="4"/>
      <c r="DE1324" s="4"/>
      <c r="DF1324" s="4"/>
      <c r="DG1324" s="4"/>
      <c r="DH1324" s="4"/>
      <c r="DI1324" s="4"/>
      <c r="DJ1324" s="4"/>
      <c r="DK1324" s="4"/>
      <c r="DL1324" s="4"/>
      <c r="DM1324" s="4"/>
      <c r="DN1324" s="4"/>
      <c r="DO1324" s="4"/>
      <c r="DP1324" s="4"/>
      <c r="DQ1324" s="4"/>
      <c r="DR1324" s="4"/>
      <c r="DS1324" s="4"/>
      <c r="DT1324" s="4"/>
      <c r="DU1324" s="4"/>
      <c r="DV1324" s="4"/>
      <c r="DW1324" s="4"/>
      <c r="DX1324" s="4"/>
      <c r="DY1324" s="4"/>
      <c r="DZ1324" s="4"/>
      <c r="EA1324" s="4"/>
      <c r="EB1324" s="4"/>
      <c r="EC1324" s="4"/>
      <c r="ED1324" s="4"/>
      <c r="EE1324" s="4"/>
      <c r="EF1324" s="4"/>
      <c r="EG1324" s="4"/>
      <c r="EH1324" s="4"/>
      <c r="EI1324" s="4"/>
      <c r="EJ1324" s="4"/>
      <c r="EK1324" s="4"/>
      <c r="EL1324" s="4"/>
      <c r="EM1324" s="4"/>
      <c r="EN1324" s="4"/>
      <c r="EO1324" s="4"/>
      <c r="EP1324" s="4"/>
      <c r="EQ1324" s="4"/>
      <c r="ER1324" s="4"/>
      <c r="ES1324" s="4"/>
      <c r="ET1324" s="4"/>
      <c r="EU1324" s="4"/>
      <c r="EV1324" s="4"/>
      <c r="EW1324" s="4"/>
      <c r="EX1324" s="4"/>
    </row>
    <row r="1325" spans="1:154">
      <c r="A1325" s="6"/>
      <c r="B1325" s="4"/>
      <c r="C1325" s="4"/>
      <c r="D1325" s="5"/>
      <c r="E1325" s="5"/>
      <c r="F1325" s="5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  <c r="CG1325" s="4"/>
      <c r="CH1325" s="4"/>
      <c r="CI1325" s="4"/>
      <c r="CJ1325" s="4"/>
      <c r="CK1325" s="4"/>
      <c r="CL1325" s="4"/>
      <c r="CM1325" s="4"/>
      <c r="CN1325" s="4"/>
      <c r="CO1325" s="4"/>
      <c r="CP1325" s="4"/>
      <c r="CQ1325" s="4"/>
      <c r="CR1325" s="4"/>
      <c r="CS1325" s="4"/>
      <c r="CT1325" s="4"/>
      <c r="CU1325" s="4"/>
      <c r="CV1325" s="4"/>
      <c r="CW1325" s="4"/>
      <c r="CX1325" s="4"/>
      <c r="CY1325" s="4"/>
      <c r="CZ1325" s="4"/>
      <c r="DA1325" s="4"/>
      <c r="DB1325" s="4"/>
      <c r="DC1325" s="4"/>
      <c r="DD1325" s="4"/>
      <c r="DE1325" s="4"/>
      <c r="DF1325" s="4"/>
      <c r="DG1325" s="4"/>
      <c r="DH1325" s="4"/>
      <c r="DI1325" s="4"/>
      <c r="DJ1325" s="4"/>
      <c r="DK1325" s="4"/>
      <c r="DL1325" s="4"/>
      <c r="DM1325" s="4"/>
      <c r="DN1325" s="4"/>
      <c r="DO1325" s="4"/>
      <c r="DP1325" s="4"/>
      <c r="DQ1325" s="4"/>
      <c r="DR1325" s="4"/>
      <c r="DS1325" s="4"/>
      <c r="DT1325" s="4"/>
      <c r="DU1325" s="4"/>
      <c r="DV1325" s="4"/>
      <c r="DW1325" s="4"/>
      <c r="DX1325" s="4"/>
      <c r="DY1325" s="4"/>
      <c r="DZ1325" s="4"/>
      <c r="EA1325" s="4"/>
      <c r="EB1325" s="4"/>
      <c r="EC1325" s="4"/>
      <c r="ED1325" s="4"/>
      <c r="EE1325" s="4"/>
      <c r="EF1325" s="4"/>
      <c r="EG1325" s="4"/>
      <c r="EH1325" s="4"/>
      <c r="EI1325" s="4"/>
      <c r="EJ1325" s="4"/>
      <c r="EK1325" s="4"/>
      <c r="EL1325" s="4"/>
      <c r="EM1325" s="4"/>
      <c r="EN1325" s="4"/>
      <c r="EO1325" s="4"/>
      <c r="EP1325" s="4"/>
      <c r="EQ1325" s="4"/>
      <c r="ER1325" s="4"/>
      <c r="ES1325" s="4"/>
      <c r="ET1325" s="4"/>
      <c r="EU1325" s="4"/>
      <c r="EV1325" s="4"/>
      <c r="EW1325" s="4"/>
      <c r="EX1325" s="4"/>
    </row>
    <row r="1326" spans="1:154">
      <c r="A1326" s="6"/>
      <c r="B1326" s="4"/>
      <c r="C1326" s="4"/>
      <c r="D1326" s="5"/>
      <c r="E1326" s="5"/>
      <c r="F1326" s="5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  <c r="DC1326" s="4"/>
      <c r="DD1326" s="4"/>
      <c r="DE1326" s="4"/>
      <c r="DF1326" s="4"/>
      <c r="DG1326" s="4"/>
      <c r="DH1326" s="4"/>
      <c r="DI1326" s="4"/>
      <c r="DJ1326" s="4"/>
      <c r="DK1326" s="4"/>
      <c r="DL1326" s="4"/>
      <c r="DM1326" s="4"/>
      <c r="DN1326" s="4"/>
      <c r="DO1326" s="4"/>
      <c r="DP1326" s="4"/>
      <c r="DQ1326" s="4"/>
      <c r="DR1326" s="4"/>
      <c r="DS1326" s="4"/>
      <c r="DT1326" s="4"/>
      <c r="DU1326" s="4"/>
      <c r="DV1326" s="4"/>
      <c r="DW1326" s="4"/>
      <c r="DX1326" s="4"/>
      <c r="DY1326" s="4"/>
      <c r="DZ1326" s="4"/>
      <c r="EA1326" s="4"/>
      <c r="EB1326" s="4"/>
      <c r="EC1326" s="4"/>
      <c r="ED1326" s="4"/>
      <c r="EE1326" s="4"/>
      <c r="EF1326" s="4"/>
      <c r="EG1326" s="4"/>
      <c r="EH1326" s="4"/>
      <c r="EI1326" s="4"/>
      <c r="EJ1326" s="4"/>
      <c r="EK1326" s="4"/>
      <c r="EL1326" s="4"/>
      <c r="EM1326" s="4"/>
      <c r="EN1326" s="4"/>
      <c r="EO1326" s="4"/>
      <c r="EP1326" s="4"/>
      <c r="EQ1326" s="4"/>
      <c r="ER1326" s="4"/>
      <c r="ES1326" s="4"/>
      <c r="ET1326" s="4"/>
      <c r="EU1326" s="4"/>
      <c r="EV1326" s="4"/>
      <c r="EW1326" s="4"/>
      <c r="EX1326" s="4"/>
    </row>
    <row r="1327" spans="1:154">
      <c r="A1327" s="6"/>
      <c r="B1327" s="4"/>
      <c r="C1327" s="4"/>
      <c r="D1327" s="5"/>
      <c r="E1327" s="5"/>
      <c r="F1327" s="5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  <c r="DC1327" s="4"/>
      <c r="DD1327" s="4"/>
      <c r="DE1327" s="4"/>
      <c r="DF1327" s="4"/>
      <c r="DG1327" s="4"/>
      <c r="DH1327" s="4"/>
      <c r="DI1327" s="4"/>
      <c r="DJ1327" s="4"/>
      <c r="DK1327" s="4"/>
      <c r="DL1327" s="4"/>
      <c r="DM1327" s="4"/>
      <c r="DN1327" s="4"/>
      <c r="DO1327" s="4"/>
      <c r="DP1327" s="4"/>
      <c r="DQ1327" s="4"/>
      <c r="DR1327" s="4"/>
      <c r="DS1327" s="4"/>
      <c r="DT1327" s="4"/>
      <c r="DU1327" s="4"/>
      <c r="DV1327" s="4"/>
      <c r="DW1327" s="4"/>
      <c r="DX1327" s="4"/>
      <c r="DY1327" s="4"/>
      <c r="DZ1327" s="4"/>
      <c r="EA1327" s="4"/>
      <c r="EB1327" s="4"/>
      <c r="EC1327" s="4"/>
      <c r="ED1327" s="4"/>
      <c r="EE1327" s="4"/>
      <c r="EF1327" s="4"/>
      <c r="EG1327" s="4"/>
      <c r="EH1327" s="4"/>
      <c r="EI1327" s="4"/>
      <c r="EJ1327" s="4"/>
      <c r="EK1327" s="4"/>
      <c r="EL1327" s="4"/>
      <c r="EM1327" s="4"/>
      <c r="EN1327" s="4"/>
      <c r="EO1327" s="4"/>
      <c r="EP1327" s="4"/>
      <c r="EQ1327" s="4"/>
      <c r="ER1327" s="4"/>
      <c r="ES1327" s="4"/>
      <c r="ET1327" s="4"/>
      <c r="EU1327" s="4"/>
      <c r="EV1327" s="4"/>
      <c r="EW1327" s="4"/>
      <c r="EX1327" s="4"/>
    </row>
    <row r="1328" spans="1:154">
      <c r="A1328" s="6"/>
      <c r="B1328" s="4"/>
      <c r="C1328" s="4"/>
      <c r="D1328" s="5"/>
      <c r="E1328" s="5"/>
      <c r="F1328" s="5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  <c r="CH1328" s="4"/>
      <c r="CI1328" s="4"/>
      <c r="CJ1328" s="4"/>
      <c r="CK1328" s="4"/>
      <c r="CL1328" s="4"/>
      <c r="CM1328" s="4"/>
      <c r="CN1328" s="4"/>
      <c r="CO1328" s="4"/>
      <c r="CP1328" s="4"/>
      <c r="CQ1328" s="4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  <c r="DC1328" s="4"/>
      <c r="DD1328" s="4"/>
      <c r="DE1328" s="4"/>
      <c r="DF1328" s="4"/>
      <c r="DG1328" s="4"/>
      <c r="DH1328" s="4"/>
      <c r="DI1328" s="4"/>
      <c r="DJ1328" s="4"/>
      <c r="DK1328" s="4"/>
      <c r="DL1328" s="4"/>
      <c r="DM1328" s="4"/>
      <c r="DN1328" s="4"/>
      <c r="DO1328" s="4"/>
      <c r="DP1328" s="4"/>
      <c r="DQ1328" s="4"/>
      <c r="DR1328" s="4"/>
      <c r="DS1328" s="4"/>
      <c r="DT1328" s="4"/>
      <c r="DU1328" s="4"/>
      <c r="DV1328" s="4"/>
      <c r="DW1328" s="4"/>
      <c r="DX1328" s="4"/>
      <c r="DY1328" s="4"/>
      <c r="DZ1328" s="4"/>
      <c r="EA1328" s="4"/>
      <c r="EB1328" s="4"/>
      <c r="EC1328" s="4"/>
      <c r="ED1328" s="4"/>
      <c r="EE1328" s="4"/>
      <c r="EF1328" s="4"/>
      <c r="EG1328" s="4"/>
      <c r="EH1328" s="4"/>
      <c r="EI1328" s="4"/>
      <c r="EJ1328" s="4"/>
      <c r="EK1328" s="4"/>
      <c r="EL1328" s="4"/>
      <c r="EM1328" s="4"/>
      <c r="EN1328" s="4"/>
      <c r="EO1328" s="4"/>
      <c r="EP1328" s="4"/>
      <c r="EQ1328" s="4"/>
      <c r="ER1328" s="4"/>
      <c r="ES1328" s="4"/>
      <c r="ET1328" s="4"/>
      <c r="EU1328" s="4"/>
      <c r="EV1328" s="4"/>
      <c r="EW1328" s="4"/>
      <c r="EX1328" s="4"/>
    </row>
    <row r="1329" spans="1:154">
      <c r="A1329" s="6"/>
      <c r="B1329" s="4"/>
      <c r="C1329" s="4"/>
      <c r="D1329" s="5"/>
      <c r="E1329" s="5"/>
      <c r="F1329" s="5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  <c r="CH1329" s="4"/>
      <c r="CI1329" s="4"/>
      <c r="CJ1329" s="4"/>
      <c r="CK1329" s="4"/>
      <c r="CL1329" s="4"/>
      <c r="CM1329" s="4"/>
      <c r="CN1329" s="4"/>
      <c r="CO1329" s="4"/>
      <c r="CP1329" s="4"/>
      <c r="CQ1329" s="4"/>
      <c r="CR1329" s="4"/>
      <c r="CS1329" s="4"/>
      <c r="CT1329" s="4"/>
      <c r="CU1329" s="4"/>
      <c r="CV1329" s="4"/>
      <c r="CW1329" s="4"/>
      <c r="CX1329" s="4"/>
      <c r="CY1329" s="4"/>
      <c r="CZ1329" s="4"/>
      <c r="DA1329" s="4"/>
      <c r="DB1329" s="4"/>
      <c r="DC1329" s="4"/>
      <c r="DD1329" s="4"/>
      <c r="DE1329" s="4"/>
      <c r="DF1329" s="4"/>
      <c r="DG1329" s="4"/>
      <c r="DH1329" s="4"/>
      <c r="DI1329" s="4"/>
      <c r="DJ1329" s="4"/>
      <c r="DK1329" s="4"/>
      <c r="DL1329" s="4"/>
      <c r="DM1329" s="4"/>
      <c r="DN1329" s="4"/>
      <c r="DO1329" s="4"/>
      <c r="DP1329" s="4"/>
      <c r="DQ1329" s="4"/>
      <c r="DR1329" s="4"/>
      <c r="DS1329" s="4"/>
      <c r="DT1329" s="4"/>
      <c r="DU1329" s="4"/>
      <c r="DV1329" s="4"/>
      <c r="DW1329" s="4"/>
      <c r="DX1329" s="4"/>
      <c r="DY1329" s="4"/>
      <c r="DZ1329" s="4"/>
      <c r="EA1329" s="4"/>
      <c r="EB1329" s="4"/>
      <c r="EC1329" s="4"/>
      <c r="ED1329" s="4"/>
      <c r="EE1329" s="4"/>
      <c r="EF1329" s="4"/>
      <c r="EG1329" s="4"/>
      <c r="EH1329" s="4"/>
      <c r="EI1329" s="4"/>
      <c r="EJ1329" s="4"/>
      <c r="EK1329" s="4"/>
      <c r="EL1329" s="4"/>
      <c r="EM1329" s="4"/>
      <c r="EN1329" s="4"/>
      <c r="EO1329" s="4"/>
      <c r="EP1329" s="4"/>
      <c r="EQ1329" s="4"/>
      <c r="ER1329" s="4"/>
      <c r="ES1329" s="4"/>
      <c r="ET1329" s="4"/>
      <c r="EU1329" s="4"/>
      <c r="EV1329" s="4"/>
      <c r="EW1329" s="4"/>
      <c r="EX1329" s="4"/>
    </row>
    <row r="1330" spans="1:154">
      <c r="A1330" s="6"/>
      <c r="B1330" s="4"/>
      <c r="C1330" s="4"/>
      <c r="D1330" s="5"/>
      <c r="E1330" s="5"/>
      <c r="F1330" s="5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  <c r="CH1330" s="4"/>
      <c r="CI1330" s="4"/>
      <c r="CJ1330" s="4"/>
      <c r="CK1330" s="4"/>
      <c r="CL1330" s="4"/>
      <c r="CM1330" s="4"/>
      <c r="CN1330" s="4"/>
      <c r="CO1330" s="4"/>
      <c r="CP1330" s="4"/>
      <c r="CQ1330" s="4"/>
      <c r="CR1330" s="4"/>
      <c r="CS1330" s="4"/>
      <c r="CT1330" s="4"/>
      <c r="CU1330" s="4"/>
      <c r="CV1330" s="4"/>
      <c r="CW1330" s="4"/>
      <c r="CX1330" s="4"/>
      <c r="CY1330" s="4"/>
      <c r="CZ1330" s="4"/>
      <c r="DA1330" s="4"/>
      <c r="DB1330" s="4"/>
      <c r="DC1330" s="4"/>
      <c r="DD1330" s="4"/>
      <c r="DE1330" s="4"/>
      <c r="DF1330" s="4"/>
      <c r="DG1330" s="4"/>
      <c r="DH1330" s="4"/>
      <c r="DI1330" s="4"/>
      <c r="DJ1330" s="4"/>
      <c r="DK1330" s="4"/>
      <c r="DL1330" s="4"/>
      <c r="DM1330" s="4"/>
      <c r="DN1330" s="4"/>
      <c r="DO1330" s="4"/>
      <c r="DP1330" s="4"/>
      <c r="DQ1330" s="4"/>
      <c r="DR1330" s="4"/>
      <c r="DS1330" s="4"/>
      <c r="DT1330" s="4"/>
      <c r="DU1330" s="4"/>
      <c r="DV1330" s="4"/>
      <c r="DW1330" s="4"/>
      <c r="DX1330" s="4"/>
      <c r="DY1330" s="4"/>
      <c r="DZ1330" s="4"/>
      <c r="EA1330" s="4"/>
      <c r="EB1330" s="4"/>
      <c r="EC1330" s="4"/>
      <c r="ED1330" s="4"/>
      <c r="EE1330" s="4"/>
      <c r="EF1330" s="4"/>
      <c r="EG1330" s="4"/>
      <c r="EH1330" s="4"/>
      <c r="EI1330" s="4"/>
      <c r="EJ1330" s="4"/>
      <c r="EK1330" s="4"/>
      <c r="EL1330" s="4"/>
      <c r="EM1330" s="4"/>
      <c r="EN1330" s="4"/>
      <c r="EO1330" s="4"/>
      <c r="EP1330" s="4"/>
      <c r="EQ1330" s="4"/>
      <c r="ER1330" s="4"/>
      <c r="ES1330" s="4"/>
      <c r="ET1330" s="4"/>
      <c r="EU1330" s="4"/>
      <c r="EV1330" s="4"/>
      <c r="EW1330" s="4"/>
      <c r="EX1330" s="4"/>
    </row>
    <row r="1331" spans="1:154">
      <c r="A1331" s="6"/>
      <c r="B1331" s="4"/>
      <c r="C1331" s="4"/>
      <c r="D1331" s="5"/>
      <c r="E1331" s="5"/>
      <c r="F1331" s="5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  <c r="CH1331" s="4"/>
      <c r="CI1331" s="4"/>
      <c r="CJ1331" s="4"/>
      <c r="CK1331" s="4"/>
      <c r="CL1331" s="4"/>
      <c r="CM1331" s="4"/>
      <c r="CN1331" s="4"/>
      <c r="CO1331" s="4"/>
      <c r="CP1331" s="4"/>
      <c r="CQ1331" s="4"/>
      <c r="CR1331" s="4"/>
      <c r="CS1331" s="4"/>
      <c r="CT1331" s="4"/>
      <c r="CU1331" s="4"/>
      <c r="CV1331" s="4"/>
      <c r="CW1331" s="4"/>
      <c r="CX1331" s="4"/>
      <c r="CY1331" s="4"/>
      <c r="CZ1331" s="4"/>
      <c r="DA1331" s="4"/>
      <c r="DB1331" s="4"/>
      <c r="DC1331" s="4"/>
      <c r="DD1331" s="4"/>
      <c r="DE1331" s="4"/>
      <c r="DF1331" s="4"/>
      <c r="DG1331" s="4"/>
      <c r="DH1331" s="4"/>
      <c r="DI1331" s="4"/>
      <c r="DJ1331" s="4"/>
      <c r="DK1331" s="4"/>
      <c r="DL1331" s="4"/>
      <c r="DM1331" s="4"/>
      <c r="DN1331" s="4"/>
      <c r="DO1331" s="4"/>
      <c r="DP1331" s="4"/>
      <c r="DQ1331" s="4"/>
      <c r="DR1331" s="4"/>
      <c r="DS1331" s="4"/>
      <c r="DT1331" s="4"/>
      <c r="DU1331" s="4"/>
      <c r="DV1331" s="4"/>
      <c r="DW1331" s="4"/>
      <c r="DX1331" s="4"/>
      <c r="DY1331" s="4"/>
      <c r="DZ1331" s="4"/>
      <c r="EA1331" s="4"/>
      <c r="EB1331" s="4"/>
      <c r="EC1331" s="4"/>
      <c r="ED1331" s="4"/>
      <c r="EE1331" s="4"/>
      <c r="EF1331" s="4"/>
      <c r="EG1331" s="4"/>
      <c r="EH1331" s="4"/>
      <c r="EI1331" s="4"/>
      <c r="EJ1331" s="4"/>
      <c r="EK1331" s="4"/>
      <c r="EL1331" s="4"/>
      <c r="EM1331" s="4"/>
      <c r="EN1331" s="4"/>
      <c r="EO1331" s="4"/>
      <c r="EP1331" s="4"/>
      <c r="EQ1331" s="4"/>
      <c r="ER1331" s="4"/>
      <c r="ES1331" s="4"/>
      <c r="ET1331" s="4"/>
      <c r="EU1331" s="4"/>
      <c r="EV1331" s="4"/>
      <c r="EW1331" s="4"/>
      <c r="EX1331" s="4"/>
    </row>
    <row r="1332" spans="1:154">
      <c r="A1332" s="6"/>
      <c r="B1332" s="4"/>
      <c r="C1332" s="4"/>
      <c r="D1332" s="5"/>
      <c r="E1332" s="5"/>
      <c r="F1332" s="5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  <c r="CH1332" s="4"/>
      <c r="CI1332" s="4"/>
      <c r="CJ1332" s="4"/>
      <c r="CK1332" s="4"/>
      <c r="CL1332" s="4"/>
      <c r="CM1332" s="4"/>
      <c r="CN1332" s="4"/>
      <c r="CO1332" s="4"/>
      <c r="CP1332" s="4"/>
      <c r="CQ1332" s="4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  <c r="DC1332" s="4"/>
      <c r="DD1332" s="4"/>
      <c r="DE1332" s="4"/>
      <c r="DF1332" s="4"/>
      <c r="DG1332" s="4"/>
      <c r="DH1332" s="4"/>
      <c r="DI1332" s="4"/>
      <c r="DJ1332" s="4"/>
      <c r="DK1332" s="4"/>
      <c r="DL1332" s="4"/>
      <c r="DM1332" s="4"/>
      <c r="DN1332" s="4"/>
      <c r="DO1332" s="4"/>
      <c r="DP1332" s="4"/>
      <c r="DQ1332" s="4"/>
      <c r="DR1332" s="4"/>
      <c r="DS1332" s="4"/>
      <c r="DT1332" s="4"/>
      <c r="DU1332" s="4"/>
      <c r="DV1332" s="4"/>
      <c r="DW1332" s="4"/>
      <c r="DX1332" s="4"/>
      <c r="DY1332" s="4"/>
      <c r="DZ1332" s="4"/>
      <c r="EA1332" s="4"/>
      <c r="EB1332" s="4"/>
      <c r="EC1332" s="4"/>
      <c r="ED1332" s="4"/>
      <c r="EE1332" s="4"/>
      <c r="EF1332" s="4"/>
      <c r="EG1332" s="4"/>
      <c r="EH1332" s="4"/>
      <c r="EI1332" s="4"/>
      <c r="EJ1332" s="4"/>
      <c r="EK1332" s="4"/>
      <c r="EL1332" s="4"/>
      <c r="EM1332" s="4"/>
      <c r="EN1332" s="4"/>
      <c r="EO1332" s="4"/>
      <c r="EP1332" s="4"/>
      <c r="EQ1332" s="4"/>
      <c r="ER1332" s="4"/>
      <c r="ES1332" s="4"/>
      <c r="ET1332" s="4"/>
      <c r="EU1332" s="4"/>
      <c r="EV1332" s="4"/>
      <c r="EW1332" s="4"/>
      <c r="EX1332" s="4"/>
    </row>
    <row r="1333" spans="1:154">
      <c r="A1333" s="6"/>
      <c r="B1333" s="4"/>
      <c r="C1333" s="4"/>
      <c r="D1333" s="5"/>
      <c r="E1333" s="5"/>
      <c r="F1333" s="5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  <c r="DC1333" s="4"/>
      <c r="DD1333" s="4"/>
      <c r="DE1333" s="4"/>
      <c r="DF1333" s="4"/>
      <c r="DG1333" s="4"/>
      <c r="DH1333" s="4"/>
      <c r="DI1333" s="4"/>
      <c r="DJ1333" s="4"/>
      <c r="DK1333" s="4"/>
      <c r="DL1333" s="4"/>
      <c r="DM1333" s="4"/>
      <c r="DN1333" s="4"/>
      <c r="DO1333" s="4"/>
      <c r="DP1333" s="4"/>
      <c r="DQ1333" s="4"/>
      <c r="DR1333" s="4"/>
      <c r="DS1333" s="4"/>
      <c r="DT1333" s="4"/>
      <c r="DU1333" s="4"/>
      <c r="DV1333" s="4"/>
      <c r="DW1333" s="4"/>
      <c r="DX1333" s="4"/>
      <c r="DY1333" s="4"/>
      <c r="DZ1333" s="4"/>
      <c r="EA1333" s="4"/>
      <c r="EB1333" s="4"/>
      <c r="EC1333" s="4"/>
      <c r="ED1333" s="4"/>
      <c r="EE1333" s="4"/>
      <c r="EF1333" s="4"/>
      <c r="EG1333" s="4"/>
      <c r="EH1333" s="4"/>
      <c r="EI1333" s="4"/>
      <c r="EJ1333" s="4"/>
      <c r="EK1333" s="4"/>
      <c r="EL1333" s="4"/>
      <c r="EM1333" s="4"/>
      <c r="EN1333" s="4"/>
      <c r="EO1333" s="4"/>
      <c r="EP1333" s="4"/>
      <c r="EQ1333" s="4"/>
      <c r="ER1333" s="4"/>
      <c r="ES1333" s="4"/>
      <c r="ET1333" s="4"/>
      <c r="EU1333" s="4"/>
      <c r="EV1333" s="4"/>
      <c r="EW1333" s="4"/>
      <c r="EX1333" s="4"/>
    </row>
    <row r="1334" spans="1:154">
      <c r="A1334" s="6"/>
      <c r="B1334" s="4"/>
      <c r="C1334" s="4"/>
      <c r="D1334" s="5"/>
      <c r="E1334" s="5"/>
      <c r="F1334" s="5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  <c r="CH1334" s="4"/>
      <c r="CI1334" s="4"/>
      <c r="CJ1334" s="4"/>
      <c r="CK1334" s="4"/>
      <c r="CL1334" s="4"/>
      <c r="CM1334" s="4"/>
      <c r="CN1334" s="4"/>
      <c r="CO1334" s="4"/>
      <c r="CP1334" s="4"/>
      <c r="CQ1334" s="4"/>
      <c r="CR1334" s="4"/>
      <c r="CS1334" s="4"/>
      <c r="CT1334" s="4"/>
      <c r="CU1334" s="4"/>
      <c r="CV1334" s="4"/>
      <c r="CW1334" s="4"/>
      <c r="CX1334" s="4"/>
      <c r="CY1334" s="4"/>
      <c r="CZ1334" s="4"/>
      <c r="DA1334" s="4"/>
      <c r="DB1334" s="4"/>
      <c r="DC1334" s="4"/>
      <c r="DD1334" s="4"/>
      <c r="DE1334" s="4"/>
      <c r="DF1334" s="4"/>
      <c r="DG1334" s="4"/>
      <c r="DH1334" s="4"/>
      <c r="DI1334" s="4"/>
      <c r="DJ1334" s="4"/>
      <c r="DK1334" s="4"/>
      <c r="DL1334" s="4"/>
      <c r="DM1334" s="4"/>
      <c r="DN1334" s="4"/>
      <c r="DO1334" s="4"/>
      <c r="DP1334" s="4"/>
      <c r="DQ1334" s="4"/>
      <c r="DR1334" s="4"/>
      <c r="DS1334" s="4"/>
      <c r="DT1334" s="4"/>
      <c r="DU1334" s="4"/>
      <c r="DV1334" s="4"/>
      <c r="DW1334" s="4"/>
      <c r="DX1334" s="4"/>
      <c r="DY1334" s="4"/>
      <c r="DZ1334" s="4"/>
      <c r="EA1334" s="4"/>
      <c r="EB1334" s="4"/>
      <c r="EC1334" s="4"/>
      <c r="ED1334" s="4"/>
      <c r="EE1334" s="4"/>
      <c r="EF1334" s="4"/>
      <c r="EG1334" s="4"/>
      <c r="EH1334" s="4"/>
      <c r="EI1334" s="4"/>
      <c r="EJ1334" s="4"/>
      <c r="EK1334" s="4"/>
      <c r="EL1334" s="4"/>
      <c r="EM1334" s="4"/>
      <c r="EN1334" s="4"/>
      <c r="EO1334" s="4"/>
      <c r="EP1334" s="4"/>
      <c r="EQ1334" s="4"/>
      <c r="ER1334" s="4"/>
      <c r="ES1334" s="4"/>
      <c r="ET1334" s="4"/>
      <c r="EU1334" s="4"/>
      <c r="EV1334" s="4"/>
      <c r="EW1334" s="4"/>
      <c r="EX1334" s="4"/>
    </row>
    <row r="1335" spans="1:154">
      <c r="A1335" s="6"/>
      <c r="B1335" s="4"/>
      <c r="C1335" s="4"/>
      <c r="D1335" s="5"/>
      <c r="E1335" s="5"/>
      <c r="F1335" s="5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4"/>
      <c r="CH1335" s="4"/>
      <c r="CI1335" s="4"/>
      <c r="CJ1335" s="4"/>
      <c r="CK1335" s="4"/>
      <c r="CL1335" s="4"/>
      <c r="CM1335" s="4"/>
      <c r="CN1335" s="4"/>
      <c r="CO1335" s="4"/>
      <c r="CP1335" s="4"/>
      <c r="CQ1335" s="4"/>
      <c r="CR1335" s="4"/>
      <c r="CS1335" s="4"/>
      <c r="CT1335" s="4"/>
      <c r="CU1335" s="4"/>
      <c r="CV1335" s="4"/>
      <c r="CW1335" s="4"/>
      <c r="CX1335" s="4"/>
      <c r="CY1335" s="4"/>
      <c r="CZ1335" s="4"/>
      <c r="DA1335" s="4"/>
      <c r="DB1335" s="4"/>
      <c r="DC1335" s="4"/>
      <c r="DD1335" s="4"/>
      <c r="DE1335" s="4"/>
      <c r="DF1335" s="4"/>
      <c r="DG1335" s="4"/>
      <c r="DH1335" s="4"/>
      <c r="DI1335" s="4"/>
      <c r="DJ1335" s="4"/>
      <c r="DK1335" s="4"/>
      <c r="DL1335" s="4"/>
      <c r="DM1335" s="4"/>
      <c r="DN1335" s="4"/>
      <c r="DO1335" s="4"/>
      <c r="DP1335" s="4"/>
      <c r="DQ1335" s="4"/>
      <c r="DR1335" s="4"/>
      <c r="DS1335" s="4"/>
      <c r="DT1335" s="4"/>
      <c r="DU1335" s="4"/>
      <c r="DV1335" s="4"/>
      <c r="DW1335" s="4"/>
      <c r="DX1335" s="4"/>
      <c r="DY1335" s="4"/>
      <c r="DZ1335" s="4"/>
      <c r="EA1335" s="4"/>
      <c r="EB1335" s="4"/>
      <c r="EC1335" s="4"/>
      <c r="ED1335" s="4"/>
      <c r="EE1335" s="4"/>
      <c r="EF1335" s="4"/>
      <c r="EG1335" s="4"/>
      <c r="EH1335" s="4"/>
      <c r="EI1335" s="4"/>
      <c r="EJ1335" s="4"/>
      <c r="EK1335" s="4"/>
      <c r="EL1335" s="4"/>
      <c r="EM1335" s="4"/>
      <c r="EN1335" s="4"/>
      <c r="EO1335" s="4"/>
      <c r="EP1335" s="4"/>
      <c r="EQ1335" s="4"/>
      <c r="ER1335" s="4"/>
      <c r="ES1335" s="4"/>
      <c r="ET1335" s="4"/>
      <c r="EU1335" s="4"/>
      <c r="EV1335" s="4"/>
      <c r="EW1335" s="4"/>
      <c r="EX1335" s="4"/>
    </row>
    <row r="1336" spans="1:154">
      <c r="A1336" s="6"/>
      <c r="B1336" s="4"/>
      <c r="C1336" s="4"/>
      <c r="D1336" s="5"/>
      <c r="E1336" s="5"/>
      <c r="F1336" s="5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  <c r="CG1336" s="4"/>
      <c r="CH1336" s="4"/>
      <c r="CI1336" s="4"/>
      <c r="CJ1336" s="4"/>
      <c r="CK1336" s="4"/>
      <c r="CL1336" s="4"/>
      <c r="CM1336" s="4"/>
      <c r="CN1336" s="4"/>
      <c r="CO1336" s="4"/>
      <c r="CP1336" s="4"/>
      <c r="CQ1336" s="4"/>
      <c r="CR1336" s="4"/>
      <c r="CS1336" s="4"/>
      <c r="CT1336" s="4"/>
      <c r="CU1336" s="4"/>
      <c r="CV1336" s="4"/>
      <c r="CW1336" s="4"/>
      <c r="CX1336" s="4"/>
      <c r="CY1336" s="4"/>
      <c r="CZ1336" s="4"/>
      <c r="DA1336" s="4"/>
      <c r="DB1336" s="4"/>
      <c r="DC1336" s="4"/>
      <c r="DD1336" s="4"/>
      <c r="DE1336" s="4"/>
      <c r="DF1336" s="4"/>
      <c r="DG1336" s="4"/>
      <c r="DH1336" s="4"/>
      <c r="DI1336" s="4"/>
      <c r="DJ1336" s="4"/>
      <c r="DK1336" s="4"/>
      <c r="DL1336" s="4"/>
      <c r="DM1336" s="4"/>
      <c r="DN1336" s="4"/>
      <c r="DO1336" s="4"/>
      <c r="DP1336" s="4"/>
      <c r="DQ1336" s="4"/>
      <c r="DR1336" s="4"/>
      <c r="DS1336" s="4"/>
      <c r="DT1336" s="4"/>
      <c r="DU1336" s="4"/>
      <c r="DV1336" s="4"/>
      <c r="DW1336" s="4"/>
      <c r="DX1336" s="4"/>
      <c r="DY1336" s="4"/>
      <c r="DZ1336" s="4"/>
      <c r="EA1336" s="4"/>
      <c r="EB1336" s="4"/>
      <c r="EC1336" s="4"/>
      <c r="ED1336" s="4"/>
      <c r="EE1336" s="4"/>
      <c r="EF1336" s="4"/>
      <c r="EG1336" s="4"/>
      <c r="EH1336" s="4"/>
      <c r="EI1336" s="4"/>
      <c r="EJ1336" s="4"/>
      <c r="EK1336" s="4"/>
      <c r="EL1336" s="4"/>
      <c r="EM1336" s="4"/>
      <c r="EN1336" s="4"/>
      <c r="EO1336" s="4"/>
      <c r="EP1336" s="4"/>
      <c r="EQ1336" s="4"/>
      <c r="ER1336" s="4"/>
      <c r="ES1336" s="4"/>
      <c r="ET1336" s="4"/>
      <c r="EU1336" s="4"/>
      <c r="EV1336" s="4"/>
      <c r="EW1336" s="4"/>
      <c r="EX1336" s="4"/>
    </row>
    <row r="1337" spans="1:154">
      <c r="A1337" s="6"/>
      <c r="B1337" s="4"/>
      <c r="C1337" s="4"/>
      <c r="D1337" s="5"/>
      <c r="E1337" s="5"/>
      <c r="F1337" s="5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  <c r="CH1337" s="4"/>
      <c r="CI1337" s="4"/>
      <c r="CJ1337" s="4"/>
      <c r="CK1337" s="4"/>
      <c r="CL1337" s="4"/>
      <c r="CM1337" s="4"/>
      <c r="CN1337" s="4"/>
      <c r="CO1337" s="4"/>
      <c r="CP1337" s="4"/>
      <c r="CQ1337" s="4"/>
      <c r="CR1337" s="4"/>
      <c r="CS1337" s="4"/>
      <c r="CT1337" s="4"/>
      <c r="CU1337" s="4"/>
      <c r="CV1337" s="4"/>
      <c r="CW1337" s="4"/>
      <c r="CX1337" s="4"/>
      <c r="CY1337" s="4"/>
      <c r="CZ1337" s="4"/>
      <c r="DA1337" s="4"/>
      <c r="DB1337" s="4"/>
      <c r="DC1337" s="4"/>
      <c r="DD1337" s="4"/>
      <c r="DE1337" s="4"/>
      <c r="DF1337" s="4"/>
      <c r="DG1337" s="4"/>
      <c r="DH1337" s="4"/>
      <c r="DI1337" s="4"/>
      <c r="DJ1337" s="4"/>
      <c r="DK1337" s="4"/>
      <c r="DL1337" s="4"/>
      <c r="DM1337" s="4"/>
      <c r="DN1337" s="4"/>
      <c r="DO1337" s="4"/>
      <c r="DP1337" s="4"/>
      <c r="DQ1337" s="4"/>
      <c r="DR1337" s="4"/>
      <c r="DS1337" s="4"/>
      <c r="DT1337" s="4"/>
      <c r="DU1337" s="4"/>
      <c r="DV1337" s="4"/>
      <c r="DW1337" s="4"/>
      <c r="DX1337" s="4"/>
      <c r="DY1337" s="4"/>
      <c r="DZ1337" s="4"/>
      <c r="EA1337" s="4"/>
      <c r="EB1337" s="4"/>
      <c r="EC1337" s="4"/>
      <c r="ED1337" s="4"/>
      <c r="EE1337" s="4"/>
      <c r="EF1337" s="4"/>
      <c r="EG1337" s="4"/>
      <c r="EH1337" s="4"/>
      <c r="EI1337" s="4"/>
      <c r="EJ1337" s="4"/>
      <c r="EK1337" s="4"/>
      <c r="EL1337" s="4"/>
      <c r="EM1337" s="4"/>
      <c r="EN1337" s="4"/>
      <c r="EO1337" s="4"/>
      <c r="EP1337" s="4"/>
      <c r="EQ1337" s="4"/>
      <c r="ER1337" s="4"/>
      <c r="ES1337" s="4"/>
      <c r="ET1337" s="4"/>
      <c r="EU1337" s="4"/>
      <c r="EV1337" s="4"/>
      <c r="EW1337" s="4"/>
      <c r="EX1337" s="4"/>
    </row>
    <row r="1338" spans="1:154">
      <c r="A1338" s="6"/>
      <c r="B1338" s="4"/>
      <c r="C1338" s="4"/>
      <c r="D1338" s="5"/>
      <c r="E1338" s="5"/>
      <c r="F1338" s="5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  <c r="CH1338" s="4"/>
      <c r="CI1338" s="4"/>
      <c r="CJ1338" s="4"/>
      <c r="CK1338" s="4"/>
      <c r="CL1338" s="4"/>
      <c r="CM1338" s="4"/>
      <c r="CN1338" s="4"/>
      <c r="CO1338" s="4"/>
      <c r="CP1338" s="4"/>
      <c r="CQ1338" s="4"/>
      <c r="CR1338" s="4"/>
      <c r="CS1338" s="4"/>
      <c r="CT1338" s="4"/>
      <c r="CU1338" s="4"/>
      <c r="CV1338" s="4"/>
      <c r="CW1338" s="4"/>
      <c r="CX1338" s="4"/>
      <c r="CY1338" s="4"/>
      <c r="CZ1338" s="4"/>
      <c r="DA1338" s="4"/>
      <c r="DB1338" s="4"/>
      <c r="DC1338" s="4"/>
      <c r="DD1338" s="4"/>
      <c r="DE1338" s="4"/>
      <c r="DF1338" s="4"/>
      <c r="DG1338" s="4"/>
      <c r="DH1338" s="4"/>
      <c r="DI1338" s="4"/>
      <c r="DJ1338" s="4"/>
      <c r="DK1338" s="4"/>
      <c r="DL1338" s="4"/>
      <c r="DM1338" s="4"/>
      <c r="DN1338" s="4"/>
      <c r="DO1338" s="4"/>
      <c r="DP1338" s="4"/>
      <c r="DQ1338" s="4"/>
      <c r="DR1338" s="4"/>
      <c r="DS1338" s="4"/>
      <c r="DT1338" s="4"/>
      <c r="DU1338" s="4"/>
      <c r="DV1338" s="4"/>
      <c r="DW1338" s="4"/>
      <c r="DX1338" s="4"/>
      <c r="DY1338" s="4"/>
      <c r="DZ1338" s="4"/>
      <c r="EA1338" s="4"/>
      <c r="EB1338" s="4"/>
      <c r="EC1338" s="4"/>
      <c r="ED1338" s="4"/>
      <c r="EE1338" s="4"/>
      <c r="EF1338" s="4"/>
      <c r="EG1338" s="4"/>
      <c r="EH1338" s="4"/>
      <c r="EI1338" s="4"/>
      <c r="EJ1338" s="4"/>
      <c r="EK1338" s="4"/>
      <c r="EL1338" s="4"/>
      <c r="EM1338" s="4"/>
      <c r="EN1338" s="4"/>
      <c r="EO1338" s="4"/>
      <c r="EP1338" s="4"/>
      <c r="EQ1338" s="4"/>
      <c r="ER1338" s="4"/>
      <c r="ES1338" s="4"/>
      <c r="ET1338" s="4"/>
      <c r="EU1338" s="4"/>
      <c r="EV1338" s="4"/>
      <c r="EW1338" s="4"/>
      <c r="EX1338" s="4"/>
    </row>
    <row r="1339" spans="1:154">
      <c r="A1339" s="6"/>
      <c r="B1339" s="4"/>
      <c r="C1339" s="4"/>
      <c r="D1339" s="5"/>
      <c r="E1339" s="5"/>
      <c r="F1339" s="5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  <c r="CG1339" s="4"/>
      <c r="CH1339" s="4"/>
      <c r="CI1339" s="4"/>
      <c r="CJ1339" s="4"/>
      <c r="CK1339" s="4"/>
      <c r="CL1339" s="4"/>
      <c r="CM1339" s="4"/>
      <c r="CN1339" s="4"/>
      <c r="CO1339" s="4"/>
      <c r="CP1339" s="4"/>
      <c r="CQ1339" s="4"/>
      <c r="CR1339" s="4"/>
      <c r="CS1339" s="4"/>
      <c r="CT1339" s="4"/>
      <c r="CU1339" s="4"/>
      <c r="CV1339" s="4"/>
      <c r="CW1339" s="4"/>
      <c r="CX1339" s="4"/>
      <c r="CY1339" s="4"/>
      <c r="CZ1339" s="4"/>
      <c r="DA1339" s="4"/>
      <c r="DB1339" s="4"/>
      <c r="DC1339" s="4"/>
      <c r="DD1339" s="4"/>
      <c r="DE1339" s="4"/>
      <c r="DF1339" s="4"/>
      <c r="DG1339" s="4"/>
      <c r="DH1339" s="4"/>
      <c r="DI1339" s="4"/>
      <c r="DJ1339" s="4"/>
      <c r="DK1339" s="4"/>
      <c r="DL1339" s="4"/>
      <c r="DM1339" s="4"/>
      <c r="DN1339" s="4"/>
      <c r="DO1339" s="4"/>
      <c r="DP1339" s="4"/>
      <c r="DQ1339" s="4"/>
      <c r="DR1339" s="4"/>
      <c r="DS1339" s="4"/>
      <c r="DT1339" s="4"/>
      <c r="DU1339" s="4"/>
      <c r="DV1339" s="4"/>
      <c r="DW1339" s="4"/>
      <c r="DX1339" s="4"/>
      <c r="DY1339" s="4"/>
      <c r="DZ1339" s="4"/>
      <c r="EA1339" s="4"/>
      <c r="EB1339" s="4"/>
      <c r="EC1339" s="4"/>
      <c r="ED1339" s="4"/>
      <c r="EE1339" s="4"/>
      <c r="EF1339" s="4"/>
      <c r="EG1339" s="4"/>
      <c r="EH1339" s="4"/>
      <c r="EI1339" s="4"/>
      <c r="EJ1339" s="4"/>
      <c r="EK1339" s="4"/>
      <c r="EL1339" s="4"/>
      <c r="EM1339" s="4"/>
      <c r="EN1339" s="4"/>
      <c r="EO1339" s="4"/>
      <c r="EP1339" s="4"/>
      <c r="EQ1339" s="4"/>
      <c r="ER1339" s="4"/>
      <c r="ES1339" s="4"/>
      <c r="ET1339" s="4"/>
      <c r="EU1339" s="4"/>
      <c r="EV1339" s="4"/>
      <c r="EW1339" s="4"/>
      <c r="EX1339" s="4"/>
    </row>
    <row r="1340" spans="1:154">
      <c r="A1340" s="6"/>
      <c r="B1340" s="4"/>
      <c r="C1340" s="4"/>
      <c r="D1340" s="5"/>
      <c r="E1340" s="5"/>
      <c r="F1340" s="5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  <c r="CG1340" s="4"/>
      <c r="CH1340" s="4"/>
      <c r="CI1340" s="4"/>
      <c r="CJ1340" s="4"/>
      <c r="CK1340" s="4"/>
      <c r="CL1340" s="4"/>
      <c r="CM1340" s="4"/>
      <c r="CN1340" s="4"/>
      <c r="CO1340" s="4"/>
      <c r="CP1340" s="4"/>
      <c r="CQ1340" s="4"/>
      <c r="CR1340" s="4"/>
      <c r="CS1340" s="4"/>
      <c r="CT1340" s="4"/>
      <c r="CU1340" s="4"/>
      <c r="CV1340" s="4"/>
      <c r="CW1340" s="4"/>
      <c r="CX1340" s="4"/>
      <c r="CY1340" s="4"/>
      <c r="CZ1340" s="4"/>
      <c r="DA1340" s="4"/>
      <c r="DB1340" s="4"/>
      <c r="DC1340" s="4"/>
      <c r="DD1340" s="4"/>
      <c r="DE1340" s="4"/>
      <c r="DF1340" s="4"/>
      <c r="DG1340" s="4"/>
      <c r="DH1340" s="4"/>
      <c r="DI1340" s="4"/>
      <c r="DJ1340" s="4"/>
      <c r="DK1340" s="4"/>
      <c r="DL1340" s="4"/>
      <c r="DM1340" s="4"/>
      <c r="DN1340" s="4"/>
      <c r="DO1340" s="4"/>
      <c r="DP1340" s="4"/>
      <c r="DQ1340" s="4"/>
      <c r="DR1340" s="4"/>
      <c r="DS1340" s="4"/>
      <c r="DT1340" s="4"/>
      <c r="DU1340" s="4"/>
      <c r="DV1340" s="4"/>
      <c r="DW1340" s="4"/>
      <c r="DX1340" s="4"/>
      <c r="DY1340" s="4"/>
      <c r="DZ1340" s="4"/>
      <c r="EA1340" s="4"/>
      <c r="EB1340" s="4"/>
      <c r="EC1340" s="4"/>
      <c r="ED1340" s="4"/>
      <c r="EE1340" s="4"/>
      <c r="EF1340" s="4"/>
      <c r="EG1340" s="4"/>
      <c r="EH1340" s="4"/>
      <c r="EI1340" s="4"/>
      <c r="EJ1340" s="4"/>
      <c r="EK1340" s="4"/>
      <c r="EL1340" s="4"/>
      <c r="EM1340" s="4"/>
      <c r="EN1340" s="4"/>
      <c r="EO1340" s="4"/>
      <c r="EP1340" s="4"/>
      <c r="EQ1340" s="4"/>
      <c r="ER1340" s="4"/>
      <c r="ES1340" s="4"/>
      <c r="ET1340" s="4"/>
      <c r="EU1340" s="4"/>
      <c r="EV1340" s="4"/>
      <c r="EW1340" s="4"/>
      <c r="EX1340" s="4"/>
    </row>
    <row r="1341" spans="1:154">
      <c r="A1341" s="6"/>
      <c r="B1341" s="4"/>
      <c r="C1341" s="4"/>
      <c r="D1341" s="5"/>
      <c r="E1341" s="5"/>
      <c r="F1341" s="5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  <c r="CH1341" s="4"/>
      <c r="CI1341" s="4"/>
      <c r="CJ1341" s="4"/>
      <c r="CK1341" s="4"/>
      <c r="CL1341" s="4"/>
      <c r="CM1341" s="4"/>
      <c r="CN1341" s="4"/>
      <c r="CO1341" s="4"/>
      <c r="CP1341" s="4"/>
      <c r="CQ1341" s="4"/>
      <c r="CR1341" s="4"/>
      <c r="CS1341" s="4"/>
      <c r="CT1341" s="4"/>
      <c r="CU1341" s="4"/>
      <c r="CV1341" s="4"/>
      <c r="CW1341" s="4"/>
      <c r="CX1341" s="4"/>
      <c r="CY1341" s="4"/>
      <c r="CZ1341" s="4"/>
      <c r="DA1341" s="4"/>
      <c r="DB1341" s="4"/>
      <c r="DC1341" s="4"/>
      <c r="DD1341" s="4"/>
      <c r="DE1341" s="4"/>
      <c r="DF1341" s="4"/>
      <c r="DG1341" s="4"/>
      <c r="DH1341" s="4"/>
      <c r="DI1341" s="4"/>
      <c r="DJ1341" s="4"/>
      <c r="DK1341" s="4"/>
      <c r="DL1341" s="4"/>
      <c r="DM1341" s="4"/>
      <c r="DN1341" s="4"/>
      <c r="DO1341" s="4"/>
      <c r="DP1341" s="4"/>
      <c r="DQ1341" s="4"/>
      <c r="DR1341" s="4"/>
      <c r="DS1341" s="4"/>
      <c r="DT1341" s="4"/>
      <c r="DU1341" s="4"/>
      <c r="DV1341" s="4"/>
      <c r="DW1341" s="4"/>
      <c r="DX1341" s="4"/>
      <c r="DY1341" s="4"/>
      <c r="DZ1341" s="4"/>
      <c r="EA1341" s="4"/>
      <c r="EB1341" s="4"/>
      <c r="EC1341" s="4"/>
      <c r="ED1341" s="4"/>
      <c r="EE1341" s="4"/>
      <c r="EF1341" s="4"/>
      <c r="EG1341" s="4"/>
      <c r="EH1341" s="4"/>
      <c r="EI1341" s="4"/>
      <c r="EJ1341" s="4"/>
      <c r="EK1341" s="4"/>
      <c r="EL1341" s="4"/>
      <c r="EM1341" s="4"/>
      <c r="EN1341" s="4"/>
      <c r="EO1341" s="4"/>
      <c r="EP1341" s="4"/>
      <c r="EQ1341" s="4"/>
      <c r="ER1341" s="4"/>
      <c r="ES1341" s="4"/>
      <c r="ET1341" s="4"/>
      <c r="EU1341" s="4"/>
      <c r="EV1341" s="4"/>
      <c r="EW1341" s="4"/>
      <c r="EX1341" s="4"/>
    </row>
    <row r="1342" spans="1:154">
      <c r="A1342" s="6"/>
      <c r="B1342" s="4"/>
      <c r="C1342" s="4"/>
      <c r="D1342" s="5"/>
      <c r="E1342" s="5"/>
      <c r="F1342" s="5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  <c r="CH1342" s="4"/>
      <c r="CI1342" s="4"/>
      <c r="CJ1342" s="4"/>
      <c r="CK1342" s="4"/>
      <c r="CL1342" s="4"/>
      <c r="CM1342" s="4"/>
      <c r="CN1342" s="4"/>
      <c r="CO1342" s="4"/>
      <c r="CP1342" s="4"/>
      <c r="CQ1342" s="4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  <c r="DC1342" s="4"/>
      <c r="DD1342" s="4"/>
      <c r="DE1342" s="4"/>
      <c r="DF1342" s="4"/>
      <c r="DG1342" s="4"/>
      <c r="DH1342" s="4"/>
      <c r="DI1342" s="4"/>
      <c r="DJ1342" s="4"/>
      <c r="DK1342" s="4"/>
      <c r="DL1342" s="4"/>
      <c r="DM1342" s="4"/>
      <c r="DN1342" s="4"/>
      <c r="DO1342" s="4"/>
      <c r="DP1342" s="4"/>
      <c r="DQ1342" s="4"/>
      <c r="DR1342" s="4"/>
      <c r="DS1342" s="4"/>
      <c r="DT1342" s="4"/>
      <c r="DU1342" s="4"/>
      <c r="DV1342" s="4"/>
      <c r="DW1342" s="4"/>
      <c r="DX1342" s="4"/>
      <c r="DY1342" s="4"/>
      <c r="DZ1342" s="4"/>
      <c r="EA1342" s="4"/>
      <c r="EB1342" s="4"/>
      <c r="EC1342" s="4"/>
      <c r="ED1342" s="4"/>
      <c r="EE1342" s="4"/>
      <c r="EF1342" s="4"/>
      <c r="EG1342" s="4"/>
      <c r="EH1342" s="4"/>
      <c r="EI1342" s="4"/>
      <c r="EJ1342" s="4"/>
      <c r="EK1342" s="4"/>
      <c r="EL1342" s="4"/>
      <c r="EM1342" s="4"/>
      <c r="EN1342" s="4"/>
      <c r="EO1342" s="4"/>
      <c r="EP1342" s="4"/>
      <c r="EQ1342" s="4"/>
      <c r="ER1342" s="4"/>
      <c r="ES1342" s="4"/>
      <c r="ET1342" s="4"/>
      <c r="EU1342" s="4"/>
      <c r="EV1342" s="4"/>
      <c r="EW1342" s="4"/>
      <c r="EX1342" s="4"/>
    </row>
    <row r="1343" spans="1:154">
      <c r="A1343" s="6"/>
      <c r="B1343" s="4"/>
      <c r="C1343" s="4"/>
      <c r="D1343" s="5"/>
      <c r="E1343" s="5"/>
      <c r="F1343" s="5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E1343" s="4"/>
      <c r="DF1343" s="4"/>
      <c r="DG1343" s="4"/>
      <c r="DH1343" s="4"/>
      <c r="DI1343" s="4"/>
      <c r="DJ1343" s="4"/>
      <c r="DK1343" s="4"/>
      <c r="DL1343" s="4"/>
      <c r="DM1343" s="4"/>
      <c r="DN1343" s="4"/>
      <c r="DO1343" s="4"/>
      <c r="DP1343" s="4"/>
      <c r="DQ1343" s="4"/>
      <c r="DR1343" s="4"/>
      <c r="DS1343" s="4"/>
      <c r="DT1343" s="4"/>
      <c r="DU1343" s="4"/>
      <c r="DV1343" s="4"/>
      <c r="DW1343" s="4"/>
      <c r="DX1343" s="4"/>
      <c r="DY1343" s="4"/>
      <c r="DZ1343" s="4"/>
      <c r="EA1343" s="4"/>
      <c r="EB1343" s="4"/>
      <c r="EC1343" s="4"/>
      <c r="ED1343" s="4"/>
      <c r="EE1343" s="4"/>
      <c r="EF1343" s="4"/>
      <c r="EG1343" s="4"/>
      <c r="EH1343" s="4"/>
      <c r="EI1343" s="4"/>
      <c r="EJ1343" s="4"/>
      <c r="EK1343" s="4"/>
      <c r="EL1343" s="4"/>
      <c r="EM1343" s="4"/>
      <c r="EN1343" s="4"/>
      <c r="EO1343" s="4"/>
      <c r="EP1343" s="4"/>
      <c r="EQ1343" s="4"/>
      <c r="ER1343" s="4"/>
      <c r="ES1343" s="4"/>
      <c r="ET1343" s="4"/>
      <c r="EU1343" s="4"/>
      <c r="EV1343" s="4"/>
      <c r="EW1343" s="4"/>
      <c r="EX1343" s="4"/>
    </row>
    <row r="1344" spans="1:154">
      <c r="A1344" s="6"/>
      <c r="B1344" s="4"/>
      <c r="C1344" s="4"/>
      <c r="D1344" s="5"/>
      <c r="E1344" s="5"/>
      <c r="F1344" s="5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4"/>
      <c r="CW1344" s="4"/>
      <c r="CX1344" s="4"/>
      <c r="CY1344" s="4"/>
      <c r="CZ1344" s="4"/>
      <c r="DA1344" s="4"/>
      <c r="DB1344" s="4"/>
      <c r="DC1344" s="4"/>
      <c r="DD1344" s="4"/>
      <c r="DE1344" s="4"/>
      <c r="DF1344" s="4"/>
      <c r="DG1344" s="4"/>
      <c r="DH1344" s="4"/>
      <c r="DI1344" s="4"/>
      <c r="DJ1344" s="4"/>
      <c r="DK1344" s="4"/>
      <c r="DL1344" s="4"/>
      <c r="DM1344" s="4"/>
      <c r="DN1344" s="4"/>
      <c r="DO1344" s="4"/>
      <c r="DP1344" s="4"/>
      <c r="DQ1344" s="4"/>
      <c r="DR1344" s="4"/>
      <c r="DS1344" s="4"/>
      <c r="DT1344" s="4"/>
      <c r="DU1344" s="4"/>
      <c r="DV1344" s="4"/>
      <c r="DW1344" s="4"/>
      <c r="DX1344" s="4"/>
      <c r="DY1344" s="4"/>
      <c r="DZ1344" s="4"/>
      <c r="EA1344" s="4"/>
      <c r="EB1344" s="4"/>
      <c r="EC1344" s="4"/>
      <c r="ED1344" s="4"/>
      <c r="EE1344" s="4"/>
      <c r="EF1344" s="4"/>
      <c r="EG1344" s="4"/>
      <c r="EH1344" s="4"/>
      <c r="EI1344" s="4"/>
      <c r="EJ1344" s="4"/>
      <c r="EK1344" s="4"/>
      <c r="EL1344" s="4"/>
      <c r="EM1344" s="4"/>
      <c r="EN1344" s="4"/>
      <c r="EO1344" s="4"/>
      <c r="EP1344" s="4"/>
      <c r="EQ1344" s="4"/>
      <c r="ER1344" s="4"/>
      <c r="ES1344" s="4"/>
      <c r="ET1344" s="4"/>
      <c r="EU1344" s="4"/>
      <c r="EV1344" s="4"/>
      <c r="EW1344" s="4"/>
      <c r="EX1344" s="4"/>
    </row>
    <row r="1345" spans="1:154">
      <c r="A1345" s="6"/>
      <c r="B1345" s="4"/>
      <c r="C1345" s="4"/>
      <c r="D1345" s="5"/>
      <c r="E1345" s="5"/>
      <c r="F1345" s="5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4"/>
      <c r="CR1345" s="4"/>
      <c r="CS1345" s="4"/>
      <c r="CT1345" s="4"/>
      <c r="CU1345" s="4"/>
      <c r="CV1345" s="4"/>
      <c r="CW1345" s="4"/>
      <c r="CX1345" s="4"/>
      <c r="CY1345" s="4"/>
      <c r="CZ1345" s="4"/>
      <c r="DA1345" s="4"/>
      <c r="DB1345" s="4"/>
      <c r="DC1345" s="4"/>
      <c r="DD1345" s="4"/>
      <c r="DE1345" s="4"/>
      <c r="DF1345" s="4"/>
      <c r="DG1345" s="4"/>
      <c r="DH1345" s="4"/>
      <c r="DI1345" s="4"/>
      <c r="DJ1345" s="4"/>
      <c r="DK1345" s="4"/>
      <c r="DL1345" s="4"/>
      <c r="DM1345" s="4"/>
      <c r="DN1345" s="4"/>
      <c r="DO1345" s="4"/>
      <c r="DP1345" s="4"/>
      <c r="DQ1345" s="4"/>
      <c r="DR1345" s="4"/>
      <c r="DS1345" s="4"/>
      <c r="DT1345" s="4"/>
      <c r="DU1345" s="4"/>
      <c r="DV1345" s="4"/>
      <c r="DW1345" s="4"/>
      <c r="DX1345" s="4"/>
      <c r="DY1345" s="4"/>
      <c r="DZ1345" s="4"/>
      <c r="EA1345" s="4"/>
      <c r="EB1345" s="4"/>
      <c r="EC1345" s="4"/>
      <c r="ED1345" s="4"/>
      <c r="EE1345" s="4"/>
      <c r="EF1345" s="4"/>
      <c r="EG1345" s="4"/>
      <c r="EH1345" s="4"/>
      <c r="EI1345" s="4"/>
      <c r="EJ1345" s="4"/>
      <c r="EK1345" s="4"/>
      <c r="EL1345" s="4"/>
      <c r="EM1345" s="4"/>
      <c r="EN1345" s="4"/>
      <c r="EO1345" s="4"/>
      <c r="EP1345" s="4"/>
      <c r="EQ1345" s="4"/>
      <c r="ER1345" s="4"/>
      <c r="ES1345" s="4"/>
      <c r="ET1345" s="4"/>
      <c r="EU1345" s="4"/>
      <c r="EV1345" s="4"/>
      <c r="EW1345" s="4"/>
      <c r="EX1345" s="4"/>
    </row>
    <row r="1346" spans="1:154">
      <c r="A1346" s="6"/>
      <c r="B1346" s="4"/>
      <c r="C1346" s="4"/>
      <c r="D1346" s="5"/>
      <c r="E1346" s="5"/>
      <c r="F1346" s="5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  <c r="DC1346" s="4"/>
      <c r="DD1346" s="4"/>
      <c r="DE1346" s="4"/>
      <c r="DF1346" s="4"/>
      <c r="DG1346" s="4"/>
      <c r="DH1346" s="4"/>
      <c r="DI1346" s="4"/>
      <c r="DJ1346" s="4"/>
      <c r="DK1346" s="4"/>
      <c r="DL1346" s="4"/>
      <c r="DM1346" s="4"/>
      <c r="DN1346" s="4"/>
      <c r="DO1346" s="4"/>
      <c r="DP1346" s="4"/>
      <c r="DQ1346" s="4"/>
      <c r="DR1346" s="4"/>
      <c r="DS1346" s="4"/>
      <c r="DT1346" s="4"/>
      <c r="DU1346" s="4"/>
      <c r="DV1346" s="4"/>
      <c r="DW1346" s="4"/>
      <c r="DX1346" s="4"/>
      <c r="DY1346" s="4"/>
      <c r="DZ1346" s="4"/>
      <c r="EA1346" s="4"/>
      <c r="EB1346" s="4"/>
      <c r="EC1346" s="4"/>
      <c r="ED1346" s="4"/>
      <c r="EE1346" s="4"/>
      <c r="EF1346" s="4"/>
      <c r="EG1346" s="4"/>
      <c r="EH1346" s="4"/>
      <c r="EI1346" s="4"/>
      <c r="EJ1346" s="4"/>
      <c r="EK1346" s="4"/>
      <c r="EL1346" s="4"/>
      <c r="EM1346" s="4"/>
      <c r="EN1346" s="4"/>
      <c r="EO1346" s="4"/>
      <c r="EP1346" s="4"/>
      <c r="EQ1346" s="4"/>
      <c r="ER1346" s="4"/>
      <c r="ES1346" s="4"/>
      <c r="ET1346" s="4"/>
      <c r="EU1346" s="4"/>
      <c r="EV1346" s="4"/>
      <c r="EW1346" s="4"/>
      <c r="EX1346" s="4"/>
    </row>
    <row r="1347" spans="1:154">
      <c r="A1347" s="6"/>
      <c r="B1347" s="4"/>
      <c r="C1347" s="4"/>
      <c r="D1347" s="5"/>
      <c r="E1347" s="5"/>
      <c r="F1347" s="5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  <c r="DC1347" s="4"/>
      <c r="DD1347" s="4"/>
      <c r="DE1347" s="4"/>
      <c r="DF1347" s="4"/>
      <c r="DG1347" s="4"/>
      <c r="DH1347" s="4"/>
      <c r="DI1347" s="4"/>
      <c r="DJ1347" s="4"/>
      <c r="DK1347" s="4"/>
      <c r="DL1347" s="4"/>
      <c r="DM1347" s="4"/>
      <c r="DN1347" s="4"/>
      <c r="DO1347" s="4"/>
      <c r="DP1347" s="4"/>
      <c r="DQ1347" s="4"/>
      <c r="DR1347" s="4"/>
      <c r="DS1347" s="4"/>
      <c r="DT1347" s="4"/>
      <c r="DU1347" s="4"/>
      <c r="DV1347" s="4"/>
      <c r="DW1347" s="4"/>
      <c r="DX1347" s="4"/>
      <c r="DY1347" s="4"/>
      <c r="DZ1347" s="4"/>
      <c r="EA1347" s="4"/>
      <c r="EB1347" s="4"/>
      <c r="EC1347" s="4"/>
      <c r="ED1347" s="4"/>
      <c r="EE1347" s="4"/>
      <c r="EF1347" s="4"/>
      <c r="EG1347" s="4"/>
      <c r="EH1347" s="4"/>
      <c r="EI1347" s="4"/>
      <c r="EJ1347" s="4"/>
      <c r="EK1347" s="4"/>
      <c r="EL1347" s="4"/>
      <c r="EM1347" s="4"/>
      <c r="EN1347" s="4"/>
      <c r="EO1347" s="4"/>
      <c r="EP1347" s="4"/>
      <c r="EQ1347" s="4"/>
      <c r="ER1347" s="4"/>
      <c r="ES1347" s="4"/>
      <c r="ET1347" s="4"/>
      <c r="EU1347" s="4"/>
      <c r="EV1347" s="4"/>
      <c r="EW1347" s="4"/>
      <c r="EX1347" s="4"/>
    </row>
    <row r="1348" spans="1:154">
      <c r="A1348" s="6"/>
      <c r="B1348" s="4"/>
      <c r="C1348" s="4"/>
      <c r="D1348" s="5"/>
      <c r="E1348" s="5"/>
      <c r="F1348" s="5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  <c r="DC1348" s="4"/>
      <c r="DD1348" s="4"/>
      <c r="DE1348" s="4"/>
      <c r="DF1348" s="4"/>
      <c r="DG1348" s="4"/>
      <c r="DH1348" s="4"/>
      <c r="DI1348" s="4"/>
      <c r="DJ1348" s="4"/>
      <c r="DK1348" s="4"/>
      <c r="DL1348" s="4"/>
      <c r="DM1348" s="4"/>
      <c r="DN1348" s="4"/>
      <c r="DO1348" s="4"/>
      <c r="DP1348" s="4"/>
      <c r="DQ1348" s="4"/>
      <c r="DR1348" s="4"/>
      <c r="DS1348" s="4"/>
      <c r="DT1348" s="4"/>
      <c r="DU1348" s="4"/>
      <c r="DV1348" s="4"/>
      <c r="DW1348" s="4"/>
      <c r="DX1348" s="4"/>
      <c r="DY1348" s="4"/>
      <c r="DZ1348" s="4"/>
      <c r="EA1348" s="4"/>
      <c r="EB1348" s="4"/>
      <c r="EC1348" s="4"/>
      <c r="ED1348" s="4"/>
      <c r="EE1348" s="4"/>
      <c r="EF1348" s="4"/>
      <c r="EG1348" s="4"/>
      <c r="EH1348" s="4"/>
      <c r="EI1348" s="4"/>
      <c r="EJ1348" s="4"/>
      <c r="EK1348" s="4"/>
      <c r="EL1348" s="4"/>
      <c r="EM1348" s="4"/>
      <c r="EN1348" s="4"/>
      <c r="EO1348" s="4"/>
      <c r="EP1348" s="4"/>
      <c r="EQ1348" s="4"/>
      <c r="ER1348" s="4"/>
      <c r="ES1348" s="4"/>
      <c r="ET1348" s="4"/>
      <c r="EU1348" s="4"/>
      <c r="EV1348" s="4"/>
      <c r="EW1348" s="4"/>
      <c r="EX1348" s="4"/>
    </row>
    <row r="1349" spans="1:154">
      <c r="A1349" s="6"/>
      <c r="B1349" s="4"/>
      <c r="C1349" s="4"/>
      <c r="D1349" s="5"/>
      <c r="E1349" s="5"/>
      <c r="F1349" s="5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  <c r="CG1349" s="4"/>
      <c r="CH1349" s="4"/>
      <c r="CI1349" s="4"/>
      <c r="CJ1349" s="4"/>
      <c r="CK1349" s="4"/>
      <c r="CL1349" s="4"/>
      <c r="CM1349" s="4"/>
      <c r="CN1349" s="4"/>
      <c r="CO1349" s="4"/>
      <c r="CP1349" s="4"/>
      <c r="CQ1349" s="4"/>
      <c r="CR1349" s="4"/>
      <c r="CS1349" s="4"/>
      <c r="CT1349" s="4"/>
      <c r="CU1349" s="4"/>
      <c r="CV1349" s="4"/>
      <c r="CW1349" s="4"/>
      <c r="CX1349" s="4"/>
      <c r="CY1349" s="4"/>
      <c r="CZ1349" s="4"/>
      <c r="DA1349" s="4"/>
      <c r="DB1349" s="4"/>
      <c r="DC1349" s="4"/>
      <c r="DD1349" s="4"/>
      <c r="DE1349" s="4"/>
      <c r="DF1349" s="4"/>
      <c r="DG1349" s="4"/>
      <c r="DH1349" s="4"/>
      <c r="DI1349" s="4"/>
      <c r="DJ1349" s="4"/>
      <c r="DK1349" s="4"/>
      <c r="DL1349" s="4"/>
      <c r="DM1349" s="4"/>
      <c r="DN1349" s="4"/>
      <c r="DO1349" s="4"/>
      <c r="DP1349" s="4"/>
      <c r="DQ1349" s="4"/>
      <c r="DR1349" s="4"/>
      <c r="DS1349" s="4"/>
      <c r="DT1349" s="4"/>
      <c r="DU1349" s="4"/>
      <c r="DV1349" s="4"/>
      <c r="DW1349" s="4"/>
      <c r="DX1349" s="4"/>
      <c r="DY1349" s="4"/>
      <c r="DZ1349" s="4"/>
      <c r="EA1349" s="4"/>
      <c r="EB1349" s="4"/>
      <c r="EC1349" s="4"/>
      <c r="ED1349" s="4"/>
      <c r="EE1349" s="4"/>
      <c r="EF1349" s="4"/>
      <c r="EG1349" s="4"/>
      <c r="EH1349" s="4"/>
      <c r="EI1349" s="4"/>
      <c r="EJ1349" s="4"/>
      <c r="EK1349" s="4"/>
      <c r="EL1349" s="4"/>
      <c r="EM1349" s="4"/>
      <c r="EN1349" s="4"/>
      <c r="EO1349" s="4"/>
      <c r="EP1349" s="4"/>
      <c r="EQ1349" s="4"/>
      <c r="ER1349" s="4"/>
      <c r="ES1349" s="4"/>
      <c r="ET1349" s="4"/>
      <c r="EU1349" s="4"/>
      <c r="EV1349" s="4"/>
      <c r="EW1349" s="4"/>
      <c r="EX1349" s="4"/>
    </row>
    <row r="1350" spans="1:154">
      <c r="A1350" s="6"/>
      <c r="B1350" s="4"/>
      <c r="C1350" s="4"/>
      <c r="D1350" s="5"/>
      <c r="E1350" s="5"/>
      <c r="F1350" s="5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  <c r="CG1350" s="4"/>
      <c r="CH1350" s="4"/>
      <c r="CI1350" s="4"/>
      <c r="CJ1350" s="4"/>
      <c r="CK1350" s="4"/>
      <c r="CL1350" s="4"/>
      <c r="CM1350" s="4"/>
      <c r="CN1350" s="4"/>
      <c r="CO1350" s="4"/>
      <c r="CP1350" s="4"/>
      <c r="CQ1350" s="4"/>
      <c r="CR1350" s="4"/>
      <c r="CS1350" s="4"/>
      <c r="CT1350" s="4"/>
      <c r="CU1350" s="4"/>
      <c r="CV1350" s="4"/>
      <c r="CW1350" s="4"/>
      <c r="CX1350" s="4"/>
      <c r="CY1350" s="4"/>
      <c r="CZ1350" s="4"/>
      <c r="DA1350" s="4"/>
      <c r="DB1350" s="4"/>
      <c r="DC1350" s="4"/>
      <c r="DD1350" s="4"/>
      <c r="DE1350" s="4"/>
      <c r="DF1350" s="4"/>
      <c r="DG1350" s="4"/>
      <c r="DH1350" s="4"/>
      <c r="DI1350" s="4"/>
      <c r="DJ1350" s="4"/>
      <c r="DK1350" s="4"/>
      <c r="DL1350" s="4"/>
      <c r="DM1350" s="4"/>
      <c r="DN1350" s="4"/>
      <c r="DO1350" s="4"/>
      <c r="DP1350" s="4"/>
      <c r="DQ1350" s="4"/>
      <c r="DR1350" s="4"/>
      <c r="DS1350" s="4"/>
      <c r="DT1350" s="4"/>
      <c r="DU1350" s="4"/>
      <c r="DV1350" s="4"/>
      <c r="DW1350" s="4"/>
      <c r="DX1350" s="4"/>
      <c r="DY1350" s="4"/>
      <c r="DZ1350" s="4"/>
      <c r="EA1350" s="4"/>
      <c r="EB1350" s="4"/>
      <c r="EC1350" s="4"/>
      <c r="ED1350" s="4"/>
      <c r="EE1350" s="4"/>
      <c r="EF1350" s="4"/>
      <c r="EG1350" s="4"/>
      <c r="EH1350" s="4"/>
      <c r="EI1350" s="4"/>
      <c r="EJ1350" s="4"/>
      <c r="EK1350" s="4"/>
      <c r="EL1350" s="4"/>
      <c r="EM1350" s="4"/>
      <c r="EN1350" s="4"/>
      <c r="EO1350" s="4"/>
      <c r="EP1350" s="4"/>
      <c r="EQ1350" s="4"/>
      <c r="ER1350" s="4"/>
      <c r="ES1350" s="4"/>
      <c r="ET1350" s="4"/>
      <c r="EU1350" s="4"/>
      <c r="EV1350" s="4"/>
      <c r="EW1350" s="4"/>
      <c r="EX1350" s="4"/>
    </row>
    <row r="1351" spans="1:154">
      <c r="A1351" s="6"/>
      <c r="B1351" s="4"/>
      <c r="C1351" s="4"/>
      <c r="D1351" s="5"/>
      <c r="E1351" s="5"/>
      <c r="F1351" s="5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  <c r="CG1351" s="4"/>
      <c r="CH1351" s="4"/>
      <c r="CI1351" s="4"/>
      <c r="CJ1351" s="4"/>
      <c r="CK1351" s="4"/>
      <c r="CL1351" s="4"/>
      <c r="CM1351" s="4"/>
      <c r="CN1351" s="4"/>
      <c r="CO1351" s="4"/>
      <c r="CP1351" s="4"/>
      <c r="CQ1351" s="4"/>
      <c r="CR1351" s="4"/>
      <c r="CS1351" s="4"/>
      <c r="CT1351" s="4"/>
      <c r="CU1351" s="4"/>
      <c r="CV1351" s="4"/>
      <c r="CW1351" s="4"/>
      <c r="CX1351" s="4"/>
      <c r="CY1351" s="4"/>
      <c r="CZ1351" s="4"/>
      <c r="DA1351" s="4"/>
      <c r="DB1351" s="4"/>
      <c r="DC1351" s="4"/>
      <c r="DD1351" s="4"/>
      <c r="DE1351" s="4"/>
      <c r="DF1351" s="4"/>
      <c r="DG1351" s="4"/>
      <c r="DH1351" s="4"/>
      <c r="DI1351" s="4"/>
      <c r="DJ1351" s="4"/>
      <c r="DK1351" s="4"/>
      <c r="DL1351" s="4"/>
      <c r="DM1351" s="4"/>
      <c r="DN1351" s="4"/>
      <c r="DO1351" s="4"/>
      <c r="DP1351" s="4"/>
      <c r="DQ1351" s="4"/>
      <c r="DR1351" s="4"/>
      <c r="DS1351" s="4"/>
      <c r="DT1351" s="4"/>
      <c r="DU1351" s="4"/>
      <c r="DV1351" s="4"/>
      <c r="DW1351" s="4"/>
      <c r="DX1351" s="4"/>
      <c r="DY1351" s="4"/>
      <c r="DZ1351" s="4"/>
      <c r="EA1351" s="4"/>
      <c r="EB1351" s="4"/>
      <c r="EC1351" s="4"/>
      <c r="ED1351" s="4"/>
      <c r="EE1351" s="4"/>
      <c r="EF1351" s="4"/>
      <c r="EG1351" s="4"/>
      <c r="EH1351" s="4"/>
      <c r="EI1351" s="4"/>
      <c r="EJ1351" s="4"/>
      <c r="EK1351" s="4"/>
      <c r="EL1351" s="4"/>
      <c r="EM1351" s="4"/>
      <c r="EN1351" s="4"/>
      <c r="EO1351" s="4"/>
      <c r="EP1351" s="4"/>
      <c r="EQ1351" s="4"/>
      <c r="ER1351" s="4"/>
      <c r="ES1351" s="4"/>
      <c r="ET1351" s="4"/>
      <c r="EU1351" s="4"/>
      <c r="EV1351" s="4"/>
      <c r="EW1351" s="4"/>
      <c r="EX1351" s="4"/>
    </row>
    <row r="1352" spans="1:154">
      <c r="A1352" s="6"/>
      <c r="B1352" s="4"/>
      <c r="C1352" s="4"/>
      <c r="D1352" s="5"/>
      <c r="E1352" s="5"/>
      <c r="F1352" s="5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  <c r="CH1352" s="4"/>
      <c r="CI1352" s="4"/>
      <c r="CJ1352" s="4"/>
      <c r="CK1352" s="4"/>
      <c r="CL1352" s="4"/>
      <c r="CM1352" s="4"/>
      <c r="CN1352" s="4"/>
      <c r="CO1352" s="4"/>
      <c r="CP1352" s="4"/>
      <c r="CQ1352" s="4"/>
      <c r="CR1352" s="4"/>
      <c r="CS1352" s="4"/>
      <c r="CT1352" s="4"/>
      <c r="CU1352" s="4"/>
      <c r="CV1352" s="4"/>
      <c r="CW1352" s="4"/>
      <c r="CX1352" s="4"/>
      <c r="CY1352" s="4"/>
      <c r="CZ1352" s="4"/>
      <c r="DA1352" s="4"/>
      <c r="DB1352" s="4"/>
      <c r="DC1352" s="4"/>
      <c r="DD1352" s="4"/>
      <c r="DE1352" s="4"/>
      <c r="DF1352" s="4"/>
      <c r="DG1352" s="4"/>
      <c r="DH1352" s="4"/>
      <c r="DI1352" s="4"/>
      <c r="DJ1352" s="4"/>
      <c r="DK1352" s="4"/>
      <c r="DL1352" s="4"/>
      <c r="DM1352" s="4"/>
      <c r="DN1352" s="4"/>
      <c r="DO1352" s="4"/>
      <c r="DP1352" s="4"/>
      <c r="DQ1352" s="4"/>
      <c r="DR1352" s="4"/>
      <c r="DS1352" s="4"/>
      <c r="DT1352" s="4"/>
      <c r="DU1352" s="4"/>
      <c r="DV1352" s="4"/>
      <c r="DW1352" s="4"/>
      <c r="DX1352" s="4"/>
      <c r="DY1352" s="4"/>
      <c r="DZ1352" s="4"/>
      <c r="EA1352" s="4"/>
      <c r="EB1352" s="4"/>
      <c r="EC1352" s="4"/>
      <c r="ED1352" s="4"/>
      <c r="EE1352" s="4"/>
      <c r="EF1352" s="4"/>
      <c r="EG1352" s="4"/>
      <c r="EH1352" s="4"/>
      <c r="EI1352" s="4"/>
      <c r="EJ1352" s="4"/>
      <c r="EK1352" s="4"/>
      <c r="EL1352" s="4"/>
      <c r="EM1352" s="4"/>
      <c r="EN1352" s="4"/>
      <c r="EO1352" s="4"/>
      <c r="EP1352" s="4"/>
      <c r="EQ1352" s="4"/>
      <c r="ER1352" s="4"/>
      <c r="ES1352" s="4"/>
      <c r="ET1352" s="4"/>
      <c r="EU1352" s="4"/>
      <c r="EV1352" s="4"/>
      <c r="EW1352" s="4"/>
      <c r="EX1352" s="4"/>
    </row>
    <row r="1353" spans="1:154">
      <c r="A1353" s="6"/>
      <c r="B1353" s="4"/>
      <c r="C1353" s="4"/>
      <c r="D1353" s="5"/>
      <c r="E1353" s="5"/>
      <c r="F1353" s="5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  <c r="CH1353" s="4"/>
      <c r="CI1353" s="4"/>
      <c r="CJ1353" s="4"/>
      <c r="CK1353" s="4"/>
      <c r="CL1353" s="4"/>
      <c r="CM1353" s="4"/>
      <c r="CN1353" s="4"/>
      <c r="CO1353" s="4"/>
      <c r="CP1353" s="4"/>
      <c r="CQ1353" s="4"/>
      <c r="CR1353" s="4"/>
      <c r="CS1353" s="4"/>
      <c r="CT1353" s="4"/>
      <c r="CU1353" s="4"/>
      <c r="CV1353" s="4"/>
      <c r="CW1353" s="4"/>
      <c r="CX1353" s="4"/>
      <c r="CY1353" s="4"/>
      <c r="CZ1353" s="4"/>
      <c r="DA1353" s="4"/>
      <c r="DB1353" s="4"/>
      <c r="DC1353" s="4"/>
      <c r="DD1353" s="4"/>
      <c r="DE1353" s="4"/>
      <c r="DF1353" s="4"/>
      <c r="DG1353" s="4"/>
      <c r="DH1353" s="4"/>
      <c r="DI1353" s="4"/>
      <c r="DJ1353" s="4"/>
      <c r="DK1353" s="4"/>
      <c r="DL1353" s="4"/>
      <c r="DM1353" s="4"/>
      <c r="DN1353" s="4"/>
      <c r="DO1353" s="4"/>
      <c r="DP1353" s="4"/>
      <c r="DQ1353" s="4"/>
      <c r="DR1353" s="4"/>
      <c r="DS1353" s="4"/>
      <c r="DT1353" s="4"/>
      <c r="DU1353" s="4"/>
      <c r="DV1353" s="4"/>
      <c r="DW1353" s="4"/>
      <c r="DX1353" s="4"/>
      <c r="DY1353" s="4"/>
      <c r="DZ1353" s="4"/>
      <c r="EA1353" s="4"/>
      <c r="EB1353" s="4"/>
      <c r="EC1353" s="4"/>
      <c r="ED1353" s="4"/>
      <c r="EE1353" s="4"/>
      <c r="EF1353" s="4"/>
      <c r="EG1353" s="4"/>
      <c r="EH1353" s="4"/>
      <c r="EI1353" s="4"/>
      <c r="EJ1353" s="4"/>
      <c r="EK1353" s="4"/>
      <c r="EL1353" s="4"/>
      <c r="EM1353" s="4"/>
      <c r="EN1353" s="4"/>
      <c r="EO1353" s="4"/>
      <c r="EP1353" s="4"/>
      <c r="EQ1353" s="4"/>
      <c r="ER1353" s="4"/>
      <c r="ES1353" s="4"/>
      <c r="ET1353" s="4"/>
      <c r="EU1353" s="4"/>
      <c r="EV1353" s="4"/>
      <c r="EW1353" s="4"/>
      <c r="EX1353" s="4"/>
    </row>
    <row r="1354" spans="1:154">
      <c r="A1354" s="6"/>
      <c r="B1354" s="4"/>
      <c r="C1354" s="4"/>
      <c r="D1354" s="5"/>
      <c r="E1354" s="5"/>
      <c r="F1354" s="5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  <c r="DC1354" s="4"/>
      <c r="DD1354" s="4"/>
      <c r="DE1354" s="4"/>
      <c r="DF1354" s="4"/>
      <c r="DG1354" s="4"/>
      <c r="DH1354" s="4"/>
      <c r="DI1354" s="4"/>
      <c r="DJ1354" s="4"/>
      <c r="DK1354" s="4"/>
      <c r="DL1354" s="4"/>
      <c r="DM1354" s="4"/>
      <c r="DN1354" s="4"/>
      <c r="DO1354" s="4"/>
      <c r="DP1354" s="4"/>
      <c r="DQ1354" s="4"/>
      <c r="DR1354" s="4"/>
      <c r="DS1354" s="4"/>
      <c r="DT1354" s="4"/>
      <c r="DU1354" s="4"/>
      <c r="DV1354" s="4"/>
      <c r="DW1354" s="4"/>
      <c r="DX1354" s="4"/>
      <c r="DY1354" s="4"/>
      <c r="DZ1354" s="4"/>
      <c r="EA1354" s="4"/>
      <c r="EB1354" s="4"/>
      <c r="EC1354" s="4"/>
      <c r="ED1354" s="4"/>
      <c r="EE1354" s="4"/>
      <c r="EF1354" s="4"/>
      <c r="EG1354" s="4"/>
      <c r="EH1354" s="4"/>
      <c r="EI1354" s="4"/>
      <c r="EJ1354" s="4"/>
      <c r="EK1354" s="4"/>
      <c r="EL1354" s="4"/>
      <c r="EM1354" s="4"/>
      <c r="EN1354" s="4"/>
      <c r="EO1354" s="4"/>
      <c r="EP1354" s="4"/>
      <c r="EQ1354" s="4"/>
      <c r="ER1354" s="4"/>
      <c r="ES1354" s="4"/>
      <c r="ET1354" s="4"/>
      <c r="EU1354" s="4"/>
      <c r="EV1354" s="4"/>
      <c r="EW1354" s="4"/>
      <c r="EX1354" s="4"/>
    </row>
    <row r="1355" spans="1:154">
      <c r="A1355" s="6"/>
      <c r="B1355" s="4"/>
      <c r="C1355" s="4"/>
      <c r="D1355" s="5"/>
      <c r="E1355" s="5"/>
      <c r="F1355" s="5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4"/>
      <c r="CW1355" s="4"/>
      <c r="CX1355" s="4"/>
      <c r="CY1355" s="4"/>
      <c r="CZ1355" s="4"/>
      <c r="DA1355" s="4"/>
      <c r="DB1355" s="4"/>
      <c r="DC1355" s="4"/>
      <c r="DD1355" s="4"/>
      <c r="DE1355" s="4"/>
      <c r="DF1355" s="4"/>
      <c r="DG1355" s="4"/>
      <c r="DH1355" s="4"/>
      <c r="DI1355" s="4"/>
      <c r="DJ1355" s="4"/>
      <c r="DK1355" s="4"/>
      <c r="DL1355" s="4"/>
      <c r="DM1355" s="4"/>
      <c r="DN1355" s="4"/>
      <c r="DO1355" s="4"/>
      <c r="DP1355" s="4"/>
      <c r="DQ1355" s="4"/>
      <c r="DR1355" s="4"/>
      <c r="DS1355" s="4"/>
      <c r="DT1355" s="4"/>
      <c r="DU1355" s="4"/>
      <c r="DV1355" s="4"/>
      <c r="DW1355" s="4"/>
      <c r="DX1355" s="4"/>
      <c r="DY1355" s="4"/>
      <c r="DZ1355" s="4"/>
      <c r="EA1355" s="4"/>
      <c r="EB1355" s="4"/>
      <c r="EC1355" s="4"/>
      <c r="ED1355" s="4"/>
      <c r="EE1355" s="4"/>
      <c r="EF1355" s="4"/>
      <c r="EG1355" s="4"/>
      <c r="EH1355" s="4"/>
      <c r="EI1355" s="4"/>
      <c r="EJ1355" s="4"/>
      <c r="EK1355" s="4"/>
      <c r="EL1355" s="4"/>
      <c r="EM1355" s="4"/>
      <c r="EN1355" s="4"/>
      <c r="EO1355" s="4"/>
      <c r="EP1355" s="4"/>
      <c r="EQ1355" s="4"/>
      <c r="ER1355" s="4"/>
      <c r="ES1355" s="4"/>
      <c r="ET1355" s="4"/>
      <c r="EU1355" s="4"/>
      <c r="EV1355" s="4"/>
      <c r="EW1355" s="4"/>
      <c r="EX1355" s="4"/>
    </row>
    <row r="1356" spans="1:154">
      <c r="A1356" s="6"/>
      <c r="B1356" s="4"/>
      <c r="C1356" s="4"/>
      <c r="D1356" s="5"/>
      <c r="E1356" s="5"/>
      <c r="F1356" s="5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  <c r="DC1356" s="4"/>
      <c r="DD1356" s="4"/>
      <c r="DE1356" s="4"/>
      <c r="DF1356" s="4"/>
      <c r="DG1356" s="4"/>
      <c r="DH1356" s="4"/>
      <c r="DI1356" s="4"/>
      <c r="DJ1356" s="4"/>
      <c r="DK1356" s="4"/>
      <c r="DL1356" s="4"/>
      <c r="DM1356" s="4"/>
      <c r="DN1356" s="4"/>
      <c r="DO1356" s="4"/>
      <c r="DP1356" s="4"/>
      <c r="DQ1356" s="4"/>
      <c r="DR1356" s="4"/>
      <c r="DS1356" s="4"/>
      <c r="DT1356" s="4"/>
      <c r="DU1356" s="4"/>
      <c r="DV1356" s="4"/>
      <c r="DW1356" s="4"/>
      <c r="DX1356" s="4"/>
      <c r="DY1356" s="4"/>
      <c r="DZ1356" s="4"/>
      <c r="EA1356" s="4"/>
      <c r="EB1356" s="4"/>
      <c r="EC1356" s="4"/>
      <c r="ED1356" s="4"/>
      <c r="EE1356" s="4"/>
      <c r="EF1356" s="4"/>
      <c r="EG1356" s="4"/>
      <c r="EH1356" s="4"/>
      <c r="EI1356" s="4"/>
      <c r="EJ1356" s="4"/>
      <c r="EK1356" s="4"/>
      <c r="EL1356" s="4"/>
      <c r="EM1356" s="4"/>
      <c r="EN1356" s="4"/>
      <c r="EO1356" s="4"/>
      <c r="EP1356" s="4"/>
      <c r="EQ1356" s="4"/>
      <c r="ER1356" s="4"/>
      <c r="ES1356" s="4"/>
      <c r="ET1356" s="4"/>
      <c r="EU1356" s="4"/>
      <c r="EV1356" s="4"/>
      <c r="EW1356" s="4"/>
      <c r="EX1356" s="4"/>
    </row>
    <row r="1357" spans="1:154">
      <c r="A1357" s="6"/>
      <c r="B1357" s="4"/>
      <c r="C1357" s="4"/>
      <c r="D1357" s="5"/>
      <c r="E1357" s="5"/>
      <c r="F1357" s="5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4"/>
      <c r="CR1357" s="4"/>
      <c r="CS1357" s="4"/>
      <c r="CT1357" s="4"/>
      <c r="CU1357" s="4"/>
      <c r="CV1357" s="4"/>
      <c r="CW1357" s="4"/>
      <c r="CX1357" s="4"/>
      <c r="CY1357" s="4"/>
      <c r="CZ1357" s="4"/>
      <c r="DA1357" s="4"/>
      <c r="DB1357" s="4"/>
      <c r="DC1357" s="4"/>
      <c r="DD1357" s="4"/>
      <c r="DE1357" s="4"/>
      <c r="DF1357" s="4"/>
      <c r="DG1357" s="4"/>
      <c r="DH1357" s="4"/>
      <c r="DI1357" s="4"/>
      <c r="DJ1357" s="4"/>
      <c r="DK1357" s="4"/>
      <c r="DL1357" s="4"/>
      <c r="DM1357" s="4"/>
      <c r="DN1357" s="4"/>
      <c r="DO1357" s="4"/>
      <c r="DP1357" s="4"/>
      <c r="DQ1357" s="4"/>
      <c r="DR1357" s="4"/>
      <c r="DS1357" s="4"/>
      <c r="DT1357" s="4"/>
      <c r="DU1357" s="4"/>
      <c r="DV1357" s="4"/>
      <c r="DW1357" s="4"/>
      <c r="DX1357" s="4"/>
      <c r="DY1357" s="4"/>
      <c r="DZ1357" s="4"/>
      <c r="EA1357" s="4"/>
      <c r="EB1357" s="4"/>
      <c r="EC1357" s="4"/>
      <c r="ED1357" s="4"/>
      <c r="EE1357" s="4"/>
      <c r="EF1357" s="4"/>
      <c r="EG1357" s="4"/>
      <c r="EH1357" s="4"/>
      <c r="EI1357" s="4"/>
      <c r="EJ1357" s="4"/>
      <c r="EK1357" s="4"/>
      <c r="EL1357" s="4"/>
      <c r="EM1357" s="4"/>
      <c r="EN1357" s="4"/>
      <c r="EO1357" s="4"/>
      <c r="EP1357" s="4"/>
      <c r="EQ1357" s="4"/>
      <c r="ER1357" s="4"/>
      <c r="ES1357" s="4"/>
      <c r="ET1357" s="4"/>
      <c r="EU1357" s="4"/>
      <c r="EV1357" s="4"/>
      <c r="EW1357" s="4"/>
      <c r="EX1357" s="4"/>
    </row>
    <row r="1358" spans="1:154">
      <c r="A1358" s="6"/>
      <c r="B1358" s="4"/>
      <c r="C1358" s="4"/>
      <c r="D1358" s="5"/>
      <c r="E1358" s="5"/>
      <c r="F1358" s="5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  <c r="CG1358" s="4"/>
      <c r="CH1358" s="4"/>
      <c r="CI1358" s="4"/>
      <c r="CJ1358" s="4"/>
      <c r="CK1358" s="4"/>
      <c r="CL1358" s="4"/>
      <c r="CM1358" s="4"/>
      <c r="CN1358" s="4"/>
      <c r="CO1358" s="4"/>
      <c r="CP1358" s="4"/>
      <c r="CQ1358" s="4"/>
      <c r="CR1358" s="4"/>
      <c r="CS1358" s="4"/>
      <c r="CT1358" s="4"/>
      <c r="CU1358" s="4"/>
      <c r="CV1358" s="4"/>
      <c r="CW1358" s="4"/>
      <c r="CX1358" s="4"/>
      <c r="CY1358" s="4"/>
      <c r="CZ1358" s="4"/>
      <c r="DA1358" s="4"/>
      <c r="DB1358" s="4"/>
      <c r="DC1358" s="4"/>
      <c r="DD1358" s="4"/>
      <c r="DE1358" s="4"/>
      <c r="DF1358" s="4"/>
      <c r="DG1358" s="4"/>
      <c r="DH1358" s="4"/>
      <c r="DI1358" s="4"/>
      <c r="DJ1358" s="4"/>
      <c r="DK1358" s="4"/>
      <c r="DL1358" s="4"/>
      <c r="DM1358" s="4"/>
      <c r="DN1358" s="4"/>
      <c r="DO1358" s="4"/>
      <c r="DP1358" s="4"/>
      <c r="DQ1358" s="4"/>
      <c r="DR1358" s="4"/>
      <c r="DS1358" s="4"/>
      <c r="DT1358" s="4"/>
      <c r="DU1358" s="4"/>
      <c r="DV1358" s="4"/>
      <c r="DW1358" s="4"/>
      <c r="DX1358" s="4"/>
      <c r="DY1358" s="4"/>
      <c r="DZ1358" s="4"/>
      <c r="EA1358" s="4"/>
      <c r="EB1358" s="4"/>
      <c r="EC1358" s="4"/>
      <c r="ED1358" s="4"/>
      <c r="EE1358" s="4"/>
      <c r="EF1358" s="4"/>
      <c r="EG1358" s="4"/>
      <c r="EH1358" s="4"/>
      <c r="EI1358" s="4"/>
      <c r="EJ1358" s="4"/>
      <c r="EK1358" s="4"/>
      <c r="EL1358" s="4"/>
      <c r="EM1358" s="4"/>
      <c r="EN1358" s="4"/>
      <c r="EO1358" s="4"/>
      <c r="EP1358" s="4"/>
      <c r="EQ1358" s="4"/>
      <c r="ER1358" s="4"/>
      <c r="ES1358" s="4"/>
      <c r="ET1358" s="4"/>
      <c r="EU1358" s="4"/>
      <c r="EV1358" s="4"/>
      <c r="EW1358" s="4"/>
      <c r="EX1358" s="4"/>
    </row>
    <row r="1359" spans="1:154">
      <c r="A1359" s="6"/>
      <c r="B1359" s="4"/>
      <c r="C1359" s="4"/>
      <c r="D1359" s="5"/>
      <c r="E1359" s="5"/>
      <c r="F1359" s="5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  <c r="CH1359" s="4"/>
      <c r="CI1359" s="4"/>
      <c r="CJ1359" s="4"/>
      <c r="CK1359" s="4"/>
      <c r="CL1359" s="4"/>
      <c r="CM1359" s="4"/>
      <c r="CN1359" s="4"/>
      <c r="CO1359" s="4"/>
      <c r="CP1359" s="4"/>
      <c r="CQ1359" s="4"/>
      <c r="CR1359" s="4"/>
      <c r="CS1359" s="4"/>
      <c r="CT1359" s="4"/>
      <c r="CU1359" s="4"/>
      <c r="CV1359" s="4"/>
      <c r="CW1359" s="4"/>
      <c r="CX1359" s="4"/>
      <c r="CY1359" s="4"/>
      <c r="CZ1359" s="4"/>
      <c r="DA1359" s="4"/>
      <c r="DB1359" s="4"/>
      <c r="DC1359" s="4"/>
      <c r="DD1359" s="4"/>
      <c r="DE1359" s="4"/>
      <c r="DF1359" s="4"/>
      <c r="DG1359" s="4"/>
      <c r="DH1359" s="4"/>
      <c r="DI1359" s="4"/>
      <c r="DJ1359" s="4"/>
      <c r="DK1359" s="4"/>
      <c r="DL1359" s="4"/>
      <c r="DM1359" s="4"/>
      <c r="DN1359" s="4"/>
      <c r="DO1359" s="4"/>
      <c r="DP1359" s="4"/>
      <c r="DQ1359" s="4"/>
      <c r="DR1359" s="4"/>
      <c r="DS1359" s="4"/>
      <c r="DT1359" s="4"/>
      <c r="DU1359" s="4"/>
      <c r="DV1359" s="4"/>
      <c r="DW1359" s="4"/>
      <c r="DX1359" s="4"/>
      <c r="DY1359" s="4"/>
      <c r="DZ1359" s="4"/>
      <c r="EA1359" s="4"/>
      <c r="EB1359" s="4"/>
      <c r="EC1359" s="4"/>
      <c r="ED1359" s="4"/>
      <c r="EE1359" s="4"/>
      <c r="EF1359" s="4"/>
      <c r="EG1359" s="4"/>
      <c r="EH1359" s="4"/>
      <c r="EI1359" s="4"/>
      <c r="EJ1359" s="4"/>
      <c r="EK1359" s="4"/>
      <c r="EL1359" s="4"/>
      <c r="EM1359" s="4"/>
      <c r="EN1359" s="4"/>
      <c r="EO1359" s="4"/>
      <c r="EP1359" s="4"/>
      <c r="EQ1359" s="4"/>
      <c r="ER1359" s="4"/>
      <c r="ES1359" s="4"/>
      <c r="ET1359" s="4"/>
      <c r="EU1359" s="4"/>
      <c r="EV1359" s="4"/>
      <c r="EW1359" s="4"/>
      <c r="EX1359" s="4"/>
    </row>
    <row r="1360" spans="1:154">
      <c r="A1360" s="6"/>
      <c r="B1360" s="4"/>
      <c r="C1360" s="4"/>
      <c r="D1360" s="5"/>
      <c r="E1360" s="5"/>
      <c r="F1360" s="5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  <c r="CG1360" s="4"/>
      <c r="CH1360" s="4"/>
      <c r="CI1360" s="4"/>
      <c r="CJ1360" s="4"/>
      <c r="CK1360" s="4"/>
      <c r="CL1360" s="4"/>
      <c r="CM1360" s="4"/>
      <c r="CN1360" s="4"/>
      <c r="CO1360" s="4"/>
      <c r="CP1360" s="4"/>
      <c r="CQ1360" s="4"/>
      <c r="CR1360" s="4"/>
      <c r="CS1360" s="4"/>
      <c r="CT1360" s="4"/>
      <c r="CU1360" s="4"/>
      <c r="CV1360" s="4"/>
      <c r="CW1360" s="4"/>
      <c r="CX1360" s="4"/>
      <c r="CY1360" s="4"/>
      <c r="CZ1360" s="4"/>
      <c r="DA1360" s="4"/>
      <c r="DB1360" s="4"/>
      <c r="DC1360" s="4"/>
      <c r="DD1360" s="4"/>
      <c r="DE1360" s="4"/>
      <c r="DF1360" s="4"/>
      <c r="DG1360" s="4"/>
      <c r="DH1360" s="4"/>
      <c r="DI1360" s="4"/>
      <c r="DJ1360" s="4"/>
      <c r="DK1360" s="4"/>
      <c r="DL1360" s="4"/>
      <c r="DM1360" s="4"/>
      <c r="DN1360" s="4"/>
      <c r="DO1360" s="4"/>
      <c r="DP1360" s="4"/>
      <c r="DQ1360" s="4"/>
      <c r="DR1360" s="4"/>
      <c r="DS1360" s="4"/>
      <c r="DT1360" s="4"/>
      <c r="DU1360" s="4"/>
      <c r="DV1360" s="4"/>
      <c r="DW1360" s="4"/>
      <c r="DX1360" s="4"/>
      <c r="DY1360" s="4"/>
      <c r="DZ1360" s="4"/>
      <c r="EA1360" s="4"/>
      <c r="EB1360" s="4"/>
      <c r="EC1360" s="4"/>
      <c r="ED1360" s="4"/>
      <c r="EE1360" s="4"/>
      <c r="EF1360" s="4"/>
      <c r="EG1360" s="4"/>
      <c r="EH1360" s="4"/>
      <c r="EI1360" s="4"/>
      <c r="EJ1360" s="4"/>
      <c r="EK1360" s="4"/>
      <c r="EL1360" s="4"/>
      <c r="EM1360" s="4"/>
      <c r="EN1360" s="4"/>
      <c r="EO1360" s="4"/>
      <c r="EP1360" s="4"/>
      <c r="EQ1360" s="4"/>
      <c r="ER1360" s="4"/>
      <c r="ES1360" s="4"/>
      <c r="ET1360" s="4"/>
      <c r="EU1360" s="4"/>
      <c r="EV1360" s="4"/>
      <c r="EW1360" s="4"/>
      <c r="EX1360" s="4"/>
    </row>
    <row r="1361" spans="1:154">
      <c r="A1361" s="6"/>
      <c r="B1361" s="4"/>
      <c r="C1361" s="4"/>
      <c r="D1361" s="5"/>
      <c r="E1361" s="5"/>
      <c r="F1361" s="5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  <c r="CG1361" s="4"/>
      <c r="CH1361" s="4"/>
      <c r="CI1361" s="4"/>
      <c r="CJ1361" s="4"/>
      <c r="CK1361" s="4"/>
      <c r="CL1361" s="4"/>
      <c r="CM1361" s="4"/>
      <c r="CN1361" s="4"/>
      <c r="CO1361" s="4"/>
      <c r="CP1361" s="4"/>
      <c r="CQ1361" s="4"/>
      <c r="CR1361" s="4"/>
      <c r="CS1361" s="4"/>
      <c r="CT1361" s="4"/>
      <c r="CU1361" s="4"/>
      <c r="CV1361" s="4"/>
      <c r="CW1361" s="4"/>
      <c r="CX1361" s="4"/>
      <c r="CY1361" s="4"/>
      <c r="CZ1361" s="4"/>
      <c r="DA1361" s="4"/>
      <c r="DB1361" s="4"/>
      <c r="DC1361" s="4"/>
      <c r="DD1361" s="4"/>
      <c r="DE1361" s="4"/>
      <c r="DF1361" s="4"/>
      <c r="DG1361" s="4"/>
      <c r="DH1361" s="4"/>
      <c r="DI1361" s="4"/>
      <c r="DJ1361" s="4"/>
      <c r="DK1361" s="4"/>
      <c r="DL1361" s="4"/>
      <c r="DM1361" s="4"/>
      <c r="DN1361" s="4"/>
      <c r="DO1361" s="4"/>
      <c r="DP1361" s="4"/>
      <c r="DQ1361" s="4"/>
      <c r="DR1361" s="4"/>
      <c r="DS1361" s="4"/>
      <c r="DT1361" s="4"/>
      <c r="DU1361" s="4"/>
      <c r="DV1361" s="4"/>
      <c r="DW1361" s="4"/>
      <c r="DX1361" s="4"/>
      <c r="DY1361" s="4"/>
      <c r="DZ1361" s="4"/>
      <c r="EA1361" s="4"/>
      <c r="EB1361" s="4"/>
      <c r="EC1361" s="4"/>
      <c r="ED1361" s="4"/>
      <c r="EE1361" s="4"/>
      <c r="EF1361" s="4"/>
      <c r="EG1361" s="4"/>
      <c r="EH1361" s="4"/>
      <c r="EI1361" s="4"/>
      <c r="EJ1361" s="4"/>
      <c r="EK1361" s="4"/>
      <c r="EL1361" s="4"/>
      <c r="EM1361" s="4"/>
      <c r="EN1361" s="4"/>
      <c r="EO1361" s="4"/>
      <c r="EP1361" s="4"/>
      <c r="EQ1361" s="4"/>
      <c r="ER1361" s="4"/>
      <c r="ES1361" s="4"/>
      <c r="ET1361" s="4"/>
      <c r="EU1361" s="4"/>
      <c r="EV1361" s="4"/>
      <c r="EW1361" s="4"/>
      <c r="EX1361" s="4"/>
    </row>
    <row r="1362" spans="1:154">
      <c r="A1362" s="6"/>
      <c r="B1362" s="4"/>
      <c r="C1362" s="4"/>
      <c r="D1362" s="5"/>
      <c r="E1362" s="5"/>
      <c r="F1362" s="5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  <c r="CG1362" s="4"/>
      <c r="CH1362" s="4"/>
      <c r="CI1362" s="4"/>
      <c r="CJ1362" s="4"/>
      <c r="CK1362" s="4"/>
      <c r="CL1362" s="4"/>
      <c r="CM1362" s="4"/>
      <c r="CN1362" s="4"/>
      <c r="CO1362" s="4"/>
      <c r="CP1362" s="4"/>
      <c r="CQ1362" s="4"/>
      <c r="CR1362" s="4"/>
      <c r="CS1362" s="4"/>
      <c r="CT1362" s="4"/>
      <c r="CU1362" s="4"/>
      <c r="CV1362" s="4"/>
      <c r="CW1362" s="4"/>
      <c r="CX1362" s="4"/>
      <c r="CY1362" s="4"/>
      <c r="CZ1362" s="4"/>
      <c r="DA1362" s="4"/>
      <c r="DB1362" s="4"/>
      <c r="DC1362" s="4"/>
      <c r="DD1362" s="4"/>
      <c r="DE1362" s="4"/>
      <c r="DF1362" s="4"/>
      <c r="DG1362" s="4"/>
      <c r="DH1362" s="4"/>
      <c r="DI1362" s="4"/>
      <c r="DJ1362" s="4"/>
      <c r="DK1362" s="4"/>
      <c r="DL1362" s="4"/>
      <c r="DM1362" s="4"/>
      <c r="DN1362" s="4"/>
      <c r="DO1362" s="4"/>
      <c r="DP1362" s="4"/>
      <c r="DQ1362" s="4"/>
      <c r="DR1362" s="4"/>
      <c r="DS1362" s="4"/>
      <c r="DT1362" s="4"/>
      <c r="DU1362" s="4"/>
      <c r="DV1362" s="4"/>
      <c r="DW1362" s="4"/>
      <c r="DX1362" s="4"/>
      <c r="DY1362" s="4"/>
      <c r="DZ1362" s="4"/>
      <c r="EA1362" s="4"/>
      <c r="EB1362" s="4"/>
      <c r="EC1362" s="4"/>
      <c r="ED1362" s="4"/>
      <c r="EE1362" s="4"/>
      <c r="EF1362" s="4"/>
      <c r="EG1362" s="4"/>
      <c r="EH1362" s="4"/>
      <c r="EI1362" s="4"/>
      <c r="EJ1362" s="4"/>
      <c r="EK1362" s="4"/>
      <c r="EL1362" s="4"/>
      <c r="EM1362" s="4"/>
      <c r="EN1362" s="4"/>
      <c r="EO1362" s="4"/>
      <c r="EP1362" s="4"/>
      <c r="EQ1362" s="4"/>
      <c r="ER1362" s="4"/>
      <c r="ES1362" s="4"/>
      <c r="ET1362" s="4"/>
      <c r="EU1362" s="4"/>
      <c r="EV1362" s="4"/>
      <c r="EW1362" s="4"/>
      <c r="EX1362" s="4"/>
    </row>
    <row r="1363" spans="1:154">
      <c r="A1363" s="6"/>
      <c r="B1363" s="4"/>
      <c r="C1363" s="4"/>
      <c r="D1363" s="5"/>
      <c r="E1363" s="5"/>
      <c r="F1363" s="5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  <c r="CG1363" s="4"/>
      <c r="CH1363" s="4"/>
      <c r="CI1363" s="4"/>
      <c r="CJ1363" s="4"/>
      <c r="CK1363" s="4"/>
      <c r="CL1363" s="4"/>
      <c r="CM1363" s="4"/>
      <c r="CN1363" s="4"/>
      <c r="CO1363" s="4"/>
      <c r="CP1363" s="4"/>
      <c r="CQ1363" s="4"/>
      <c r="CR1363" s="4"/>
      <c r="CS1363" s="4"/>
      <c r="CT1363" s="4"/>
      <c r="CU1363" s="4"/>
      <c r="CV1363" s="4"/>
      <c r="CW1363" s="4"/>
      <c r="CX1363" s="4"/>
      <c r="CY1363" s="4"/>
      <c r="CZ1363" s="4"/>
      <c r="DA1363" s="4"/>
      <c r="DB1363" s="4"/>
      <c r="DC1363" s="4"/>
      <c r="DD1363" s="4"/>
      <c r="DE1363" s="4"/>
      <c r="DF1363" s="4"/>
      <c r="DG1363" s="4"/>
      <c r="DH1363" s="4"/>
      <c r="DI1363" s="4"/>
      <c r="DJ1363" s="4"/>
      <c r="DK1363" s="4"/>
      <c r="DL1363" s="4"/>
      <c r="DM1363" s="4"/>
      <c r="DN1363" s="4"/>
      <c r="DO1363" s="4"/>
      <c r="DP1363" s="4"/>
      <c r="DQ1363" s="4"/>
      <c r="DR1363" s="4"/>
      <c r="DS1363" s="4"/>
      <c r="DT1363" s="4"/>
      <c r="DU1363" s="4"/>
      <c r="DV1363" s="4"/>
      <c r="DW1363" s="4"/>
      <c r="DX1363" s="4"/>
      <c r="DY1363" s="4"/>
      <c r="DZ1363" s="4"/>
      <c r="EA1363" s="4"/>
      <c r="EB1363" s="4"/>
      <c r="EC1363" s="4"/>
      <c r="ED1363" s="4"/>
      <c r="EE1363" s="4"/>
      <c r="EF1363" s="4"/>
      <c r="EG1363" s="4"/>
      <c r="EH1363" s="4"/>
      <c r="EI1363" s="4"/>
      <c r="EJ1363" s="4"/>
      <c r="EK1363" s="4"/>
      <c r="EL1363" s="4"/>
      <c r="EM1363" s="4"/>
      <c r="EN1363" s="4"/>
      <c r="EO1363" s="4"/>
      <c r="EP1363" s="4"/>
      <c r="EQ1363" s="4"/>
      <c r="ER1363" s="4"/>
      <c r="ES1363" s="4"/>
      <c r="ET1363" s="4"/>
      <c r="EU1363" s="4"/>
      <c r="EV1363" s="4"/>
      <c r="EW1363" s="4"/>
      <c r="EX1363" s="4"/>
    </row>
    <row r="1364" spans="1:154">
      <c r="A1364" s="6"/>
      <c r="B1364" s="4"/>
      <c r="C1364" s="4"/>
      <c r="D1364" s="5"/>
      <c r="E1364" s="5"/>
      <c r="F1364" s="5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  <c r="CH1364" s="4"/>
      <c r="CI1364" s="4"/>
      <c r="CJ1364" s="4"/>
      <c r="CK1364" s="4"/>
      <c r="CL1364" s="4"/>
      <c r="CM1364" s="4"/>
      <c r="CN1364" s="4"/>
      <c r="CO1364" s="4"/>
      <c r="CP1364" s="4"/>
      <c r="CQ1364" s="4"/>
      <c r="CR1364" s="4"/>
      <c r="CS1364" s="4"/>
      <c r="CT1364" s="4"/>
      <c r="CU1364" s="4"/>
      <c r="CV1364" s="4"/>
      <c r="CW1364" s="4"/>
      <c r="CX1364" s="4"/>
      <c r="CY1364" s="4"/>
      <c r="CZ1364" s="4"/>
      <c r="DA1364" s="4"/>
      <c r="DB1364" s="4"/>
      <c r="DC1364" s="4"/>
      <c r="DD1364" s="4"/>
      <c r="DE1364" s="4"/>
      <c r="DF1364" s="4"/>
      <c r="DG1364" s="4"/>
      <c r="DH1364" s="4"/>
      <c r="DI1364" s="4"/>
      <c r="DJ1364" s="4"/>
      <c r="DK1364" s="4"/>
      <c r="DL1364" s="4"/>
      <c r="DM1364" s="4"/>
      <c r="DN1364" s="4"/>
      <c r="DO1364" s="4"/>
      <c r="DP1364" s="4"/>
      <c r="DQ1364" s="4"/>
      <c r="DR1364" s="4"/>
      <c r="DS1364" s="4"/>
      <c r="DT1364" s="4"/>
      <c r="DU1364" s="4"/>
      <c r="DV1364" s="4"/>
      <c r="DW1364" s="4"/>
      <c r="DX1364" s="4"/>
      <c r="DY1364" s="4"/>
      <c r="DZ1364" s="4"/>
      <c r="EA1364" s="4"/>
      <c r="EB1364" s="4"/>
      <c r="EC1364" s="4"/>
      <c r="ED1364" s="4"/>
      <c r="EE1364" s="4"/>
      <c r="EF1364" s="4"/>
      <c r="EG1364" s="4"/>
      <c r="EH1364" s="4"/>
      <c r="EI1364" s="4"/>
      <c r="EJ1364" s="4"/>
      <c r="EK1364" s="4"/>
      <c r="EL1364" s="4"/>
      <c r="EM1364" s="4"/>
      <c r="EN1364" s="4"/>
      <c r="EO1364" s="4"/>
      <c r="EP1364" s="4"/>
      <c r="EQ1364" s="4"/>
      <c r="ER1364" s="4"/>
      <c r="ES1364" s="4"/>
      <c r="ET1364" s="4"/>
      <c r="EU1364" s="4"/>
      <c r="EV1364" s="4"/>
      <c r="EW1364" s="4"/>
      <c r="EX1364" s="4"/>
    </row>
    <row r="1365" spans="1:154">
      <c r="A1365" s="6"/>
      <c r="B1365" s="4"/>
      <c r="C1365" s="4"/>
      <c r="D1365" s="5"/>
      <c r="E1365" s="5"/>
      <c r="F1365" s="5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  <c r="CH1365" s="4"/>
      <c r="CI1365" s="4"/>
      <c r="CJ1365" s="4"/>
      <c r="CK1365" s="4"/>
      <c r="CL1365" s="4"/>
      <c r="CM1365" s="4"/>
      <c r="CN1365" s="4"/>
      <c r="CO1365" s="4"/>
      <c r="CP1365" s="4"/>
      <c r="CQ1365" s="4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  <c r="DC1365" s="4"/>
      <c r="DD1365" s="4"/>
      <c r="DE1365" s="4"/>
      <c r="DF1365" s="4"/>
      <c r="DG1365" s="4"/>
      <c r="DH1365" s="4"/>
      <c r="DI1365" s="4"/>
      <c r="DJ1365" s="4"/>
      <c r="DK1365" s="4"/>
      <c r="DL1365" s="4"/>
      <c r="DM1365" s="4"/>
      <c r="DN1365" s="4"/>
      <c r="DO1365" s="4"/>
      <c r="DP1365" s="4"/>
      <c r="DQ1365" s="4"/>
      <c r="DR1365" s="4"/>
      <c r="DS1365" s="4"/>
      <c r="DT1365" s="4"/>
      <c r="DU1365" s="4"/>
      <c r="DV1365" s="4"/>
      <c r="DW1365" s="4"/>
      <c r="DX1365" s="4"/>
      <c r="DY1365" s="4"/>
      <c r="DZ1365" s="4"/>
      <c r="EA1365" s="4"/>
      <c r="EB1365" s="4"/>
      <c r="EC1365" s="4"/>
      <c r="ED1365" s="4"/>
      <c r="EE1365" s="4"/>
      <c r="EF1365" s="4"/>
      <c r="EG1365" s="4"/>
      <c r="EH1365" s="4"/>
      <c r="EI1365" s="4"/>
      <c r="EJ1365" s="4"/>
      <c r="EK1365" s="4"/>
      <c r="EL1365" s="4"/>
      <c r="EM1365" s="4"/>
      <c r="EN1365" s="4"/>
      <c r="EO1365" s="4"/>
      <c r="EP1365" s="4"/>
      <c r="EQ1365" s="4"/>
      <c r="ER1365" s="4"/>
      <c r="ES1365" s="4"/>
      <c r="ET1365" s="4"/>
      <c r="EU1365" s="4"/>
      <c r="EV1365" s="4"/>
      <c r="EW1365" s="4"/>
      <c r="EX1365" s="4"/>
    </row>
    <row r="1366" spans="1:154">
      <c r="A1366" s="6"/>
      <c r="B1366" s="4"/>
      <c r="C1366" s="4"/>
      <c r="D1366" s="5"/>
      <c r="E1366" s="5"/>
      <c r="F1366" s="5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  <c r="DM1366" s="4"/>
      <c r="DN1366" s="4"/>
      <c r="DO1366" s="4"/>
      <c r="DP1366" s="4"/>
      <c r="DQ1366" s="4"/>
      <c r="DR1366" s="4"/>
      <c r="DS1366" s="4"/>
      <c r="DT1366" s="4"/>
      <c r="DU1366" s="4"/>
      <c r="DV1366" s="4"/>
      <c r="DW1366" s="4"/>
      <c r="DX1366" s="4"/>
      <c r="DY1366" s="4"/>
      <c r="DZ1366" s="4"/>
      <c r="EA1366" s="4"/>
      <c r="EB1366" s="4"/>
      <c r="EC1366" s="4"/>
      <c r="ED1366" s="4"/>
      <c r="EE1366" s="4"/>
      <c r="EF1366" s="4"/>
      <c r="EG1366" s="4"/>
      <c r="EH1366" s="4"/>
      <c r="EI1366" s="4"/>
      <c r="EJ1366" s="4"/>
      <c r="EK1366" s="4"/>
      <c r="EL1366" s="4"/>
      <c r="EM1366" s="4"/>
      <c r="EN1366" s="4"/>
      <c r="EO1366" s="4"/>
      <c r="EP1366" s="4"/>
      <c r="EQ1366" s="4"/>
      <c r="ER1366" s="4"/>
      <c r="ES1366" s="4"/>
      <c r="ET1366" s="4"/>
      <c r="EU1366" s="4"/>
      <c r="EV1366" s="4"/>
      <c r="EW1366" s="4"/>
      <c r="EX1366" s="4"/>
    </row>
    <row r="1367" spans="1:154">
      <c r="A1367" s="6"/>
      <c r="B1367" s="4"/>
      <c r="C1367" s="4"/>
      <c r="D1367" s="5"/>
      <c r="E1367" s="5"/>
      <c r="F1367" s="5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  <c r="DM1367" s="4"/>
      <c r="DN1367" s="4"/>
      <c r="DO1367" s="4"/>
      <c r="DP1367" s="4"/>
      <c r="DQ1367" s="4"/>
      <c r="DR1367" s="4"/>
      <c r="DS1367" s="4"/>
      <c r="DT1367" s="4"/>
      <c r="DU1367" s="4"/>
      <c r="DV1367" s="4"/>
      <c r="DW1367" s="4"/>
      <c r="DX1367" s="4"/>
      <c r="DY1367" s="4"/>
      <c r="DZ1367" s="4"/>
      <c r="EA1367" s="4"/>
      <c r="EB1367" s="4"/>
      <c r="EC1367" s="4"/>
      <c r="ED1367" s="4"/>
      <c r="EE1367" s="4"/>
      <c r="EF1367" s="4"/>
      <c r="EG1367" s="4"/>
      <c r="EH1367" s="4"/>
      <c r="EI1367" s="4"/>
      <c r="EJ1367" s="4"/>
      <c r="EK1367" s="4"/>
      <c r="EL1367" s="4"/>
      <c r="EM1367" s="4"/>
      <c r="EN1367" s="4"/>
      <c r="EO1367" s="4"/>
      <c r="EP1367" s="4"/>
      <c r="EQ1367" s="4"/>
      <c r="ER1367" s="4"/>
      <c r="ES1367" s="4"/>
      <c r="ET1367" s="4"/>
      <c r="EU1367" s="4"/>
      <c r="EV1367" s="4"/>
      <c r="EW1367" s="4"/>
      <c r="EX1367" s="4"/>
    </row>
    <row r="1368" spans="1:154">
      <c r="A1368" s="6"/>
      <c r="B1368" s="4"/>
      <c r="C1368" s="4"/>
      <c r="D1368" s="5"/>
      <c r="E1368" s="5"/>
      <c r="F1368" s="5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  <c r="DL1368" s="4"/>
      <c r="DM1368" s="4"/>
      <c r="DN1368" s="4"/>
      <c r="DO1368" s="4"/>
      <c r="DP1368" s="4"/>
      <c r="DQ1368" s="4"/>
      <c r="DR1368" s="4"/>
      <c r="DS1368" s="4"/>
      <c r="DT1368" s="4"/>
      <c r="DU1368" s="4"/>
      <c r="DV1368" s="4"/>
      <c r="DW1368" s="4"/>
      <c r="DX1368" s="4"/>
      <c r="DY1368" s="4"/>
      <c r="DZ1368" s="4"/>
      <c r="EA1368" s="4"/>
      <c r="EB1368" s="4"/>
      <c r="EC1368" s="4"/>
      <c r="ED1368" s="4"/>
      <c r="EE1368" s="4"/>
      <c r="EF1368" s="4"/>
      <c r="EG1368" s="4"/>
      <c r="EH1368" s="4"/>
      <c r="EI1368" s="4"/>
      <c r="EJ1368" s="4"/>
      <c r="EK1368" s="4"/>
      <c r="EL1368" s="4"/>
      <c r="EM1368" s="4"/>
      <c r="EN1368" s="4"/>
      <c r="EO1368" s="4"/>
      <c r="EP1368" s="4"/>
      <c r="EQ1368" s="4"/>
      <c r="ER1368" s="4"/>
      <c r="ES1368" s="4"/>
      <c r="ET1368" s="4"/>
      <c r="EU1368" s="4"/>
      <c r="EV1368" s="4"/>
      <c r="EW1368" s="4"/>
      <c r="EX1368" s="4"/>
    </row>
    <row r="1369" spans="1:154">
      <c r="A1369" s="6"/>
      <c r="B1369" s="4"/>
      <c r="C1369" s="4"/>
      <c r="D1369" s="5"/>
      <c r="E1369" s="5"/>
      <c r="F1369" s="5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  <c r="DL1369" s="4"/>
      <c r="DM1369" s="4"/>
      <c r="DN1369" s="4"/>
      <c r="DO1369" s="4"/>
      <c r="DP1369" s="4"/>
      <c r="DQ1369" s="4"/>
      <c r="DR1369" s="4"/>
      <c r="DS1369" s="4"/>
      <c r="DT1369" s="4"/>
      <c r="DU1369" s="4"/>
      <c r="DV1369" s="4"/>
      <c r="DW1369" s="4"/>
      <c r="DX1369" s="4"/>
      <c r="DY1369" s="4"/>
      <c r="DZ1369" s="4"/>
      <c r="EA1369" s="4"/>
      <c r="EB1369" s="4"/>
      <c r="EC1369" s="4"/>
      <c r="ED1369" s="4"/>
      <c r="EE1369" s="4"/>
      <c r="EF1369" s="4"/>
      <c r="EG1369" s="4"/>
      <c r="EH1369" s="4"/>
      <c r="EI1369" s="4"/>
      <c r="EJ1369" s="4"/>
      <c r="EK1369" s="4"/>
      <c r="EL1369" s="4"/>
      <c r="EM1369" s="4"/>
      <c r="EN1369" s="4"/>
      <c r="EO1369" s="4"/>
      <c r="EP1369" s="4"/>
      <c r="EQ1369" s="4"/>
      <c r="ER1369" s="4"/>
      <c r="ES1369" s="4"/>
      <c r="ET1369" s="4"/>
      <c r="EU1369" s="4"/>
      <c r="EV1369" s="4"/>
      <c r="EW1369" s="4"/>
      <c r="EX1369" s="4"/>
    </row>
    <row r="1370" spans="1:154">
      <c r="A1370" s="6"/>
      <c r="B1370" s="4"/>
      <c r="C1370" s="4"/>
      <c r="D1370" s="5"/>
      <c r="E1370" s="5"/>
      <c r="F1370" s="5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  <c r="DC1370" s="4"/>
      <c r="DD1370" s="4"/>
      <c r="DE1370" s="4"/>
      <c r="DF1370" s="4"/>
      <c r="DG1370" s="4"/>
      <c r="DH1370" s="4"/>
      <c r="DI1370" s="4"/>
      <c r="DJ1370" s="4"/>
      <c r="DK1370" s="4"/>
      <c r="DL1370" s="4"/>
      <c r="DM1370" s="4"/>
      <c r="DN1370" s="4"/>
      <c r="DO1370" s="4"/>
      <c r="DP1370" s="4"/>
      <c r="DQ1370" s="4"/>
      <c r="DR1370" s="4"/>
      <c r="DS1370" s="4"/>
      <c r="DT1370" s="4"/>
      <c r="DU1370" s="4"/>
      <c r="DV1370" s="4"/>
      <c r="DW1370" s="4"/>
      <c r="DX1370" s="4"/>
      <c r="DY1370" s="4"/>
      <c r="DZ1370" s="4"/>
      <c r="EA1370" s="4"/>
      <c r="EB1370" s="4"/>
      <c r="EC1370" s="4"/>
      <c r="ED1370" s="4"/>
      <c r="EE1370" s="4"/>
      <c r="EF1370" s="4"/>
      <c r="EG1370" s="4"/>
      <c r="EH1370" s="4"/>
      <c r="EI1370" s="4"/>
      <c r="EJ1370" s="4"/>
      <c r="EK1370" s="4"/>
      <c r="EL1370" s="4"/>
      <c r="EM1370" s="4"/>
      <c r="EN1370" s="4"/>
      <c r="EO1370" s="4"/>
      <c r="EP1370" s="4"/>
      <c r="EQ1370" s="4"/>
      <c r="ER1370" s="4"/>
      <c r="ES1370" s="4"/>
      <c r="ET1370" s="4"/>
      <c r="EU1370" s="4"/>
      <c r="EV1370" s="4"/>
      <c r="EW1370" s="4"/>
      <c r="EX1370" s="4"/>
    </row>
    <row r="1371" spans="1:154">
      <c r="A1371" s="6"/>
      <c r="B1371" s="4"/>
      <c r="C1371" s="4"/>
      <c r="D1371" s="5"/>
      <c r="E1371" s="5"/>
      <c r="F1371" s="5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  <c r="CH1371" s="4"/>
      <c r="CI1371" s="4"/>
      <c r="CJ1371" s="4"/>
      <c r="CK1371" s="4"/>
      <c r="CL1371" s="4"/>
      <c r="CM1371" s="4"/>
      <c r="CN1371" s="4"/>
      <c r="CO1371" s="4"/>
      <c r="CP1371" s="4"/>
      <c r="CQ1371" s="4"/>
      <c r="CR1371" s="4"/>
      <c r="CS1371" s="4"/>
      <c r="CT1371" s="4"/>
      <c r="CU1371" s="4"/>
      <c r="CV1371" s="4"/>
      <c r="CW1371" s="4"/>
      <c r="CX1371" s="4"/>
      <c r="CY1371" s="4"/>
      <c r="CZ1371" s="4"/>
      <c r="DA1371" s="4"/>
      <c r="DB1371" s="4"/>
      <c r="DC1371" s="4"/>
      <c r="DD1371" s="4"/>
      <c r="DE1371" s="4"/>
      <c r="DF1371" s="4"/>
      <c r="DG1371" s="4"/>
      <c r="DH1371" s="4"/>
      <c r="DI1371" s="4"/>
      <c r="DJ1371" s="4"/>
      <c r="DK1371" s="4"/>
      <c r="DL1371" s="4"/>
      <c r="DM1371" s="4"/>
      <c r="DN1371" s="4"/>
      <c r="DO1371" s="4"/>
      <c r="DP1371" s="4"/>
      <c r="DQ1371" s="4"/>
      <c r="DR1371" s="4"/>
      <c r="DS1371" s="4"/>
      <c r="DT1371" s="4"/>
      <c r="DU1371" s="4"/>
      <c r="DV1371" s="4"/>
      <c r="DW1371" s="4"/>
      <c r="DX1371" s="4"/>
      <c r="DY1371" s="4"/>
      <c r="DZ1371" s="4"/>
      <c r="EA1371" s="4"/>
      <c r="EB1371" s="4"/>
      <c r="EC1371" s="4"/>
      <c r="ED1371" s="4"/>
      <c r="EE1371" s="4"/>
      <c r="EF1371" s="4"/>
      <c r="EG1371" s="4"/>
      <c r="EH1371" s="4"/>
      <c r="EI1371" s="4"/>
      <c r="EJ1371" s="4"/>
      <c r="EK1371" s="4"/>
      <c r="EL1371" s="4"/>
      <c r="EM1371" s="4"/>
      <c r="EN1371" s="4"/>
      <c r="EO1371" s="4"/>
      <c r="EP1371" s="4"/>
      <c r="EQ1371" s="4"/>
      <c r="ER1371" s="4"/>
      <c r="ES1371" s="4"/>
      <c r="ET1371" s="4"/>
      <c r="EU1371" s="4"/>
      <c r="EV1371" s="4"/>
      <c r="EW1371" s="4"/>
      <c r="EX1371" s="4"/>
    </row>
    <row r="1372" spans="1:154">
      <c r="A1372" s="6"/>
      <c r="B1372" s="4"/>
      <c r="C1372" s="4"/>
      <c r="D1372" s="5"/>
      <c r="E1372" s="5"/>
      <c r="F1372" s="5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  <c r="DC1372" s="4"/>
      <c r="DD1372" s="4"/>
      <c r="DE1372" s="4"/>
      <c r="DF1372" s="4"/>
      <c r="DG1372" s="4"/>
      <c r="DH1372" s="4"/>
      <c r="DI1372" s="4"/>
      <c r="DJ1372" s="4"/>
      <c r="DK1372" s="4"/>
      <c r="DL1372" s="4"/>
      <c r="DM1372" s="4"/>
      <c r="DN1372" s="4"/>
      <c r="DO1372" s="4"/>
      <c r="DP1372" s="4"/>
      <c r="DQ1372" s="4"/>
      <c r="DR1372" s="4"/>
      <c r="DS1372" s="4"/>
      <c r="DT1372" s="4"/>
      <c r="DU1372" s="4"/>
      <c r="DV1372" s="4"/>
      <c r="DW1372" s="4"/>
      <c r="DX1372" s="4"/>
      <c r="DY1372" s="4"/>
      <c r="DZ1372" s="4"/>
      <c r="EA1372" s="4"/>
      <c r="EB1372" s="4"/>
      <c r="EC1372" s="4"/>
      <c r="ED1372" s="4"/>
      <c r="EE1372" s="4"/>
      <c r="EF1372" s="4"/>
      <c r="EG1372" s="4"/>
      <c r="EH1372" s="4"/>
      <c r="EI1372" s="4"/>
      <c r="EJ1372" s="4"/>
      <c r="EK1372" s="4"/>
      <c r="EL1372" s="4"/>
      <c r="EM1372" s="4"/>
      <c r="EN1372" s="4"/>
      <c r="EO1372" s="4"/>
      <c r="EP1372" s="4"/>
      <c r="EQ1372" s="4"/>
      <c r="ER1372" s="4"/>
      <c r="ES1372" s="4"/>
      <c r="ET1372" s="4"/>
      <c r="EU1372" s="4"/>
      <c r="EV1372" s="4"/>
      <c r="EW1372" s="4"/>
      <c r="EX1372" s="4"/>
    </row>
    <row r="1373" spans="1:154">
      <c r="A1373" s="6"/>
      <c r="B1373" s="4"/>
      <c r="C1373" s="4"/>
      <c r="D1373" s="5"/>
      <c r="E1373" s="5"/>
      <c r="F1373" s="5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4"/>
      <c r="CW1373" s="4"/>
      <c r="CX1373" s="4"/>
      <c r="CY1373" s="4"/>
      <c r="CZ1373" s="4"/>
      <c r="DA1373" s="4"/>
      <c r="DB1373" s="4"/>
      <c r="DC1373" s="4"/>
      <c r="DD1373" s="4"/>
      <c r="DE1373" s="4"/>
      <c r="DF1373" s="4"/>
      <c r="DG1373" s="4"/>
      <c r="DH1373" s="4"/>
      <c r="DI1373" s="4"/>
      <c r="DJ1373" s="4"/>
      <c r="DK1373" s="4"/>
      <c r="DL1373" s="4"/>
      <c r="DM1373" s="4"/>
      <c r="DN1373" s="4"/>
      <c r="DO1373" s="4"/>
      <c r="DP1373" s="4"/>
      <c r="DQ1373" s="4"/>
      <c r="DR1373" s="4"/>
      <c r="DS1373" s="4"/>
      <c r="DT1373" s="4"/>
      <c r="DU1373" s="4"/>
      <c r="DV1373" s="4"/>
      <c r="DW1373" s="4"/>
      <c r="DX1373" s="4"/>
      <c r="DY1373" s="4"/>
      <c r="DZ1373" s="4"/>
      <c r="EA1373" s="4"/>
      <c r="EB1373" s="4"/>
      <c r="EC1373" s="4"/>
      <c r="ED1373" s="4"/>
      <c r="EE1373" s="4"/>
      <c r="EF1373" s="4"/>
      <c r="EG1373" s="4"/>
      <c r="EH1373" s="4"/>
      <c r="EI1373" s="4"/>
      <c r="EJ1373" s="4"/>
      <c r="EK1373" s="4"/>
      <c r="EL1373" s="4"/>
      <c r="EM1373" s="4"/>
      <c r="EN1373" s="4"/>
      <c r="EO1373" s="4"/>
      <c r="EP1373" s="4"/>
      <c r="EQ1373" s="4"/>
      <c r="ER1373" s="4"/>
      <c r="ES1373" s="4"/>
      <c r="ET1373" s="4"/>
      <c r="EU1373" s="4"/>
      <c r="EV1373" s="4"/>
      <c r="EW1373" s="4"/>
      <c r="EX1373" s="4"/>
    </row>
    <row r="1374" spans="1:154">
      <c r="A1374" s="6"/>
      <c r="B1374" s="4"/>
      <c r="C1374" s="4"/>
      <c r="D1374" s="5"/>
      <c r="E1374" s="5"/>
      <c r="F1374" s="5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4"/>
      <c r="CW1374" s="4"/>
      <c r="CX1374" s="4"/>
      <c r="CY1374" s="4"/>
      <c r="CZ1374" s="4"/>
      <c r="DA1374" s="4"/>
      <c r="DB1374" s="4"/>
      <c r="DC1374" s="4"/>
      <c r="DD1374" s="4"/>
      <c r="DE1374" s="4"/>
      <c r="DF1374" s="4"/>
      <c r="DG1374" s="4"/>
      <c r="DH1374" s="4"/>
      <c r="DI1374" s="4"/>
      <c r="DJ1374" s="4"/>
      <c r="DK1374" s="4"/>
      <c r="DL1374" s="4"/>
      <c r="DM1374" s="4"/>
      <c r="DN1374" s="4"/>
      <c r="DO1374" s="4"/>
      <c r="DP1374" s="4"/>
      <c r="DQ1374" s="4"/>
      <c r="DR1374" s="4"/>
      <c r="DS1374" s="4"/>
      <c r="DT1374" s="4"/>
      <c r="DU1374" s="4"/>
      <c r="DV1374" s="4"/>
      <c r="DW1374" s="4"/>
      <c r="DX1374" s="4"/>
      <c r="DY1374" s="4"/>
      <c r="DZ1374" s="4"/>
      <c r="EA1374" s="4"/>
      <c r="EB1374" s="4"/>
      <c r="EC1374" s="4"/>
      <c r="ED1374" s="4"/>
      <c r="EE1374" s="4"/>
      <c r="EF1374" s="4"/>
      <c r="EG1374" s="4"/>
      <c r="EH1374" s="4"/>
      <c r="EI1374" s="4"/>
      <c r="EJ1374" s="4"/>
      <c r="EK1374" s="4"/>
      <c r="EL1374" s="4"/>
      <c r="EM1374" s="4"/>
      <c r="EN1374" s="4"/>
      <c r="EO1374" s="4"/>
      <c r="EP1374" s="4"/>
      <c r="EQ1374" s="4"/>
      <c r="ER1374" s="4"/>
      <c r="ES1374" s="4"/>
      <c r="ET1374" s="4"/>
      <c r="EU1374" s="4"/>
      <c r="EV1374" s="4"/>
      <c r="EW1374" s="4"/>
      <c r="EX1374" s="4"/>
    </row>
    <row r="1375" spans="1:154">
      <c r="A1375" s="6"/>
      <c r="B1375" s="4"/>
      <c r="C1375" s="4"/>
      <c r="D1375" s="5"/>
      <c r="E1375" s="5"/>
      <c r="F1375" s="5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  <c r="CH1375" s="4"/>
      <c r="CI1375" s="4"/>
      <c r="CJ1375" s="4"/>
      <c r="CK1375" s="4"/>
      <c r="CL1375" s="4"/>
      <c r="CM1375" s="4"/>
      <c r="CN1375" s="4"/>
      <c r="CO1375" s="4"/>
      <c r="CP1375" s="4"/>
      <c r="CQ1375" s="4"/>
      <c r="CR1375" s="4"/>
      <c r="CS1375" s="4"/>
      <c r="CT1375" s="4"/>
      <c r="CU1375" s="4"/>
      <c r="CV1375" s="4"/>
      <c r="CW1375" s="4"/>
      <c r="CX1375" s="4"/>
      <c r="CY1375" s="4"/>
      <c r="CZ1375" s="4"/>
      <c r="DA1375" s="4"/>
      <c r="DB1375" s="4"/>
      <c r="DC1375" s="4"/>
      <c r="DD1375" s="4"/>
      <c r="DE1375" s="4"/>
      <c r="DF1375" s="4"/>
      <c r="DG1375" s="4"/>
      <c r="DH1375" s="4"/>
      <c r="DI1375" s="4"/>
      <c r="DJ1375" s="4"/>
      <c r="DK1375" s="4"/>
      <c r="DL1375" s="4"/>
      <c r="DM1375" s="4"/>
      <c r="DN1375" s="4"/>
      <c r="DO1375" s="4"/>
      <c r="DP1375" s="4"/>
      <c r="DQ1375" s="4"/>
      <c r="DR1375" s="4"/>
      <c r="DS1375" s="4"/>
      <c r="DT1375" s="4"/>
      <c r="DU1375" s="4"/>
      <c r="DV1375" s="4"/>
      <c r="DW1375" s="4"/>
      <c r="DX1375" s="4"/>
      <c r="DY1375" s="4"/>
      <c r="DZ1375" s="4"/>
      <c r="EA1375" s="4"/>
      <c r="EB1375" s="4"/>
      <c r="EC1375" s="4"/>
      <c r="ED1375" s="4"/>
      <c r="EE1375" s="4"/>
      <c r="EF1375" s="4"/>
      <c r="EG1375" s="4"/>
      <c r="EH1375" s="4"/>
      <c r="EI1375" s="4"/>
      <c r="EJ1375" s="4"/>
      <c r="EK1375" s="4"/>
      <c r="EL1375" s="4"/>
      <c r="EM1375" s="4"/>
      <c r="EN1375" s="4"/>
      <c r="EO1375" s="4"/>
      <c r="EP1375" s="4"/>
      <c r="EQ1375" s="4"/>
      <c r="ER1375" s="4"/>
      <c r="ES1375" s="4"/>
      <c r="ET1375" s="4"/>
      <c r="EU1375" s="4"/>
      <c r="EV1375" s="4"/>
      <c r="EW1375" s="4"/>
      <c r="EX1375" s="4"/>
    </row>
    <row r="1376" spans="1:154">
      <c r="A1376" s="6"/>
      <c r="B1376" s="4"/>
      <c r="C1376" s="4"/>
      <c r="D1376" s="5"/>
      <c r="E1376" s="5"/>
      <c r="F1376" s="5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  <c r="CH1376" s="4"/>
      <c r="CI1376" s="4"/>
      <c r="CJ1376" s="4"/>
      <c r="CK1376" s="4"/>
      <c r="CL1376" s="4"/>
      <c r="CM1376" s="4"/>
      <c r="CN1376" s="4"/>
      <c r="CO1376" s="4"/>
      <c r="CP1376" s="4"/>
      <c r="CQ1376" s="4"/>
      <c r="CR1376" s="4"/>
      <c r="CS1376" s="4"/>
      <c r="CT1376" s="4"/>
      <c r="CU1376" s="4"/>
      <c r="CV1376" s="4"/>
      <c r="CW1376" s="4"/>
      <c r="CX1376" s="4"/>
      <c r="CY1376" s="4"/>
      <c r="CZ1376" s="4"/>
      <c r="DA1376" s="4"/>
      <c r="DB1376" s="4"/>
      <c r="DC1376" s="4"/>
      <c r="DD1376" s="4"/>
      <c r="DE1376" s="4"/>
      <c r="DF1376" s="4"/>
      <c r="DG1376" s="4"/>
      <c r="DH1376" s="4"/>
      <c r="DI1376" s="4"/>
      <c r="DJ1376" s="4"/>
      <c r="DK1376" s="4"/>
      <c r="DL1376" s="4"/>
      <c r="DM1376" s="4"/>
      <c r="DN1376" s="4"/>
      <c r="DO1376" s="4"/>
      <c r="DP1376" s="4"/>
      <c r="DQ1376" s="4"/>
      <c r="DR1376" s="4"/>
      <c r="DS1376" s="4"/>
      <c r="DT1376" s="4"/>
      <c r="DU1376" s="4"/>
      <c r="DV1376" s="4"/>
      <c r="DW1376" s="4"/>
      <c r="DX1376" s="4"/>
      <c r="DY1376" s="4"/>
      <c r="DZ1376" s="4"/>
      <c r="EA1376" s="4"/>
      <c r="EB1376" s="4"/>
      <c r="EC1376" s="4"/>
      <c r="ED1376" s="4"/>
      <c r="EE1376" s="4"/>
      <c r="EF1376" s="4"/>
      <c r="EG1376" s="4"/>
      <c r="EH1376" s="4"/>
      <c r="EI1376" s="4"/>
      <c r="EJ1376" s="4"/>
      <c r="EK1376" s="4"/>
      <c r="EL1376" s="4"/>
      <c r="EM1376" s="4"/>
      <c r="EN1376" s="4"/>
      <c r="EO1376" s="4"/>
      <c r="EP1376" s="4"/>
      <c r="EQ1376" s="4"/>
      <c r="ER1376" s="4"/>
      <c r="ES1376" s="4"/>
      <c r="ET1376" s="4"/>
      <c r="EU1376" s="4"/>
      <c r="EV1376" s="4"/>
      <c r="EW1376" s="4"/>
      <c r="EX1376" s="4"/>
    </row>
    <row r="1377" spans="1:154">
      <c r="A1377" s="6"/>
      <c r="B1377" s="4"/>
      <c r="C1377" s="4"/>
      <c r="D1377" s="5"/>
      <c r="E1377" s="5"/>
      <c r="F1377" s="5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  <c r="CG1377" s="4"/>
      <c r="CH1377" s="4"/>
      <c r="CI1377" s="4"/>
      <c r="CJ1377" s="4"/>
      <c r="CK1377" s="4"/>
      <c r="CL1377" s="4"/>
      <c r="CM1377" s="4"/>
      <c r="CN1377" s="4"/>
      <c r="CO1377" s="4"/>
      <c r="CP1377" s="4"/>
      <c r="CQ1377" s="4"/>
      <c r="CR1377" s="4"/>
      <c r="CS1377" s="4"/>
      <c r="CT1377" s="4"/>
      <c r="CU1377" s="4"/>
      <c r="CV1377" s="4"/>
      <c r="CW1377" s="4"/>
      <c r="CX1377" s="4"/>
      <c r="CY1377" s="4"/>
      <c r="CZ1377" s="4"/>
      <c r="DA1377" s="4"/>
      <c r="DB1377" s="4"/>
      <c r="DC1377" s="4"/>
      <c r="DD1377" s="4"/>
      <c r="DE1377" s="4"/>
      <c r="DF1377" s="4"/>
      <c r="DG1377" s="4"/>
      <c r="DH1377" s="4"/>
      <c r="DI1377" s="4"/>
      <c r="DJ1377" s="4"/>
      <c r="DK1377" s="4"/>
      <c r="DL1377" s="4"/>
      <c r="DM1377" s="4"/>
      <c r="DN1377" s="4"/>
      <c r="DO1377" s="4"/>
      <c r="DP1377" s="4"/>
      <c r="DQ1377" s="4"/>
      <c r="DR1377" s="4"/>
      <c r="DS1377" s="4"/>
      <c r="DT1377" s="4"/>
      <c r="DU1377" s="4"/>
      <c r="DV1377" s="4"/>
      <c r="DW1377" s="4"/>
      <c r="DX1377" s="4"/>
      <c r="DY1377" s="4"/>
      <c r="DZ1377" s="4"/>
      <c r="EA1377" s="4"/>
      <c r="EB1377" s="4"/>
      <c r="EC1377" s="4"/>
      <c r="ED1377" s="4"/>
      <c r="EE1377" s="4"/>
      <c r="EF1377" s="4"/>
      <c r="EG1377" s="4"/>
      <c r="EH1377" s="4"/>
      <c r="EI1377" s="4"/>
      <c r="EJ1377" s="4"/>
      <c r="EK1377" s="4"/>
      <c r="EL1377" s="4"/>
      <c r="EM1377" s="4"/>
      <c r="EN1377" s="4"/>
      <c r="EO1377" s="4"/>
      <c r="EP1377" s="4"/>
      <c r="EQ1377" s="4"/>
      <c r="ER1377" s="4"/>
      <c r="ES1377" s="4"/>
      <c r="ET1377" s="4"/>
      <c r="EU1377" s="4"/>
      <c r="EV1377" s="4"/>
      <c r="EW1377" s="4"/>
      <c r="EX1377" s="4"/>
    </row>
    <row r="1378" spans="1:154">
      <c r="A1378" s="6"/>
      <c r="B1378" s="4"/>
      <c r="C1378" s="4"/>
      <c r="D1378" s="5"/>
      <c r="E1378" s="5"/>
      <c r="F1378" s="5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  <c r="CH1378" s="4"/>
      <c r="CI1378" s="4"/>
      <c r="CJ1378" s="4"/>
      <c r="CK1378" s="4"/>
      <c r="CL1378" s="4"/>
      <c r="CM1378" s="4"/>
      <c r="CN1378" s="4"/>
      <c r="CO1378" s="4"/>
      <c r="CP1378" s="4"/>
      <c r="CQ1378" s="4"/>
      <c r="CR1378" s="4"/>
      <c r="CS1378" s="4"/>
      <c r="CT1378" s="4"/>
      <c r="CU1378" s="4"/>
      <c r="CV1378" s="4"/>
      <c r="CW1378" s="4"/>
      <c r="CX1378" s="4"/>
      <c r="CY1378" s="4"/>
      <c r="CZ1378" s="4"/>
      <c r="DA1378" s="4"/>
      <c r="DB1378" s="4"/>
      <c r="DC1378" s="4"/>
      <c r="DD1378" s="4"/>
      <c r="DE1378" s="4"/>
      <c r="DF1378" s="4"/>
      <c r="DG1378" s="4"/>
      <c r="DH1378" s="4"/>
      <c r="DI1378" s="4"/>
      <c r="DJ1378" s="4"/>
      <c r="DK1378" s="4"/>
      <c r="DL1378" s="4"/>
      <c r="DM1378" s="4"/>
      <c r="DN1378" s="4"/>
      <c r="DO1378" s="4"/>
      <c r="DP1378" s="4"/>
      <c r="DQ1378" s="4"/>
      <c r="DR1378" s="4"/>
      <c r="DS1378" s="4"/>
      <c r="DT1378" s="4"/>
      <c r="DU1378" s="4"/>
      <c r="DV1378" s="4"/>
      <c r="DW1378" s="4"/>
      <c r="DX1378" s="4"/>
      <c r="DY1378" s="4"/>
      <c r="DZ1378" s="4"/>
      <c r="EA1378" s="4"/>
      <c r="EB1378" s="4"/>
      <c r="EC1378" s="4"/>
      <c r="ED1378" s="4"/>
      <c r="EE1378" s="4"/>
      <c r="EF1378" s="4"/>
      <c r="EG1378" s="4"/>
      <c r="EH1378" s="4"/>
      <c r="EI1378" s="4"/>
      <c r="EJ1378" s="4"/>
      <c r="EK1378" s="4"/>
      <c r="EL1378" s="4"/>
      <c r="EM1378" s="4"/>
      <c r="EN1378" s="4"/>
      <c r="EO1378" s="4"/>
      <c r="EP1378" s="4"/>
      <c r="EQ1378" s="4"/>
      <c r="ER1378" s="4"/>
      <c r="ES1378" s="4"/>
      <c r="ET1378" s="4"/>
      <c r="EU1378" s="4"/>
      <c r="EV1378" s="4"/>
      <c r="EW1378" s="4"/>
      <c r="EX1378" s="4"/>
    </row>
    <row r="1379" spans="1:154">
      <c r="A1379" s="6"/>
      <c r="B1379" s="4"/>
      <c r="C1379" s="4"/>
      <c r="D1379" s="5"/>
      <c r="E1379" s="5"/>
      <c r="F1379" s="5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  <c r="DC1379" s="4"/>
      <c r="DD1379" s="4"/>
      <c r="DE1379" s="4"/>
      <c r="DF1379" s="4"/>
      <c r="DG1379" s="4"/>
      <c r="DH1379" s="4"/>
      <c r="DI1379" s="4"/>
      <c r="DJ1379" s="4"/>
      <c r="DK1379" s="4"/>
      <c r="DL1379" s="4"/>
      <c r="DM1379" s="4"/>
      <c r="DN1379" s="4"/>
      <c r="DO1379" s="4"/>
      <c r="DP1379" s="4"/>
      <c r="DQ1379" s="4"/>
      <c r="DR1379" s="4"/>
      <c r="DS1379" s="4"/>
      <c r="DT1379" s="4"/>
      <c r="DU1379" s="4"/>
      <c r="DV1379" s="4"/>
      <c r="DW1379" s="4"/>
      <c r="DX1379" s="4"/>
      <c r="DY1379" s="4"/>
      <c r="DZ1379" s="4"/>
      <c r="EA1379" s="4"/>
      <c r="EB1379" s="4"/>
      <c r="EC1379" s="4"/>
      <c r="ED1379" s="4"/>
      <c r="EE1379" s="4"/>
      <c r="EF1379" s="4"/>
      <c r="EG1379" s="4"/>
      <c r="EH1379" s="4"/>
      <c r="EI1379" s="4"/>
      <c r="EJ1379" s="4"/>
      <c r="EK1379" s="4"/>
      <c r="EL1379" s="4"/>
      <c r="EM1379" s="4"/>
      <c r="EN1379" s="4"/>
      <c r="EO1379" s="4"/>
      <c r="EP1379" s="4"/>
      <c r="EQ1379" s="4"/>
      <c r="ER1379" s="4"/>
      <c r="ES1379" s="4"/>
      <c r="ET1379" s="4"/>
      <c r="EU1379" s="4"/>
      <c r="EV1379" s="4"/>
      <c r="EW1379" s="4"/>
      <c r="EX1379" s="4"/>
    </row>
    <row r="1380" spans="1:154">
      <c r="A1380" s="6"/>
      <c r="B1380" s="4"/>
      <c r="C1380" s="4"/>
      <c r="D1380" s="5"/>
      <c r="E1380" s="5"/>
      <c r="F1380" s="5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  <c r="DC1380" s="4"/>
      <c r="DD1380" s="4"/>
      <c r="DE1380" s="4"/>
      <c r="DF1380" s="4"/>
      <c r="DG1380" s="4"/>
      <c r="DH1380" s="4"/>
      <c r="DI1380" s="4"/>
      <c r="DJ1380" s="4"/>
      <c r="DK1380" s="4"/>
      <c r="DL1380" s="4"/>
      <c r="DM1380" s="4"/>
      <c r="DN1380" s="4"/>
      <c r="DO1380" s="4"/>
      <c r="DP1380" s="4"/>
      <c r="DQ1380" s="4"/>
      <c r="DR1380" s="4"/>
      <c r="DS1380" s="4"/>
      <c r="DT1380" s="4"/>
      <c r="DU1380" s="4"/>
      <c r="DV1380" s="4"/>
      <c r="DW1380" s="4"/>
      <c r="DX1380" s="4"/>
      <c r="DY1380" s="4"/>
      <c r="DZ1380" s="4"/>
      <c r="EA1380" s="4"/>
      <c r="EB1380" s="4"/>
      <c r="EC1380" s="4"/>
      <c r="ED1380" s="4"/>
      <c r="EE1380" s="4"/>
      <c r="EF1380" s="4"/>
      <c r="EG1380" s="4"/>
      <c r="EH1380" s="4"/>
      <c r="EI1380" s="4"/>
      <c r="EJ1380" s="4"/>
      <c r="EK1380" s="4"/>
      <c r="EL1380" s="4"/>
      <c r="EM1380" s="4"/>
      <c r="EN1380" s="4"/>
      <c r="EO1380" s="4"/>
      <c r="EP1380" s="4"/>
      <c r="EQ1380" s="4"/>
      <c r="ER1380" s="4"/>
      <c r="ES1380" s="4"/>
      <c r="ET1380" s="4"/>
      <c r="EU1380" s="4"/>
      <c r="EV1380" s="4"/>
      <c r="EW1380" s="4"/>
      <c r="EX1380" s="4"/>
    </row>
    <row r="1381" spans="1:154">
      <c r="A1381" s="6"/>
      <c r="B1381" s="4"/>
      <c r="C1381" s="4"/>
      <c r="D1381" s="5"/>
      <c r="E1381" s="5"/>
      <c r="F1381" s="5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  <c r="DC1381" s="4"/>
      <c r="DD1381" s="4"/>
      <c r="DE1381" s="4"/>
      <c r="DF1381" s="4"/>
      <c r="DG1381" s="4"/>
      <c r="DH1381" s="4"/>
      <c r="DI1381" s="4"/>
      <c r="DJ1381" s="4"/>
      <c r="DK1381" s="4"/>
      <c r="DL1381" s="4"/>
      <c r="DM1381" s="4"/>
      <c r="DN1381" s="4"/>
      <c r="DO1381" s="4"/>
      <c r="DP1381" s="4"/>
      <c r="DQ1381" s="4"/>
      <c r="DR1381" s="4"/>
      <c r="DS1381" s="4"/>
      <c r="DT1381" s="4"/>
      <c r="DU1381" s="4"/>
      <c r="DV1381" s="4"/>
      <c r="DW1381" s="4"/>
      <c r="DX1381" s="4"/>
      <c r="DY1381" s="4"/>
      <c r="DZ1381" s="4"/>
      <c r="EA1381" s="4"/>
      <c r="EB1381" s="4"/>
      <c r="EC1381" s="4"/>
      <c r="ED1381" s="4"/>
      <c r="EE1381" s="4"/>
      <c r="EF1381" s="4"/>
      <c r="EG1381" s="4"/>
      <c r="EH1381" s="4"/>
      <c r="EI1381" s="4"/>
      <c r="EJ1381" s="4"/>
      <c r="EK1381" s="4"/>
      <c r="EL1381" s="4"/>
      <c r="EM1381" s="4"/>
      <c r="EN1381" s="4"/>
      <c r="EO1381" s="4"/>
      <c r="EP1381" s="4"/>
      <c r="EQ1381" s="4"/>
      <c r="ER1381" s="4"/>
      <c r="ES1381" s="4"/>
      <c r="ET1381" s="4"/>
      <c r="EU1381" s="4"/>
      <c r="EV1381" s="4"/>
      <c r="EW1381" s="4"/>
      <c r="EX1381" s="4"/>
    </row>
    <row r="1382" spans="1:154">
      <c r="A1382" s="6"/>
      <c r="B1382" s="4"/>
      <c r="C1382" s="4"/>
      <c r="D1382" s="5"/>
      <c r="E1382" s="5"/>
      <c r="F1382" s="5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  <c r="DC1382" s="4"/>
      <c r="DD1382" s="4"/>
      <c r="DE1382" s="4"/>
      <c r="DF1382" s="4"/>
      <c r="DG1382" s="4"/>
      <c r="DH1382" s="4"/>
      <c r="DI1382" s="4"/>
      <c r="DJ1382" s="4"/>
      <c r="DK1382" s="4"/>
      <c r="DL1382" s="4"/>
      <c r="DM1382" s="4"/>
      <c r="DN1382" s="4"/>
      <c r="DO1382" s="4"/>
      <c r="DP1382" s="4"/>
      <c r="DQ1382" s="4"/>
      <c r="DR1382" s="4"/>
      <c r="DS1382" s="4"/>
      <c r="DT1382" s="4"/>
      <c r="DU1382" s="4"/>
      <c r="DV1382" s="4"/>
      <c r="DW1382" s="4"/>
      <c r="DX1382" s="4"/>
      <c r="DY1382" s="4"/>
      <c r="DZ1382" s="4"/>
      <c r="EA1382" s="4"/>
      <c r="EB1382" s="4"/>
      <c r="EC1382" s="4"/>
      <c r="ED1382" s="4"/>
      <c r="EE1382" s="4"/>
      <c r="EF1382" s="4"/>
      <c r="EG1382" s="4"/>
      <c r="EH1382" s="4"/>
      <c r="EI1382" s="4"/>
      <c r="EJ1382" s="4"/>
      <c r="EK1382" s="4"/>
      <c r="EL1382" s="4"/>
      <c r="EM1382" s="4"/>
      <c r="EN1382" s="4"/>
      <c r="EO1382" s="4"/>
      <c r="EP1382" s="4"/>
      <c r="EQ1382" s="4"/>
      <c r="ER1382" s="4"/>
      <c r="ES1382" s="4"/>
      <c r="ET1382" s="4"/>
      <c r="EU1382" s="4"/>
      <c r="EV1382" s="4"/>
      <c r="EW1382" s="4"/>
      <c r="EX1382" s="4"/>
    </row>
    <row r="1383" spans="1:154">
      <c r="A1383" s="6"/>
      <c r="B1383" s="4"/>
      <c r="C1383" s="4"/>
      <c r="D1383" s="5"/>
      <c r="E1383" s="5"/>
      <c r="F1383" s="5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  <c r="DC1383" s="4"/>
      <c r="DD1383" s="4"/>
      <c r="DE1383" s="4"/>
      <c r="DF1383" s="4"/>
      <c r="DG1383" s="4"/>
      <c r="DH1383" s="4"/>
      <c r="DI1383" s="4"/>
      <c r="DJ1383" s="4"/>
      <c r="DK1383" s="4"/>
      <c r="DL1383" s="4"/>
      <c r="DM1383" s="4"/>
      <c r="DN1383" s="4"/>
      <c r="DO1383" s="4"/>
      <c r="DP1383" s="4"/>
      <c r="DQ1383" s="4"/>
      <c r="DR1383" s="4"/>
      <c r="DS1383" s="4"/>
      <c r="DT1383" s="4"/>
      <c r="DU1383" s="4"/>
      <c r="DV1383" s="4"/>
      <c r="DW1383" s="4"/>
      <c r="DX1383" s="4"/>
      <c r="DY1383" s="4"/>
      <c r="DZ1383" s="4"/>
      <c r="EA1383" s="4"/>
      <c r="EB1383" s="4"/>
      <c r="EC1383" s="4"/>
      <c r="ED1383" s="4"/>
      <c r="EE1383" s="4"/>
      <c r="EF1383" s="4"/>
      <c r="EG1383" s="4"/>
      <c r="EH1383" s="4"/>
      <c r="EI1383" s="4"/>
      <c r="EJ1383" s="4"/>
      <c r="EK1383" s="4"/>
      <c r="EL1383" s="4"/>
      <c r="EM1383" s="4"/>
      <c r="EN1383" s="4"/>
      <c r="EO1383" s="4"/>
      <c r="EP1383" s="4"/>
      <c r="EQ1383" s="4"/>
      <c r="ER1383" s="4"/>
      <c r="ES1383" s="4"/>
      <c r="ET1383" s="4"/>
      <c r="EU1383" s="4"/>
      <c r="EV1383" s="4"/>
      <c r="EW1383" s="4"/>
      <c r="EX1383" s="4"/>
    </row>
    <row r="1384" spans="1:154">
      <c r="A1384" s="6"/>
      <c r="B1384" s="4"/>
      <c r="C1384" s="4"/>
      <c r="D1384" s="5"/>
      <c r="E1384" s="5"/>
      <c r="F1384" s="5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4"/>
      <c r="CL1384" s="4"/>
      <c r="CM1384" s="4"/>
      <c r="CN1384" s="4"/>
      <c r="CO1384" s="4"/>
      <c r="CP1384" s="4"/>
      <c r="CQ1384" s="4"/>
      <c r="CR1384" s="4"/>
      <c r="CS1384" s="4"/>
      <c r="CT1384" s="4"/>
      <c r="CU1384" s="4"/>
      <c r="CV1384" s="4"/>
      <c r="CW1384" s="4"/>
      <c r="CX1384" s="4"/>
      <c r="CY1384" s="4"/>
      <c r="CZ1384" s="4"/>
      <c r="DA1384" s="4"/>
      <c r="DB1384" s="4"/>
      <c r="DC1384" s="4"/>
      <c r="DD1384" s="4"/>
      <c r="DE1384" s="4"/>
      <c r="DF1384" s="4"/>
      <c r="DG1384" s="4"/>
      <c r="DH1384" s="4"/>
      <c r="DI1384" s="4"/>
      <c r="DJ1384" s="4"/>
      <c r="DK1384" s="4"/>
      <c r="DL1384" s="4"/>
      <c r="DM1384" s="4"/>
      <c r="DN1384" s="4"/>
      <c r="DO1384" s="4"/>
      <c r="DP1384" s="4"/>
      <c r="DQ1384" s="4"/>
      <c r="DR1384" s="4"/>
      <c r="DS1384" s="4"/>
      <c r="DT1384" s="4"/>
      <c r="DU1384" s="4"/>
      <c r="DV1384" s="4"/>
      <c r="DW1384" s="4"/>
      <c r="DX1384" s="4"/>
      <c r="DY1384" s="4"/>
      <c r="DZ1384" s="4"/>
      <c r="EA1384" s="4"/>
      <c r="EB1384" s="4"/>
      <c r="EC1384" s="4"/>
      <c r="ED1384" s="4"/>
      <c r="EE1384" s="4"/>
      <c r="EF1384" s="4"/>
      <c r="EG1384" s="4"/>
      <c r="EH1384" s="4"/>
      <c r="EI1384" s="4"/>
      <c r="EJ1384" s="4"/>
      <c r="EK1384" s="4"/>
      <c r="EL1384" s="4"/>
      <c r="EM1384" s="4"/>
      <c r="EN1384" s="4"/>
      <c r="EO1384" s="4"/>
      <c r="EP1384" s="4"/>
      <c r="EQ1384" s="4"/>
      <c r="ER1384" s="4"/>
      <c r="ES1384" s="4"/>
      <c r="ET1384" s="4"/>
      <c r="EU1384" s="4"/>
      <c r="EV1384" s="4"/>
      <c r="EW1384" s="4"/>
      <c r="EX1384" s="4"/>
    </row>
    <row r="1385" spans="1:154">
      <c r="A1385" s="6"/>
      <c r="B1385" s="4"/>
      <c r="C1385" s="4"/>
      <c r="D1385" s="5"/>
      <c r="E1385" s="5"/>
      <c r="F1385" s="5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4"/>
      <c r="CL1385" s="4"/>
      <c r="CM1385" s="4"/>
      <c r="CN1385" s="4"/>
      <c r="CO1385" s="4"/>
      <c r="CP1385" s="4"/>
      <c r="CQ1385" s="4"/>
      <c r="CR1385" s="4"/>
      <c r="CS1385" s="4"/>
      <c r="CT1385" s="4"/>
      <c r="CU1385" s="4"/>
      <c r="CV1385" s="4"/>
      <c r="CW1385" s="4"/>
      <c r="CX1385" s="4"/>
      <c r="CY1385" s="4"/>
      <c r="CZ1385" s="4"/>
      <c r="DA1385" s="4"/>
      <c r="DB1385" s="4"/>
      <c r="DC1385" s="4"/>
      <c r="DD1385" s="4"/>
      <c r="DE1385" s="4"/>
      <c r="DF1385" s="4"/>
      <c r="DG1385" s="4"/>
      <c r="DH1385" s="4"/>
      <c r="DI1385" s="4"/>
      <c r="DJ1385" s="4"/>
      <c r="DK1385" s="4"/>
      <c r="DL1385" s="4"/>
      <c r="DM1385" s="4"/>
      <c r="DN1385" s="4"/>
      <c r="DO1385" s="4"/>
      <c r="DP1385" s="4"/>
      <c r="DQ1385" s="4"/>
      <c r="DR1385" s="4"/>
      <c r="DS1385" s="4"/>
      <c r="DT1385" s="4"/>
      <c r="DU1385" s="4"/>
      <c r="DV1385" s="4"/>
      <c r="DW1385" s="4"/>
      <c r="DX1385" s="4"/>
      <c r="DY1385" s="4"/>
      <c r="DZ1385" s="4"/>
      <c r="EA1385" s="4"/>
      <c r="EB1385" s="4"/>
      <c r="EC1385" s="4"/>
      <c r="ED1385" s="4"/>
      <c r="EE1385" s="4"/>
      <c r="EF1385" s="4"/>
      <c r="EG1385" s="4"/>
      <c r="EH1385" s="4"/>
      <c r="EI1385" s="4"/>
      <c r="EJ1385" s="4"/>
      <c r="EK1385" s="4"/>
      <c r="EL1385" s="4"/>
      <c r="EM1385" s="4"/>
      <c r="EN1385" s="4"/>
      <c r="EO1385" s="4"/>
      <c r="EP1385" s="4"/>
      <c r="EQ1385" s="4"/>
      <c r="ER1385" s="4"/>
      <c r="ES1385" s="4"/>
      <c r="ET1385" s="4"/>
      <c r="EU1385" s="4"/>
      <c r="EV1385" s="4"/>
      <c r="EW1385" s="4"/>
      <c r="EX1385" s="4"/>
    </row>
    <row r="1386" spans="1:154">
      <c r="A1386" s="6"/>
      <c r="B1386" s="4"/>
      <c r="C1386" s="4"/>
      <c r="D1386" s="5"/>
      <c r="E1386" s="5"/>
      <c r="F1386" s="5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  <c r="CH1386" s="4"/>
      <c r="CI1386" s="4"/>
      <c r="CJ1386" s="4"/>
      <c r="CK1386" s="4"/>
      <c r="CL1386" s="4"/>
      <c r="CM1386" s="4"/>
      <c r="CN1386" s="4"/>
      <c r="CO1386" s="4"/>
      <c r="CP1386" s="4"/>
      <c r="CQ1386" s="4"/>
      <c r="CR1386" s="4"/>
      <c r="CS1386" s="4"/>
      <c r="CT1386" s="4"/>
      <c r="CU1386" s="4"/>
      <c r="CV1386" s="4"/>
      <c r="CW1386" s="4"/>
      <c r="CX1386" s="4"/>
      <c r="CY1386" s="4"/>
      <c r="CZ1386" s="4"/>
      <c r="DA1386" s="4"/>
      <c r="DB1386" s="4"/>
      <c r="DC1386" s="4"/>
      <c r="DD1386" s="4"/>
      <c r="DE1386" s="4"/>
      <c r="DF1386" s="4"/>
      <c r="DG1386" s="4"/>
      <c r="DH1386" s="4"/>
      <c r="DI1386" s="4"/>
      <c r="DJ1386" s="4"/>
      <c r="DK1386" s="4"/>
      <c r="DL1386" s="4"/>
      <c r="DM1386" s="4"/>
      <c r="DN1386" s="4"/>
      <c r="DO1386" s="4"/>
      <c r="DP1386" s="4"/>
      <c r="DQ1386" s="4"/>
      <c r="DR1386" s="4"/>
      <c r="DS1386" s="4"/>
      <c r="DT1386" s="4"/>
      <c r="DU1386" s="4"/>
      <c r="DV1386" s="4"/>
      <c r="DW1386" s="4"/>
      <c r="DX1386" s="4"/>
      <c r="DY1386" s="4"/>
      <c r="DZ1386" s="4"/>
      <c r="EA1386" s="4"/>
      <c r="EB1386" s="4"/>
      <c r="EC1386" s="4"/>
      <c r="ED1386" s="4"/>
      <c r="EE1386" s="4"/>
      <c r="EF1386" s="4"/>
      <c r="EG1386" s="4"/>
      <c r="EH1386" s="4"/>
      <c r="EI1386" s="4"/>
      <c r="EJ1386" s="4"/>
      <c r="EK1386" s="4"/>
      <c r="EL1386" s="4"/>
      <c r="EM1386" s="4"/>
      <c r="EN1386" s="4"/>
      <c r="EO1386" s="4"/>
      <c r="EP1386" s="4"/>
      <c r="EQ1386" s="4"/>
      <c r="ER1386" s="4"/>
      <c r="ES1386" s="4"/>
      <c r="ET1386" s="4"/>
      <c r="EU1386" s="4"/>
      <c r="EV1386" s="4"/>
      <c r="EW1386" s="4"/>
      <c r="EX1386" s="4"/>
    </row>
    <row r="1387" spans="1:154">
      <c r="A1387" s="6"/>
      <c r="B1387" s="4"/>
      <c r="C1387" s="4"/>
      <c r="D1387" s="5"/>
      <c r="E1387" s="5"/>
      <c r="F1387" s="5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  <c r="CG1387" s="4"/>
      <c r="CH1387" s="4"/>
      <c r="CI1387" s="4"/>
      <c r="CJ1387" s="4"/>
      <c r="CK1387" s="4"/>
      <c r="CL1387" s="4"/>
      <c r="CM1387" s="4"/>
      <c r="CN1387" s="4"/>
      <c r="CO1387" s="4"/>
      <c r="CP1387" s="4"/>
      <c r="CQ1387" s="4"/>
      <c r="CR1387" s="4"/>
      <c r="CS1387" s="4"/>
      <c r="CT1387" s="4"/>
      <c r="CU1387" s="4"/>
      <c r="CV1387" s="4"/>
      <c r="CW1387" s="4"/>
      <c r="CX1387" s="4"/>
      <c r="CY1387" s="4"/>
      <c r="CZ1387" s="4"/>
      <c r="DA1387" s="4"/>
      <c r="DB1387" s="4"/>
      <c r="DC1387" s="4"/>
      <c r="DD1387" s="4"/>
      <c r="DE1387" s="4"/>
      <c r="DF1387" s="4"/>
      <c r="DG1387" s="4"/>
      <c r="DH1387" s="4"/>
      <c r="DI1387" s="4"/>
      <c r="DJ1387" s="4"/>
      <c r="DK1387" s="4"/>
      <c r="DL1387" s="4"/>
      <c r="DM1387" s="4"/>
      <c r="DN1387" s="4"/>
      <c r="DO1387" s="4"/>
      <c r="DP1387" s="4"/>
      <c r="DQ1387" s="4"/>
      <c r="DR1387" s="4"/>
      <c r="DS1387" s="4"/>
      <c r="DT1387" s="4"/>
      <c r="DU1387" s="4"/>
      <c r="DV1387" s="4"/>
      <c r="DW1387" s="4"/>
      <c r="DX1387" s="4"/>
      <c r="DY1387" s="4"/>
      <c r="DZ1387" s="4"/>
      <c r="EA1387" s="4"/>
      <c r="EB1387" s="4"/>
      <c r="EC1387" s="4"/>
      <c r="ED1387" s="4"/>
      <c r="EE1387" s="4"/>
      <c r="EF1387" s="4"/>
      <c r="EG1387" s="4"/>
      <c r="EH1387" s="4"/>
      <c r="EI1387" s="4"/>
      <c r="EJ1387" s="4"/>
      <c r="EK1387" s="4"/>
      <c r="EL1387" s="4"/>
      <c r="EM1387" s="4"/>
      <c r="EN1387" s="4"/>
      <c r="EO1387" s="4"/>
      <c r="EP1387" s="4"/>
      <c r="EQ1387" s="4"/>
      <c r="ER1387" s="4"/>
      <c r="ES1387" s="4"/>
      <c r="ET1387" s="4"/>
      <c r="EU1387" s="4"/>
      <c r="EV1387" s="4"/>
      <c r="EW1387" s="4"/>
      <c r="EX1387" s="4"/>
    </row>
    <row r="1388" spans="1:154">
      <c r="A1388" s="6"/>
      <c r="B1388" s="4"/>
      <c r="C1388" s="4"/>
      <c r="D1388" s="5"/>
      <c r="E1388" s="5"/>
      <c r="F1388" s="5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  <c r="CH1388" s="4"/>
      <c r="CI1388" s="4"/>
      <c r="CJ1388" s="4"/>
      <c r="CK1388" s="4"/>
      <c r="CL1388" s="4"/>
      <c r="CM1388" s="4"/>
      <c r="CN1388" s="4"/>
      <c r="CO1388" s="4"/>
      <c r="CP1388" s="4"/>
      <c r="CQ1388" s="4"/>
      <c r="CR1388" s="4"/>
      <c r="CS1388" s="4"/>
      <c r="CT1388" s="4"/>
      <c r="CU1388" s="4"/>
      <c r="CV1388" s="4"/>
      <c r="CW1388" s="4"/>
      <c r="CX1388" s="4"/>
      <c r="CY1388" s="4"/>
      <c r="CZ1388" s="4"/>
      <c r="DA1388" s="4"/>
      <c r="DB1388" s="4"/>
      <c r="DC1388" s="4"/>
      <c r="DD1388" s="4"/>
      <c r="DE1388" s="4"/>
      <c r="DF1388" s="4"/>
      <c r="DG1388" s="4"/>
      <c r="DH1388" s="4"/>
      <c r="DI1388" s="4"/>
      <c r="DJ1388" s="4"/>
      <c r="DK1388" s="4"/>
      <c r="DL1388" s="4"/>
      <c r="DM1388" s="4"/>
      <c r="DN1388" s="4"/>
      <c r="DO1388" s="4"/>
      <c r="DP1388" s="4"/>
      <c r="DQ1388" s="4"/>
      <c r="DR1388" s="4"/>
      <c r="DS1388" s="4"/>
      <c r="DT1388" s="4"/>
      <c r="DU1388" s="4"/>
      <c r="DV1388" s="4"/>
      <c r="DW1388" s="4"/>
      <c r="DX1388" s="4"/>
      <c r="DY1388" s="4"/>
      <c r="DZ1388" s="4"/>
      <c r="EA1388" s="4"/>
      <c r="EB1388" s="4"/>
      <c r="EC1388" s="4"/>
      <c r="ED1388" s="4"/>
      <c r="EE1388" s="4"/>
      <c r="EF1388" s="4"/>
      <c r="EG1388" s="4"/>
      <c r="EH1388" s="4"/>
      <c r="EI1388" s="4"/>
      <c r="EJ1388" s="4"/>
      <c r="EK1388" s="4"/>
      <c r="EL1388" s="4"/>
      <c r="EM1388" s="4"/>
      <c r="EN1388" s="4"/>
      <c r="EO1388" s="4"/>
      <c r="EP1388" s="4"/>
      <c r="EQ1388" s="4"/>
      <c r="ER1388" s="4"/>
      <c r="ES1388" s="4"/>
      <c r="ET1388" s="4"/>
      <c r="EU1388" s="4"/>
      <c r="EV1388" s="4"/>
      <c r="EW1388" s="4"/>
      <c r="EX1388" s="4"/>
    </row>
    <row r="1389" spans="1:154">
      <c r="A1389" s="6"/>
      <c r="B1389" s="4"/>
      <c r="C1389" s="4"/>
      <c r="D1389" s="5"/>
      <c r="E1389" s="5"/>
      <c r="F1389" s="5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  <c r="CG1389" s="4"/>
      <c r="CH1389" s="4"/>
      <c r="CI1389" s="4"/>
      <c r="CJ1389" s="4"/>
      <c r="CK1389" s="4"/>
      <c r="CL1389" s="4"/>
      <c r="CM1389" s="4"/>
      <c r="CN1389" s="4"/>
      <c r="CO1389" s="4"/>
      <c r="CP1389" s="4"/>
      <c r="CQ1389" s="4"/>
      <c r="CR1389" s="4"/>
      <c r="CS1389" s="4"/>
      <c r="CT1389" s="4"/>
      <c r="CU1389" s="4"/>
      <c r="CV1389" s="4"/>
      <c r="CW1389" s="4"/>
      <c r="CX1389" s="4"/>
      <c r="CY1389" s="4"/>
      <c r="CZ1389" s="4"/>
      <c r="DA1389" s="4"/>
      <c r="DB1389" s="4"/>
      <c r="DC1389" s="4"/>
      <c r="DD1389" s="4"/>
      <c r="DE1389" s="4"/>
      <c r="DF1389" s="4"/>
      <c r="DG1389" s="4"/>
      <c r="DH1389" s="4"/>
      <c r="DI1389" s="4"/>
      <c r="DJ1389" s="4"/>
      <c r="DK1389" s="4"/>
      <c r="DL1389" s="4"/>
      <c r="DM1389" s="4"/>
      <c r="DN1389" s="4"/>
      <c r="DO1389" s="4"/>
      <c r="DP1389" s="4"/>
      <c r="DQ1389" s="4"/>
      <c r="DR1389" s="4"/>
      <c r="DS1389" s="4"/>
      <c r="DT1389" s="4"/>
      <c r="DU1389" s="4"/>
      <c r="DV1389" s="4"/>
      <c r="DW1389" s="4"/>
      <c r="DX1389" s="4"/>
      <c r="DY1389" s="4"/>
      <c r="DZ1389" s="4"/>
      <c r="EA1389" s="4"/>
      <c r="EB1389" s="4"/>
      <c r="EC1389" s="4"/>
      <c r="ED1389" s="4"/>
      <c r="EE1389" s="4"/>
      <c r="EF1389" s="4"/>
      <c r="EG1389" s="4"/>
      <c r="EH1389" s="4"/>
      <c r="EI1389" s="4"/>
      <c r="EJ1389" s="4"/>
      <c r="EK1389" s="4"/>
      <c r="EL1389" s="4"/>
      <c r="EM1389" s="4"/>
      <c r="EN1389" s="4"/>
      <c r="EO1389" s="4"/>
      <c r="EP1389" s="4"/>
      <c r="EQ1389" s="4"/>
      <c r="ER1389" s="4"/>
      <c r="ES1389" s="4"/>
      <c r="ET1389" s="4"/>
      <c r="EU1389" s="4"/>
      <c r="EV1389" s="4"/>
      <c r="EW1389" s="4"/>
      <c r="EX1389" s="4"/>
    </row>
    <row r="1390" spans="1:154">
      <c r="A1390" s="6"/>
      <c r="B1390" s="4"/>
      <c r="C1390" s="4"/>
      <c r="D1390" s="5"/>
      <c r="E1390" s="5"/>
      <c r="F1390" s="5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  <c r="CG1390" s="4"/>
      <c r="CH1390" s="4"/>
      <c r="CI1390" s="4"/>
      <c r="CJ1390" s="4"/>
      <c r="CK1390" s="4"/>
      <c r="CL1390" s="4"/>
      <c r="CM1390" s="4"/>
      <c r="CN1390" s="4"/>
      <c r="CO1390" s="4"/>
      <c r="CP1390" s="4"/>
      <c r="CQ1390" s="4"/>
      <c r="CR1390" s="4"/>
      <c r="CS1390" s="4"/>
      <c r="CT1390" s="4"/>
      <c r="CU1390" s="4"/>
      <c r="CV1390" s="4"/>
      <c r="CW1390" s="4"/>
      <c r="CX1390" s="4"/>
      <c r="CY1390" s="4"/>
      <c r="CZ1390" s="4"/>
      <c r="DA1390" s="4"/>
      <c r="DB1390" s="4"/>
      <c r="DC1390" s="4"/>
      <c r="DD1390" s="4"/>
      <c r="DE1390" s="4"/>
      <c r="DF1390" s="4"/>
      <c r="DG1390" s="4"/>
      <c r="DH1390" s="4"/>
      <c r="DI1390" s="4"/>
      <c r="DJ1390" s="4"/>
      <c r="DK1390" s="4"/>
      <c r="DL1390" s="4"/>
      <c r="DM1390" s="4"/>
      <c r="DN1390" s="4"/>
      <c r="DO1390" s="4"/>
      <c r="DP1390" s="4"/>
      <c r="DQ1390" s="4"/>
      <c r="DR1390" s="4"/>
      <c r="DS1390" s="4"/>
      <c r="DT1390" s="4"/>
      <c r="DU1390" s="4"/>
      <c r="DV1390" s="4"/>
      <c r="DW1390" s="4"/>
      <c r="DX1390" s="4"/>
      <c r="DY1390" s="4"/>
      <c r="DZ1390" s="4"/>
      <c r="EA1390" s="4"/>
      <c r="EB1390" s="4"/>
      <c r="EC1390" s="4"/>
      <c r="ED1390" s="4"/>
      <c r="EE1390" s="4"/>
      <c r="EF1390" s="4"/>
      <c r="EG1390" s="4"/>
      <c r="EH1390" s="4"/>
      <c r="EI1390" s="4"/>
      <c r="EJ1390" s="4"/>
      <c r="EK1390" s="4"/>
      <c r="EL1390" s="4"/>
      <c r="EM1390" s="4"/>
      <c r="EN1390" s="4"/>
      <c r="EO1390" s="4"/>
      <c r="EP1390" s="4"/>
      <c r="EQ1390" s="4"/>
      <c r="ER1390" s="4"/>
      <c r="ES1390" s="4"/>
      <c r="ET1390" s="4"/>
      <c r="EU1390" s="4"/>
      <c r="EV1390" s="4"/>
      <c r="EW1390" s="4"/>
      <c r="EX1390" s="4"/>
    </row>
    <row r="1391" spans="1:154">
      <c r="A1391" s="6"/>
      <c r="B1391" s="4"/>
      <c r="C1391" s="4"/>
      <c r="D1391" s="5"/>
      <c r="E1391" s="5"/>
      <c r="F1391" s="5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  <c r="DC1391" s="4"/>
      <c r="DD1391" s="4"/>
      <c r="DE1391" s="4"/>
      <c r="DF1391" s="4"/>
      <c r="DG1391" s="4"/>
      <c r="DH1391" s="4"/>
      <c r="DI1391" s="4"/>
      <c r="DJ1391" s="4"/>
      <c r="DK1391" s="4"/>
      <c r="DL1391" s="4"/>
      <c r="DM1391" s="4"/>
      <c r="DN1391" s="4"/>
      <c r="DO1391" s="4"/>
      <c r="DP1391" s="4"/>
      <c r="DQ1391" s="4"/>
      <c r="DR1391" s="4"/>
      <c r="DS1391" s="4"/>
      <c r="DT1391" s="4"/>
      <c r="DU1391" s="4"/>
      <c r="DV1391" s="4"/>
      <c r="DW1391" s="4"/>
      <c r="DX1391" s="4"/>
      <c r="DY1391" s="4"/>
      <c r="DZ1391" s="4"/>
      <c r="EA1391" s="4"/>
      <c r="EB1391" s="4"/>
      <c r="EC1391" s="4"/>
      <c r="ED1391" s="4"/>
      <c r="EE1391" s="4"/>
      <c r="EF1391" s="4"/>
      <c r="EG1391" s="4"/>
      <c r="EH1391" s="4"/>
      <c r="EI1391" s="4"/>
      <c r="EJ1391" s="4"/>
      <c r="EK1391" s="4"/>
      <c r="EL1391" s="4"/>
      <c r="EM1391" s="4"/>
      <c r="EN1391" s="4"/>
      <c r="EO1391" s="4"/>
      <c r="EP1391" s="4"/>
      <c r="EQ1391" s="4"/>
      <c r="ER1391" s="4"/>
      <c r="ES1391" s="4"/>
      <c r="ET1391" s="4"/>
      <c r="EU1391" s="4"/>
      <c r="EV1391" s="4"/>
      <c r="EW1391" s="4"/>
      <c r="EX1391" s="4"/>
    </row>
    <row r="1392" spans="1:154">
      <c r="A1392" s="6"/>
      <c r="B1392" s="4"/>
      <c r="C1392" s="4"/>
      <c r="D1392" s="5"/>
      <c r="E1392" s="5"/>
      <c r="F1392" s="5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  <c r="DC1392" s="4"/>
      <c r="DD1392" s="4"/>
      <c r="DE1392" s="4"/>
      <c r="DF1392" s="4"/>
      <c r="DG1392" s="4"/>
      <c r="DH1392" s="4"/>
      <c r="DI1392" s="4"/>
      <c r="DJ1392" s="4"/>
      <c r="DK1392" s="4"/>
      <c r="DL1392" s="4"/>
      <c r="DM1392" s="4"/>
      <c r="DN1392" s="4"/>
      <c r="DO1392" s="4"/>
      <c r="DP1392" s="4"/>
      <c r="DQ1392" s="4"/>
      <c r="DR1392" s="4"/>
      <c r="DS1392" s="4"/>
      <c r="DT1392" s="4"/>
      <c r="DU1392" s="4"/>
      <c r="DV1392" s="4"/>
      <c r="DW1392" s="4"/>
      <c r="DX1392" s="4"/>
      <c r="DY1392" s="4"/>
      <c r="DZ1392" s="4"/>
      <c r="EA1392" s="4"/>
      <c r="EB1392" s="4"/>
      <c r="EC1392" s="4"/>
      <c r="ED1392" s="4"/>
      <c r="EE1392" s="4"/>
      <c r="EF1392" s="4"/>
      <c r="EG1392" s="4"/>
      <c r="EH1392" s="4"/>
      <c r="EI1392" s="4"/>
      <c r="EJ1392" s="4"/>
      <c r="EK1392" s="4"/>
      <c r="EL1392" s="4"/>
      <c r="EM1392" s="4"/>
      <c r="EN1392" s="4"/>
      <c r="EO1392" s="4"/>
      <c r="EP1392" s="4"/>
      <c r="EQ1392" s="4"/>
      <c r="ER1392" s="4"/>
      <c r="ES1392" s="4"/>
      <c r="ET1392" s="4"/>
      <c r="EU1392" s="4"/>
      <c r="EV1392" s="4"/>
      <c r="EW1392" s="4"/>
      <c r="EX1392" s="4"/>
    </row>
    <row r="1393" spans="1:154">
      <c r="A1393" s="6"/>
      <c r="B1393" s="4"/>
      <c r="C1393" s="4"/>
      <c r="D1393" s="5"/>
      <c r="E1393" s="5"/>
      <c r="F1393" s="5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  <c r="CH1393" s="4"/>
      <c r="CI1393" s="4"/>
      <c r="CJ1393" s="4"/>
      <c r="CK1393" s="4"/>
      <c r="CL1393" s="4"/>
      <c r="CM1393" s="4"/>
      <c r="CN1393" s="4"/>
      <c r="CO1393" s="4"/>
      <c r="CP1393" s="4"/>
      <c r="CQ1393" s="4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  <c r="DC1393" s="4"/>
      <c r="DD1393" s="4"/>
      <c r="DE1393" s="4"/>
      <c r="DF1393" s="4"/>
      <c r="DG1393" s="4"/>
      <c r="DH1393" s="4"/>
      <c r="DI1393" s="4"/>
      <c r="DJ1393" s="4"/>
      <c r="DK1393" s="4"/>
      <c r="DL1393" s="4"/>
      <c r="DM1393" s="4"/>
      <c r="DN1393" s="4"/>
      <c r="DO1393" s="4"/>
      <c r="DP1393" s="4"/>
      <c r="DQ1393" s="4"/>
      <c r="DR1393" s="4"/>
      <c r="DS1393" s="4"/>
      <c r="DT1393" s="4"/>
      <c r="DU1393" s="4"/>
      <c r="DV1393" s="4"/>
      <c r="DW1393" s="4"/>
      <c r="DX1393" s="4"/>
      <c r="DY1393" s="4"/>
      <c r="DZ1393" s="4"/>
      <c r="EA1393" s="4"/>
      <c r="EB1393" s="4"/>
      <c r="EC1393" s="4"/>
      <c r="ED1393" s="4"/>
      <c r="EE1393" s="4"/>
      <c r="EF1393" s="4"/>
      <c r="EG1393" s="4"/>
      <c r="EH1393" s="4"/>
      <c r="EI1393" s="4"/>
      <c r="EJ1393" s="4"/>
      <c r="EK1393" s="4"/>
      <c r="EL1393" s="4"/>
      <c r="EM1393" s="4"/>
      <c r="EN1393" s="4"/>
      <c r="EO1393" s="4"/>
      <c r="EP1393" s="4"/>
      <c r="EQ1393" s="4"/>
      <c r="ER1393" s="4"/>
      <c r="ES1393" s="4"/>
      <c r="ET1393" s="4"/>
      <c r="EU1393" s="4"/>
      <c r="EV1393" s="4"/>
      <c r="EW1393" s="4"/>
      <c r="EX1393" s="4"/>
    </row>
    <row r="1394" spans="1:154">
      <c r="A1394" s="6"/>
      <c r="B1394" s="4"/>
      <c r="C1394" s="4"/>
      <c r="D1394" s="5"/>
      <c r="E1394" s="5"/>
      <c r="F1394" s="5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4"/>
      <c r="CW1394" s="4"/>
      <c r="CX1394" s="4"/>
      <c r="CY1394" s="4"/>
      <c r="CZ1394" s="4"/>
      <c r="DA1394" s="4"/>
      <c r="DB1394" s="4"/>
      <c r="DC1394" s="4"/>
      <c r="DD1394" s="4"/>
      <c r="DE1394" s="4"/>
      <c r="DF1394" s="4"/>
      <c r="DG1394" s="4"/>
      <c r="DH1394" s="4"/>
      <c r="DI1394" s="4"/>
      <c r="DJ1394" s="4"/>
      <c r="DK1394" s="4"/>
      <c r="DL1394" s="4"/>
      <c r="DM1394" s="4"/>
      <c r="DN1394" s="4"/>
      <c r="DO1394" s="4"/>
      <c r="DP1394" s="4"/>
      <c r="DQ1394" s="4"/>
      <c r="DR1394" s="4"/>
      <c r="DS1394" s="4"/>
      <c r="DT1394" s="4"/>
      <c r="DU1394" s="4"/>
      <c r="DV1394" s="4"/>
      <c r="DW1394" s="4"/>
      <c r="DX1394" s="4"/>
      <c r="DY1394" s="4"/>
      <c r="DZ1394" s="4"/>
      <c r="EA1394" s="4"/>
      <c r="EB1394" s="4"/>
      <c r="EC1394" s="4"/>
      <c r="ED1394" s="4"/>
      <c r="EE1394" s="4"/>
      <c r="EF1394" s="4"/>
      <c r="EG1394" s="4"/>
      <c r="EH1394" s="4"/>
      <c r="EI1394" s="4"/>
      <c r="EJ1394" s="4"/>
      <c r="EK1394" s="4"/>
      <c r="EL1394" s="4"/>
      <c r="EM1394" s="4"/>
      <c r="EN1394" s="4"/>
      <c r="EO1394" s="4"/>
      <c r="EP1394" s="4"/>
      <c r="EQ1394" s="4"/>
      <c r="ER1394" s="4"/>
      <c r="ES1394" s="4"/>
      <c r="ET1394" s="4"/>
      <c r="EU1394" s="4"/>
      <c r="EV1394" s="4"/>
      <c r="EW1394" s="4"/>
      <c r="EX1394" s="4"/>
    </row>
    <row r="1395" spans="1:154">
      <c r="A1395" s="6"/>
      <c r="B1395" s="4"/>
      <c r="C1395" s="4"/>
      <c r="D1395" s="5"/>
      <c r="E1395" s="5"/>
      <c r="F1395" s="5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4"/>
      <c r="CW1395" s="4"/>
      <c r="CX1395" s="4"/>
      <c r="CY1395" s="4"/>
      <c r="CZ1395" s="4"/>
      <c r="DA1395" s="4"/>
      <c r="DB1395" s="4"/>
      <c r="DC1395" s="4"/>
      <c r="DD1395" s="4"/>
      <c r="DE1395" s="4"/>
      <c r="DF1395" s="4"/>
      <c r="DG1395" s="4"/>
      <c r="DH1395" s="4"/>
      <c r="DI1395" s="4"/>
      <c r="DJ1395" s="4"/>
      <c r="DK1395" s="4"/>
      <c r="DL1395" s="4"/>
      <c r="DM1395" s="4"/>
      <c r="DN1395" s="4"/>
      <c r="DO1395" s="4"/>
      <c r="DP1395" s="4"/>
      <c r="DQ1395" s="4"/>
      <c r="DR1395" s="4"/>
      <c r="DS1395" s="4"/>
      <c r="DT1395" s="4"/>
      <c r="DU1395" s="4"/>
      <c r="DV1395" s="4"/>
      <c r="DW1395" s="4"/>
      <c r="DX1395" s="4"/>
      <c r="DY1395" s="4"/>
      <c r="DZ1395" s="4"/>
      <c r="EA1395" s="4"/>
      <c r="EB1395" s="4"/>
      <c r="EC1395" s="4"/>
      <c r="ED1395" s="4"/>
      <c r="EE1395" s="4"/>
      <c r="EF1395" s="4"/>
      <c r="EG1395" s="4"/>
      <c r="EH1395" s="4"/>
      <c r="EI1395" s="4"/>
      <c r="EJ1395" s="4"/>
      <c r="EK1395" s="4"/>
      <c r="EL1395" s="4"/>
      <c r="EM1395" s="4"/>
      <c r="EN1395" s="4"/>
      <c r="EO1395" s="4"/>
      <c r="EP1395" s="4"/>
      <c r="EQ1395" s="4"/>
      <c r="ER1395" s="4"/>
      <c r="ES1395" s="4"/>
      <c r="ET1395" s="4"/>
      <c r="EU1395" s="4"/>
      <c r="EV1395" s="4"/>
      <c r="EW1395" s="4"/>
      <c r="EX1395" s="4"/>
    </row>
    <row r="1396" spans="1:154">
      <c r="A1396" s="6"/>
      <c r="B1396" s="4"/>
      <c r="C1396" s="4"/>
      <c r="D1396" s="5"/>
      <c r="E1396" s="5"/>
      <c r="F1396" s="5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  <c r="DC1396" s="4"/>
      <c r="DD1396" s="4"/>
      <c r="DE1396" s="4"/>
      <c r="DF1396" s="4"/>
      <c r="DG1396" s="4"/>
      <c r="DH1396" s="4"/>
      <c r="DI1396" s="4"/>
      <c r="DJ1396" s="4"/>
      <c r="DK1396" s="4"/>
      <c r="DL1396" s="4"/>
      <c r="DM1396" s="4"/>
      <c r="DN1396" s="4"/>
      <c r="DO1396" s="4"/>
      <c r="DP1396" s="4"/>
      <c r="DQ1396" s="4"/>
      <c r="DR1396" s="4"/>
      <c r="DS1396" s="4"/>
      <c r="DT1396" s="4"/>
      <c r="DU1396" s="4"/>
      <c r="DV1396" s="4"/>
      <c r="DW1396" s="4"/>
      <c r="DX1396" s="4"/>
      <c r="DY1396" s="4"/>
      <c r="DZ1396" s="4"/>
      <c r="EA1396" s="4"/>
      <c r="EB1396" s="4"/>
      <c r="EC1396" s="4"/>
      <c r="ED1396" s="4"/>
      <c r="EE1396" s="4"/>
      <c r="EF1396" s="4"/>
      <c r="EG1396" s="4"/>
      <c r="EH1396" s="4"/>
      <c r="EI1396" s="4"/>
      <c r="EJ1396" s="4"/>
      <c r="EK1396" s="4"/>
      <c r="EL1396" s="4"/>
      <c r="EM1396" s="4"/>
      <c r="EN1396" s="4"/>
      <c r="EO1396" s="4"/>
      <c r="EP1396" s="4"/>
      <c r="EQ1396" s="4"/>
      <c r="ER1396" s="4"/>
      <c r="ES1396" s="4"/>
      <c r="ET1396" s="4"/>
      <c r="EU1396" s="4"/>
      <c r="EV1396" s="4"/>
      <c r="EW1396" s="4"/>
      <c r="EX1396" s="4"/>
    </row>
    <row r="1397" spans="1:154">
      <c r="A1397" s="6"/>
      <c r="B1397" s="4"/>
      <c r="C1397" s="4"/>
      <c r="D1397" s="5"/>
      <c r="E1397" s="5"/>
      <c r="F1397" s="5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  <c r="CH1397" s="4"/>
      <c r="CI1397" s="4"/>
      <c r="CJ1397" s="4"/>
      <c r="CK1397" s="4"/>
      <c r="CL1397" s="4"/>
      <c r="CM1397" s="4"/>
      <c r="CN1397" s="4"/>
      <c r="CO1397" s="4"/>
      <c r="CP1397" s="4"/>
      <c r="CQ1397" s="4"/>
      <c r="CR1397" s="4"/>
      <c r="CS1397" s="4"/>
      <c r="CT1397" s="4"/>
      <c r="CU1397" s="4"/>
      <c r="CV1397" s="4"/>
      <c r="CW1397" s="4"/>
      <c r="CX1397" s="4"/>
      <c r="CY1397" s="4"/>
      <c r="CZ1397" s="4"/>
      <c r="DA1397" s="4"/>
      <c r="DB1397" s="4"/>
      <c r="DC1397" s="4"/>
      <c r="DD1397" s="4"/>
      <c r="DE1397" s="4"/>
      <c r="DF1397" s="4"/>
      <c r="DG1397" s="4"/>
      <c r="DH1397" s="4"/>
      <c r="DI1397" s="4"/>
      <c r="DJ1397" s="4"/>
      <c r="DK1397" s="4"/>
      <c r="DL1397" s="4"/>
      <c r="DM1397" s="4"/>
      <c r="DN1397" s="4"/>
      <c r="DO1397" s="4"/>
      <c r="DP1397" s="4"/>
      <c r="DQ1397" s="4"/>
      <c r="DR1397" s="4"/>
      <c r="DS1397" s="4"/>
      <c r="DT1397" s="4"/>
      <c r="DU1397" s="4"/>
      <c r="DV1397" s="4"/>
      <c r="DW1397" s="4"/>
      <c r="DX1397" s="4"/>
      <c r="DY1397" s="4"/>
      <c r="DZ1397" s="4"/>
      <c r="EA1397" s="4"/>
      <c r="EB1397" s="4"/>
      <c r="EC1397" s="4"/>
      <c r="ED1397" s="4"/>
      <c r="EE1397" s="4"/>
      <c r="EF1397" s="4"/>
      <c r="EG1397" s="4"/>
      <c r="EH1397" s="4"/>
      <c r="EI1397" s="4"/>
      <c r="EJ1397" s="4"/>
      <c r="EK1397" s="4"/>
      <c r="EL1397" s="4"/>
      <c r="EM1397" s="4"/>
      <c r="EN1397" s="4"/>
      <c r="EO1397" s="4"/>
      <c r="EP1397" s="4"/>
      <c r="EQ1397" s="4"/>
      <c r="ER1397" s="4"/>
      <c r="ES1397" s="4"/>
      <c r="ET1397" s="4"/>
      <c r="EU1397" s="4"/>
      <c r="EV1397" s="4"/>
      <c r="EW1397" s="4"/>
      <c r="EX1397" s="4"/>
    </row>
    <row r="1398" spans="1:154">
      <c r="A1398" s="6"/>
      <c r="B1398" s="4"/>
      <c r="C1398" s="4"/>
      <c r="D1398" s="5"/>
      <c r="E1398" s="5"/>
      <c r="F1398" s="5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  <c r="CH1398" s="4"/>
      <c r="CI1398" s="4"/>
      <c r="CJ1398" s="4"/>
      <c r="CK1398" s="4"/>
      <c r="CL1398" s="4"/>
      <c r="CM1398" s="4"/>
      <c r="CN1398" s="4"/>
      <c r="CO1398" s="4"/>
      <c r="CP1398" s="4"/>
      <c r="CQ1398" s="4"/>
      <c r="CR1398" s="4"/>
      <c r="CS1398" s="4"/>
      <c r="CT1398" s="4"/>
      <c r="CU1398" s="4"/>
      <c r="CV1398" s="4"/>
      <c r="CW1398" s="4"/>
      <c r="CX1398" s="4"/>
      <c r="CY1398" s="4"/>
      <c r="CZ1398" s="4"/>
      <c r="DA1398" s="4"/>
      <c r="DB1398" s="4"/>
      <c r="DC1398" s="4"/>
      <c r="DD1398" s="4"/>
      <c r="DE1398" s="4"/>
      <c r="DF1398" s="4"/>
      <c r="DG1398" s="4"/>
      <c r="DH1398" s="4"/>
      <c r="DI1398" s="4"/>
      <c r="DJ1398" s="4"/>
      <c r="DK1398" s="4"/>
      <c r="DL1398" s="4"/>
      <c r="DM1398" s="4"/>
      <c r="DN1398" s="4"/>
      <c r="DO1398" s="4"/>
      <c r="DP1398" s="4"/>
      <c r="DQ1398" s="4"/>
      <c r="DR1398" s="4"/>
      <c r="DS1398" s="4"/>
      <c r="DT1398" s="4"/>
      <c r="DU1398" s="4"/>
      <c r="DV1398" s="4"/>
      <c r="DW1398" s="4"/>
      <c r="DX1398" s="4"/>
      <c r="DY1398" s="4"/>
      <c r="DZ1398" s="4"/>
      <c r="EA1398" s="4"/>
      <c r="EB1398" s="4"/>
      <c r="EC1398" s="4"/>
      <c r="ED1398" s="4"/>
      <c r="EE1398" s="4"/>
      <c r="EF1398" s="4"/>
      <c r="EG1398" s="4"/>
      <c r="EH1398" s="4"/>
      <c r="EI1398" s="4"/>
      <c r="EJ1398" s="4"/>
      <c r="EK1398" s="4"/>
      <c r="EL1398" s="4"/>
      <c r="EM1398" s="4"/>
      <c r="EN1398" s="4"/>
      <c r="EO1398" s="4"/>
      <c r="EP1398" s="4"/>
      <c r="EQ1398" s="4"/>
      <c r="ER1398" s="4"/>
      <c r="ES1398" s="4"/>
      <c r="ET1398" s="4"/>
      <c r="EU1398" s="4"/>
      <c r="EV1398" s="4"/>
      <c r="EW1398" s="4"/>
      <c r="EX1398" s="4"/>
    </row>
    <row r="1399" spans="1:154">
      <c r="A1399" s="6"/>
      <c r="B1399" s="4"/>
      <c r="C1399" s="4"/>
      <c r="D1399" s="5"/>
      <c r="E1399" s="5"/>
      <c r="F1399" s="5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4"/>
      <c r="CX1399" s="4"/>
      <c r="CY1399" s="4"/>
      <c r="CZ1399" s="4"/>
      <c r="DA1399" s="4"/>
      <c r="DB1399" s="4"/>
      <c r="DC1399" s="4"/>
      <c r="DD1399" s="4"/>
      <c r="DE1399" s="4"/>
      <c r="DF1399" s="4"/>
      <c r="DG1399" s="4"/>
      <c r="DH1399" s="4"/>
      <c r="DI1399" s="4"/>
      <c r="DJ1399" s="4"/>
      <c r="DK1399" s="4"/>
      <c r="DL1399" s="4"/>
      <c r="DM1399" s="4"/>
      <c r="DN1399" s="4"/>
      <c r="DO1399" s="4"/>
      <c r="DP1399" s="4"/>
      <c r="DQ1399" s="4"/>
      <c r="DR1399" s="4"/>
      <c r="DS1399" s="4"/>
      <c r="DT1399" s="4"/>
      <c r="DU1399" s="4"/>
      <c r="DV1399" s="4"/>
      <c r="DW1399" s="4"/>
      <c r="DX1399" s="4"/>
      <c r="DY1399" s="4"/>
      <c r="DZ1399" s="4"/>
      <c r="EA1399" s="4"/>
      <c r="EB1399" s="4"/>
      <c r="EC1399" s="4"/>
      <c r="ED1399" s="4"/>
      <c r="EE1399" s="4"/>
      <c r="EF1399" s="4"/>
      <c r="EG1399" s="4"/>
      <c r="EH1399" s="4"/>
      <c r="EI1399" s="4"/>
      <c r="EJ1399" s="4"/>
      <c r="EK1399" s="4"/>
      <c r="EL1399" s="4"/>
      <c r="EM1399" s="4"/>
      <c r="EN1399" s="4"/>
      <c r="EO1399" s="4"/>
      <c r="EP1399" s="4"/>
      <c r="EQ1399" s="4"/>
      <c r="ER1399" s="4"/>
      <c r="ES1399" s="4"/>
      <c r="ET1399" s="4"/>
      <c r="EU1399" s="4"/>
      <c r="EV1399" s="4"/>
      <c r="EW1399" s="4"/>
      <c r="EX1399" s="4"/>
    </row>
    <row r="1400" spans="1:154">
      <c r="A1400" s="6"/>
      <c r="B1400" s="4"/>
      <c r="C1400" s="4"/>
      <c r="D1400" s="5"/>
      <c r="E1400" s="5"/>
      <c r="F1400" s="5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  <c r="DC1400" s="4"/>
      <c r="DD1400" s="4"/>
      <c r="DE1400" s="4"/>
      <c r="DF1400" s="4"/>
      <c r="DG1400" s="4"/>
      <c r="DH1400" s="4"/>
      <c r="DI1400" s="4"/>
      <c r="DJ1400" s="4"/>
      <c r="DK1400" s="4"/>
      <c r="DL1400" s="4"/>
      <c r="DM1400" s="4"/>
      <c r="DN1400" s="4"/>
      <c r="DO1400" s="4"/>
      <c r="DP1400" s="4"/>
      <c r="DQ1400" s="4"/>
      <c r="DR1400" s="4"/>
      <c r="DS1400" s="4"/>
      <c r="DT1400" s="4"/>
      <c r="DU1400" s="4"/>
      <c r="DV1400" s="4"/>
      <c r="DW1400" s="4"/>
      <c r="DX1400" s="4"/>
      <c r="DY1400" s="4"/>
      <c r="DZ1400" s="4"/>
      <c r="EA1400" s="4"/>
      <c r="EB1400" s="4"/>
      <c r="EC1400" s="4"/>
      <c r="ED1400" s="4"/>
      <c r="EE1400" s="4"/>
      <c r="EF1400" s="4"/>
      <c r="EG1400" s="4"/>
      <c r="EH1400" s="4"/>
      <c r="EI1400" s="4"/>
      <c r="EJ1400" s="4"/>
      <c r="EK1400" s="4"/>
      <c r="EL1400" s="4"/>
      <c r="EM1400" s="4"/>
      <c r="EN1400" s="4"/>
      <c r="EO1400" s="4"/>
      <c r="EP1400" s="4"/>
      <c r="EQ1400" s="4"/>
      <c r="ER1400" s="4"/>
      <c r="ES1400" s="4"/>
      <c r="ET1400" s="4"/>
      <c r="EU1400" s="4"/>
      <c r="EV1400" s="4"/>
      <c r="EW1400" s="4"/>
      <c r="EX1400" s="4"/>
    </row>
    <row r="1401" spans="1:154">
      <c r="A1401" s="6"/>
      <c r="B1401" s="4"/>
      <c r="C1401" s="4"/>
      <c r="D1401" s="5"/>
      <c r="E1401" s="5"/>
      <c r="F1401" s="5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  <c r="CH1401" s="4"/>
      <c r="CI1401" s="4"/>
      <c r="CJ1401" s="4"/>
      <c r="CK1401" s="4"/>
      <c r="CL1401" s="4"/>
      <c r="CM1401" s="4"/>
      <c r="CN1401" s="4"/>
      <c r="CO1401" s="4"/>
      <c r="CP1401" s="4"/>
      <c r="CQ1401" s="4"/>
      <c r="CR1401" s="4"/>
      <c r="CS1401" s="4"/>
      <c r="CT1401" s="4"/>
      <c r="CU1401" s="4"/>
      <c r="CV1401" s="4"/>
      <c r="CW1401" s="4"/>
      <c r="CX1401" s="4"/>
      <c r="CY1401" s="4"/>
      <c r="CZ1401" s="4"/>
      <c r="DA1401" s="4"/>
      <c r="DB1401" s="4"/>
      <c r="DC1401" s="4"/>
      <c r="DD1401" s="4"/>
      <c r="DE1401" s="4"/>
      <c r="DF1401" s="4"/>
      <c r="DG1401" s="4"/>
      <c r="DH1401" s="4"/>
      <c r="DI1401" s="4"/>
      <c r="DJ1401" s="4"/>
      <c r="DK1401" s="4"/>
      <c r="DL1401" s="4"/>
      <c r="DM1401" s="4"/>
      <c r="DN1401" s="4"/>
      <c r="DO1401" s="4"/>
      <c r="DP1401" s="4"/>
      <c r="DQ1401" s="4"/>
      <c r="DR1401" s="4"/>
      <c r="DS1401" s="4"/>
      <c r="DT1401" s="4"/>
      <c r="DU1401" s="4"/>
      <c r="DV1401" s="4"/>
      <c r="DW1401" s="4"/>
      <c r="DX1401" s="4"/>
      <c r="DY1401" s="4"/>
      <c r="DZ1401" s="4"/>
      <c r="EA1401" s="4"/>
      <c r="EB1401" s="4"/>
      <c r="EC1401" s="4"/>
      <c r="ED1401" s="4"/>
      <c r="EE1401" s="4"/>
      <c r="EF1401" s="4"/>
      <c r="EG1401" s="4"/>
      <c r="EH1401" s="4"/>
      <c r="EI1401" s="4"/>
      <c r="EJ1401" s="4"/>
      <c r="EK1401" s="4"/>
      <c r="EL1401" s="4"/>
      <c r="EM1401" s="4"/>
      <c r="EN1401" s="4"/>
      <c r="EO1401" s="4"/>
      <c r="EP1401" s="4"/>
      <c r="EQ1401" s="4"/>
      <c r="ER1401" s="4"/>
      <c r="ES1401" s="4"/>
      <c r="ET1401" s="4"/>
      <c r="EU1401" s="4"/>
      <c r="EV1401" s="4"/>
      <c r="EW1401" s="4"/>
      <c r="EX1401" s="4"/>
    </row>
    <row r="1402" spans="1:154">
      <c r="A1402" s="6"/>
      <c r="B1402" s="4"/>
      <c r="C1402" s="4"/>
      <c r="D1402" s="5"/>
      <c r="E1402" s="5"/>
      <c r="F1402" s="5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  <c r="CH1402" s="4"/>
      <c r="CI1402" s="4"/>
      <c r="CJ1402" s="4"/>
      <c r="CK1402" s="4"/>
      <c r="CL1402" s="4"/>
      <c r="CM1402" s="4"/>
      <c r="CN1402" s="4"/>
      <c r="CO1402" s="4"/>
      <c r="CP1402" s="4"/>
      <c r="CQ1402" s="4"/>
      <c r="CR1402" s="4"/>
      <c r="CS1402" s="4"/>
      <c r="CT1402" s="4"/>
      <c r="CU1402" s="4"/>
      <c r="CV1402" s="4"/>
      <c r="CW1402" s="4"/>
      <c r="CX1402" s="4"/>
      <c r="CY1402" s="4"/>
      <c r="CZ1402" s="4"/>
      <c r="DA1402" s="4"/>
      <c r="DB1402" s="4"/>
      <c r="DC1402" s="4"/>
      <c r="DD1402" s="4"/>
      <c r="DE1402" s="4"/>
      <c r="DF1402" s="4"/>
      <c r="DG1402" s="4"/>
      <c r="DH1402" s="4"/>
      <c r="DI1402" s="4"/>
      <c r="DJ1402" s="4"/>
      <c r="DK1402" s="4"/>
      <c r="DL1402" s="4"/>
      <c r="DM1402" s="4"/>
      <c r="DN1402" s="4"/>
      <c r="DO1402" s="4"/>
      <c r="DP1402" s="4"/>
      <c r="DQ1402" s="4"/>
      <c r="DR1402" s="4"/>
      <c r="DS1402" s="4"/>
      <c r="DT1402" s="4"/>
      <c r="DU1402" s="4"/>
      <c r="DV1402" s="4"/>
      <c r="DW1402" s="4"/>
      <c r="DX1402" s="4"/>
      <c r="DY1402" s="4"/>
      <c r="DZ1402" s="4"/>
      <c r="EA1402" s="4"/>
      <c r="EB1402" s="4"/>
      <c r="EC1402" s="4"/>
      <c r="ED1402" s="4"/>
      <c r="EE1402" s="4"/>
      <c r="EF1402" s="4"/>
      <c r="EG1402" s="4"/>
      <c r="EH1402" s="4"/>
      <c r="EI1402" s="4"/>
      <c r="EJ1402" s="4"/>
      <c r="EK1402" s="4"/>
      <c r="EL1402" s="4"/>
      <c r="EM1402" s="4"/>
      <c r="EN1402" s="4"/>
      <c r="EO1402" s="4"/>
      <c r="EP1402" s="4"/>
      <c r="EQ1402" s="4"/>
      <c r="ER1402" s="4"/>
      <c r="ES1402" s="4"/>
      <c r="ET1402" s="4"/>
      <c r="EU1402" s="4"/>
      <c r="EV1402" s="4"/>
      <c r="EW1402" s="4"/>
      <c r="EX1402" s="4"/>
    </row>
    <row r="1403" spans="1:154">
      <c r="A1403" s="6"/>
      <c r="B1403" s="4"/>
      <c r="C1403" s="4"/>
      <c r="D1403" s="5"/>
      <c r="E1403" s="5"/>
      <c r="F1403" s="5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  <c r="CH1403" s="4"/>
      <c r="CI1403" s="4"/>
      <c r="CJ1403" s="4"/>
      <c r="CK1403" s="4"/>
      <c r="CL1403" s="4"/>
      <c r="CM1403" s="4"/>
      <c r="CN1403" s="4"/>
      <c r="CO1403" s="4"/>
      <c r="CP1403" s="4"/>
      <c r="CQ1403" s="4"/>
      <c r="CR1403" s="4"/>
      <c r="CS1403" s="4"/>
      <c r="CT1403" s="4"/>
      <c r="CU1403" s="4"/>
      <c r="CV1403" s="4"/>
      <c r="CW1403" s="4"/>
      <c r="CX1403" s="4"/>
      <c r="CY1403" s="4"/>
      <c r="CZ1403" s="4"/>
      <c r="DA1403" s="4"/>
      <c r="DB1403" s="4"/>
      <c r="DC1403" s="4"/>
      <c r="DD1403" s="4"/>
      <c r="DE1403" s="4"/>
      <c r="DF1403" s="4"/>
      <c r="DG1403" s="4"/>
      <c r="DH1403" s="4"/>
      <c r="DI1403" s="4"/>
      <c r="DJ1403" s="4"/>
      <c r="DK1403" s="4"/>
      <c r="DL1403" s="4"/>
      <c r="DM1403" s="4"/>
      <c r="DN1403" s="4"/>
      <c r="DO1403" s="4"/>
      <c r="DP1403" s="4"/>
      <c r="DQ1403" s="4"/>
      <c r="DR1403" s="4"/>
      <c r="DS1403" s="4"/>
      <c r="DT1403" s="4"/>
      <c r="DU1403" s="4"/>
      <c r="DV1403" s="4"/>
      <c r="DW1403" s="4"/>
      <c r="DX1403" s="4"/>
      <c r="DY1403" s="4"/>
      <c r="DZ1403" s="4"/>
      <c r="EA1403" s="4"/>
      <c r="EB1403" s="4"/>
      <c r="EC1403" s="4"/>
      <c r="ED1403" s="4"/>
      <c r="EE1403" s="4"/>
      <c r="EF1403" s="4"/>
      <c r="EG1403" s="4"/>
      <c r="EH1403" s="4"/>
      <c r="EI1403" s="4"/>
      <c r="EJ1403" s="4"/>
      <c r="EK1403" s="4"/>
      <c r="EL1403" s="4"/>
      <c r="EM1403" s="4"/>
      <c r="EN1403" s="4"/>
      <c r="EO1403" s="4"/>
      <c r="EP1403" s="4"/>
      <c r="EQ1403" s="4"/>
      <c r="ER1403" s="4"/>
      <c r="ES1403" s="4"/>
      <c r="ET1403" s="4"/>
      <c r="EU1403" s="4"/>
      <c r="EV1403" s="4"/>
      <c r="EW1403" s="4"/>
      <c r="EX1403" s="4"/>
    </row>
    <row r="1404" spans="1:154">
      <c r="A1404" s="6"/>
      <c r="B1404" s="4"/>
      <c r="C1404" s="4"/>
      <c r="D1404" s="5"/>
      <c r="E1404" s="5"/>
      <c r="F1404" s="5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  <c r="CG1404" s="4"/>
      <c r="CH1404" s="4"/>
      <c r="CI1404" s="4"/>
      <c r="CJ1404" s="4"/>
      <c r="CK1404" s="4"/>
      <c r="CL1404" s="4"/>
      <c r="CM1404" s="4"/>
      <c r="CN1404" s="4"/>
      <c r="CO1404" s="4"/>
      <c r="CP1404" s="4"/>
      <c r="CQ1404" s="4"/>
      <c r="CR1404" s="4"/>
      <c r="CS1404" s="4"/>
      <c r="CT1404" s="4"/>
      <c r="CU1404" s="4"/>
      <c r="CV1404" s="4"/>
      <c r="CW1404" s="4"/>
      <c r="CX1404" s="4"/>
      <c r="CY1404" s="4"/>
      <c r="CZ1404" s="4"/>
      <c r="DA1404" s="4"/>
      <c r="DB1404" s="4"/>
      <c r="DC1404" s="4"/>
      <c r="DD1404" s="4"/>
      <c r="DE1404" s="4"/>
      <c r="DF1404" s="4"/>
      <c r="DG1404" s="4"/>
      <c r="DH1404" s="4"/>
      <c r="DI1404" s="4"/>
      <c r="DJ1404" s="4"/>
      <c r="DK1404" s="4"/>
      <c r="DL1404" s="4"/>
      <c r="DM1404" s="4"/>
      <c r="DN1404" s="4"/>
      <c r="DO1404" s="4"/>
      <c r="DP1404" s="4"/>
      <c r="DQ1404" s="4"/>
      <c r="DR1404" s="4"/>
      <c r="DS1404" s="4"/>
      <c r="DT1404" s="4"/>
      <c r="DU1404" s="4"/>
      <c r="DV1404" s="4"/>
      <c r="DW1404" s="4"/>
      <c r="DX1404" s="4"/>
      <c r="DY1404" s="4"/>
      <c r="DZ1404" s="4"/>
      <c r="EA1404" s="4"/>
      <c r="EB1404" s="4"/>
      <c r="EC1404" s="4"/>
      <c r="ED1404" s="4"/>
      <c r="EE1404" s="4"/>
      <c r="EF1404" s="4"/>
      <c r="EG1404" s="4"/>
      <c r="EH1404" s="4"/>
      <c r="EI1404" s="4"/>
      <c r="EJ1404" s="4"/>
      <c r="EK1404" s="4"/>
      <c r="EL1404" s="4"/>
      <c r="EM1404" s="4"/>
      <c r="EN1404" s="4"/>
      <c r="EO1404" s="4"/>
      <c r="EP1404" s="4"/>
      <c r="EQ1404" s="4"/>
      <c r="ER1404" s="4"/>
      <c r="ES1404" s="4"/>
      <c r="ET1404" s="4"/>
      <c r="EU1404" s="4"/>
      <c r="EV1404" s="4"/>
      <c r="EW1404" s="4"/>
      <c r="EX1404" s="4"/>
    </row>
    <row r="1405" spans="1:154">
      <c r="A1405" s="6"/>
      <c r="B1405" s="4"/>
      <c r="C1405" s="4"/>
      <c r="D1405" s="5"/>
      <c r="E1405" s="5"/>
      <c r="F1405" s="5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  <c r="CN1405" s="4"/>
      <c r="CO1405" s="4"/>
      <c r="CP1405" s="4"/>
      <c r="CQ1405" s="4"/>
      <c r="CR1405" s="4"/>
      <c r="CS1405" s="4"/>
      <c r="CT1405" s="4"/>
      <c r="CU1405" s="4"/>
      <c r="CV1405" s="4"/>
      <c r="CW1405" s="4"/>
      <c r="CX1405" s="4"/>
      <c r="CY1405" s="4"/>
      <c r="CZ1405" s="4"/>
      <c r="DA1405" s="4"/>
      <c r="DB1405" s="4"/>
      <c r="DC1405" s="4"/>
      <c r="DD1405" s="4"/>
      <c r="DE1405" s="4"/>
      <c r="DF1405" s="4"/>
      <c r="DG1405" s="4"/>
      <c r="DH1405" s="4"/>
      <c r="DI1405" s="4"/>
      <c r="DJ1405" s="4"/>
      <c r="DK1405" s="4"/>
      <c r="DL1405" s="4"/>
      <c r="DM1405" s="4"/>
      <c r="DN1405" s="4"/>
      <c r="DO1405" s="4"/>
      <c r="DP1405" s="4"/>
      <c r="DQ1405" s="4"/>
      <c r="DR1405" s="4"/>
      <c r="DS1405" s="4"/>
      <c r="DT1405" s="4"/>
      <c r="DU1405" s="4"/>
      <c r="DV1405" s="4"/>
      <c r="DW1405" s="4"/>
      <c r="DX1405" s="4"/>
      <c r="DY1405" s="4"/>
      <c r="DZ1405" s="4"/>
      <c r="EA1405" s="4"/>
      <c r="EB1405" s="4"/>
      <c r="EC1405" s="4"/>
      <c r="ED1405" s="4"/>
      <c r="EE1405" s="4"/>
      <c r="EF1405" s="4"/>
      <c r="EG1405" s="4"/>
      <c r="EH1405" s="4"/>
      <c r="EI1405" s="4"/>
      <c r="EJ1405" s="4"/>
      <c r="EK1405" s="4"/>
      <c r="EL1405" s="4"/>
      <c r="EM1405" s="4"/>
      <c r="EN1405" s="4"/>
      <c r="EO1405" s="4"/>
      <c r="EP1405" s="4"/>
      <c r="EQ1405" s="4"/>
      <c r="ER1405" s="4"/>
      <c r="ES1405" s="4"/>
      <c r="ET1405" s="4"/>
      <c r="EU1405" s="4"/>
      <c r="EV1405" s="4"/>
      <c r="EW1405" s="4"/>
      <c r="EX1405" s="4"/>
    </row>
    <row r="1406" spans="1:154">
      <c r="A1406" s="6"/>
      <c r="B1406" s="4"/>
      <c r="C1406" s="4"/>
      <c r="D1406" s="5"/>
      <c r="E1406" s="5"/>
      <c r="F1406" s="5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  <c r="CH1406" s="4"/>
      <c r="CI1406" s="4"/>
      <c r="CJ1406" s="4"/>
      <c r="CK1406" s="4"/>
      <c r="CL1406" s="4"/>
      <c r="CM1406" s="4"/>
      <c r="CN1406" s="4"/>
      <c r="CO1406" s="4"/>
      <c r="CP1406" s="4"/>
      <c r="CQ1406" s="4"/>
      <c r="CR1406" s="4"/>
      <c r="CS1406" s="4"/>
      <c r="CT1406" s="4"/>
      <c r="CU1406" s="4"/>
      <c r="CV1406" s="4"/>
      <c r="CW1406" s="4"/>
      <c r="CX1406" s="4"/>
      <c r="CY1406" s="4"/>
      <c r="CZ1406" s="4"/>
      <c r="DA1406" s="4"/>
      <c r="DB1406" s="4"/>
      <c r="DC1406" s="4"/>
      <c r="DD1406" s="4"/>
      <c r="DE1406" s="4"/>
      <c r="DF1406" s="4"/>
      <c r="DG1406" s="4"/>
      <c r="DH1406" s="4"/>
      <c r="DI1406" s="4"/>
      <c r="DJ1406" s="4"/>
      <c r="DK1406" s="4"/>
      <c r="DL1406" s="4"/>
      <c r="DM1406" s="4"/>
      <c r="DN1406" s="4"/>
      <c r="DO1406" s="4"/>
      <c r="DP1406" s="4"/>
      <c r="DQ1406" s="4"/>
      <c r="DR1406" s="4"/>
      <c r="DS1406" s="4"/>
      <c r="DT1406" s="4"/>
      <c r="DU1406" s="4"/>
      <c r="DV1406" s="4"/>
      <c r="DW1406" s="4"/>
      <c r="DX1406" s="4"/>
      <c r="DY1406" s="4"/>
      <c r="DZ1406" s="4"/>
      <c r="EA1406" s="4"/>
      <c r="EB1406" s="4"/>
      <c r="EC1406" s="4"/>
      <c r="ED1406" s="4"/>
      <c r="EE1406" s="4"/>
      <c r="EF1406" s="4"/>
      <c r="EG1406" s="4"/>
      <c r="EH1406" s="4"/>
      <c r="EI1406" s="4"/>
      <c r="EJ1406" s="4"/>
      <c r="EK1406" s="4"/>
      <c r="EL1406" s="4"/>
      <c r="EM1406" s="4"/>
      <c r="EN1406" s="4"/>
      <c r="EO1406" s="4"/>
      <c r="EP1406" s="4"/>
      <c r="EQ1406" s="4"/>
      <c r="ER1406" s="4"/>
      <c r="ES1406" s="4"/>
      <c r="ET1406" s="4"/>
      <c r="EU1406" s="4"/>
      <c r="EV1406" s="4"/>
      <c r="EW1406" s="4"/>
      <c r="EX1406" s="4"/>
    </row>
    <row r="1407" spans="1:154">
      <c r="A1407" s="6"/>
      <c r="B1407" s="4"/>
      <c r="C1407" s="4"/>
      <c r="D1407" s="5"/>
      <c r="E1407" s="5"/>
      <c r="F1407" s="5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  <c r="CH1407" s="4"/>
      <c r="CI1407" s="4"/>
      <c r="CJ1407" s="4"/>
      <c r="CK1407" s="4"/>
      <c r="CL1407" s="4"/>
      <c r="CM1407" s="4"/>
      <c r="CN1407" s="4"/>
      <c r="CO1407" s="4"/>
      <c r="CP1407" s="4"/>
      <c r="CQ1407" s="4"/>
      <c r="CR1407" s="4"/>
      <c r="CS1407" s="4"/>
      <c r="CT1407" s="4"/>
      <c r="CU1407" s="4"/>
      <c r="CV1407" s="4"/>
      <c r="CW1407" s="4"/>
      <c r="CX1407" s="4"/>
      <c r="CY1407" s="4"/>
      <c r="CZ1407" s="4"/>
      <c r="DA1407" s="4"/>
      <c r="DB1407" s="4"/>
      <c r="DC1407" s="4"/>
      <c r="DD1407" s="4"/>
      <c r="DE1407" s="4"/>
      <c r="DF1407" s="4"/>
      <c r="DG1407" s="4"/>
      <c r="DH1407" s="4"/>
      <c r="DI1407" s="4"/>
      <c r="DJ1407" s="4"/>
      <c r="DK1407" s="4"/>
      <c r="DL1407" s="4"/>
      <c r="DM1407" s="4"/>
      <c r="DN1407" s="4"/>
      <c r="DO1407" s="4"/>
      <c r="DP1407" s="4"/>
      <c r="DQ1407" s="4"/>
      <c r="DR1407" s="4"/>
      <c r="DS1407" s="4"/>
      <c r="DT1407" s="4"/>
      <c r="DU1407" s="4"/>
      <c r="DV1407" s="4"/>
      <c r="DW1407" s="4"/>
      <c r="DX1407" s="4"/>
      <c r="DY1407" s="4"/>
      <c r="DZ1407" s="4"/>
      <c r="EA1407" s="4"/>
      <c r="EB1407" s="4"/>
      <c r="EC1407" s="4"/>
      <c r="ED1407" s="4"/>
      <c r="EE1407" s="4"/>
      <c r="EF1407" s="4"/>
      <c r="EG1407" s="4"/>
      <c r="EH1407" s="4"/>
      <c r="EI1407" s="4"/>
      <c r="EJ1407" s="4"/>
      <c r="EK1407" s="4"/>
      <c r="EL1407" s="4"/>
      <c r="EM1407" s="4"/>
      <c r="EN1407" s="4"/>
      <c r="EO1407" s="4"/>
      <c r="EP1407" s="4"/>
      <c r="EQ1407" s="4"/>
      <c r="ER1407" s="4"/>
      <c r="ES1407" s="4"/>
      <c r="ET1407" s="4"/>
      <c r="EU1407" s="4"/>
      <c r="EV1407" s="4"/>
      <c r="EW1407" s="4"/>
      <c r="EX1407" s="4"/>
    </row>
    <row r="1408" spans="1:154">
      <c r="A1408" s="6"/>
      <c r="B1408" s="4"/>
      <c r="C1408" s="4"/>
      <c r="D1408" s="5"/>
      <c r="E1408" s="5"/>
      <c r="F1408" s="5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  <c r="CH1408" s="4"/>
      <c r="CI1408" s="4"/>
      <c r="CJ1408" s="4"/>
      <c r="CK1408" s="4"/>
      <c r="CL1408" s="4"/>
      <c r="CM1408" s="4"/>
      <c r="CN1408" s="4"/>
      <c r="CO1408" s="4"/>
      <c r="CP1408" s="4"/>
      <c r="CQ1408" s="4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B1408" s="4"/>
      <c r="DC1408" s="4"/>
      <c r="DD1408" s="4"/>
      <c r="DE1408" s="4"/>
      <c r="DF1408" s="4"/>
      <c r="DG1408" s="4"/>
      <c r="DH1408" s="4"/>
      <c r="DI1408" s="4"/>
      <c r="DJ1408" s="4"/>
      <c r="DK1408" s="4"/>
      <c r="DL1408" s="4"/>
      <c r="DM1408" s="4"/>
      <c r="DN1408" s="4"/>
      <c r="DO1408" s="4"/>
      <c r="DP1408" s="4"/>
      <c r="DQ1408" s="4"/>
      <c r="DR1408" s="4"/>
      <c r="DS1408" s="4"/>
      <c r="DT1408" s="4"/>
      <c r="DU1408" s="4"/>
      <c r="DV1408" s="4"/>
      <c r="DW1408" s="4"/>
      <c r="DX1408" s="4"/>
      <c r="DY1408" s="4"/>
      <c r="DZ1408" s="4"/>
      <c r="EA1408" s="4"/>
      <c r="EB1408" s="4"/>
      <c r="EC1408" s="4"/>
      <c r="ED1408" s="4"/>
      <c r="EE1408" s="4"/>
      <c r="EF1408" s="4"/>
      <c r="EG1408" s="4"/>
      <c r="EH1408" s="4"/>
      <c r="EI1408" s="4"/>
      <c r="EJ1408" s="4"/>
      <c r="EK1408" s="4"/>
      <c r="EL1408" s="4"/>
      <c r="EM1408" s="4"/>
      <c r="EN1408" s="4"/>
      <c r="EO1408" s="4"/>
      <c r="EP1408" s="4"/>
      <c r="EQ1408" s="4"/>
      <c r="ER1408" s="4"/>
      <c r="ES1408" s="4"/>
      <c r="ET1408" s="4"/>
      <c r="EU1408" s="4"/>
      <c r="EV1408" s="4"/>
      <c r="EW1408" s="4"/>
      <c r="EX1408" s="4"/>
    </row>
    <row r="1409" spans="1:154">
      <c r="A1409" s="6"/>
      <c r="B1409" s="4"/>
      <c r="C1409" s="4"/>
      <c r="D1409" s="5"/>
      <c r="E1409" s="5"/>
      <c r="F1409" s="5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  <c r="CH1409" s="4"/>
      <c r="CI1409" s="4"/>
      <c r="CJ1409" s="4"/>
      <c r="CK1409" s="4"/>
      <c r="CL1409" s="4"/>
      <c r="CM1409" s="4"/>
      <c r="CN1409" s="4"/>
      <c r="CO1409" s="4"/>
      <c r="CP1409" s="4"/>
      <c r="CQ1409" s="4"/>
      <c r="CR1409" s="4"/>
      <c r="CS1409" s="4"/>
      <c r="CT1409" s="4"/>
      <c r="CU1409" s="4"/>
      <c r="CV1409" s="4"/>
      <c r="CW1409" s="4"/>
      <c r="CX1409" s="4"/>
      <c r="CY1409" s="4"/>
      <c r="CZ1409" s="4"/>
      <c r="DA1409" s="4"/>
      <c r="DB1409" s="4"/>
      <c r="DC1409" s="4"/>
      <c r="DD1409" s="4"/>
      <c r="DE1409" s="4"/>
      <c r="DF1409" s="4"/>
      <c r="DG1409" s="4"/>
      <c r="DH1409" s="4"/>
      <c r="DI1409" s="4"/>
      <c r="DJ1409" s="4"/>
      <c r="DK1409" s="4"/>
      <c r="DL1409" s="4"/>
      <c r="DM1409" s="4"/>
      <c r="DN1409" s="4"/>
      <c r="DO1409" s="4"/>
      <c r="DP1409" s="4"/>
      <c r="DQ1409" s="4"/>
      <c r="DR1409" s="4"/>
      <c r="DS1409" s="4"/>
      <c r="DT1409" s="4"/>
      <c r="DU1409" s="4"/>
      <c r="DV1409" s="4"/>
      <c r="DW1409" s="4"/>
      <c r="DX1409" s="4"/>
      <c r="DY1409" s="4"/>
      <c r="DZ1409" s="4"/>
      <c r="EA1409" s="4"/>
      <c r="EB1409" s="4"/>
      <c r="EC1409" s="4"/>
      <c r="ED1409" s="4"/>
      <c r="EE1409" s="4"/>
      <c r="EF1409" s="4"/>
      <c r="EG1409" s="4"/>
      <c r="EH1409" s="4"/>
      <c r="EI1409" s="4"/>
      <c r="EJ1409" s="4"/>
      <c r="EK1409" s="4"/>
      <c r="EL1409" s="4"/>
      <c r="EM1409" s="4"/>
      <c r="EN1409" s="4"/>
      <c r="EO1409" s="4"/>
      <c r="EP1409" s="4"/>
      <c r="EQ1409" s="4"/>
      <c r="ER1409" s="4"/>
      <c r="ES1409" s="4"/>
      <c r="ET1409" s="4"/>
      <c r="EU1409" s="4"/>
      <c r="EV1409" s="4"/>
      <c r="EW1409" s="4"/>
      <c r="EX1409" s="4"/>
    </row>
    <row r="1410" spans="1:154">
      <c r="A1410" s="6"/>
      <c r="B1410" s="4"/>
      <c r="C1410" s="4"/>
      <c r="D1410" s="5"/>
      <c r="E1410" s="5"/>
      <c r="F1410" s="5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  <c r="CG1410" s="4"/>
      <c r="CH1410" s="4"/>
      <c r="CI1410" s="4"/>
      <c r="CJ1410" s="4"/>
      <c r="CK1410" s="4"/>
      <c r="CL1410" s="4"/>
      <c r="CM1410" s="4"/>
      <c r="CN1410" s="4"/>
      <c r="CO1410" s="4"/>
      <c r="CP1410" s="4"/>
      <c r="CQ1410" s="4"/>
      <c r="CR1410" s="4"/>
      <c r="CS1410" s="4"/>
      <c r="CT1410" s="4"/>
      <c r="CU1410" s="4"/>
      <c r="CV1410" s="4"/>
      <c r="CW1410" s="4"/>
      <c r="CX1410" s="4"/>
      <c r="CY1410" s="4"/>
      <c r="CZ1410" s="4"/>
      <c r="DA1410" s="4"/>
      <c r="DB1410" s="4"/>
      <c r="DC1410" s="4"/>
      <c r="DD1410" s="4"/>
      <c r="DE1410" s="4"/>
      <c r="DF1410" s="4"/>
      <c r="DG1410" s="4"/>
      <c r="DH1410" s="4"/>
      <c r="DI1410" s="4"/>
      <c r="DJ1410" s="4"/>
      <c r="DK1410" s="4"/>
      <c r="DL1410" s="4"/>
      <c r="DM1410" s="4"/>
      <c r="DN1410" s="4"/>
      <c r="DO1410" s="4"/>
      <c r="DP1410" s="4"/>
      <c r="DQ1410" s="4"/>
      <c r="DR1410" s="4"/>
      <c r="DS1410" s="4"/>
      <c r="DT1410" s="4"/>
      <c r="DU1410" s="4"/>
      <c r="DV1410" s="4"/>
      <c r="DW1410" s="4"/>
      <c r="DX1410" s="4"/>
      <c r="DY1410" s="4"/>
      <c r="DZ1410" s="4"/>
      <c r="EA1410" s="4"/>
      <c r="EB1410" s="4"/>
      <c r="EC1410" s="4"/>
      <c r="ED1410" s="4"/>
      <c r="EE1410" s="4"/>
      <c r="EF1410" s="4"/>
      <c r="EG1410" s="4"/>
      <c r="EH1410" s="4"/>
      <c r="EI1410" s="4"/>
      <c r="EJ1410" s="4"/>
      <c r="EK1410" s="4"/>
      <c r="EL1410" s="4"/>
      <c r="EM1410" s="4"/>
      <c r="EN1410" s="4"/>
      <c r="EO1410" s="4"/>
      <c r="EP1410" s="4"/>
      <c r="EQ1410" s="4"/>
      <c r="ER1410" s="4"/>
      <c r="ES1410" s="4"/>
      <c r="ET1410" s="4"/>
      <c r="EU1410" s="4"/>
      <c r="EV1410" s="4"/>
      <c r="EW1410" s="4"/>
      <c r="EX1410" s="4"/>
    </row>
    <row r="1411" spans="1:154">
      <c r="A1411" s="6"/>
      <c r="B1411" s="4"/>
      <c r="C1411" s="4"/>
      <c r="D1411" s="5"/>
      <c r="E1411" s="5"/>
      <c r="F1411" s="5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4"/>
      <c r="CH1411" s="4"/>
      <c r="CI1411" s="4"/>
      <c r="CJ1411" s="4"/>
      <c r="CK1411" s="4"/>
      <c r="CL1411" s="4"/>
      <c r="CM1411" s="4"/>
      <c r="CN1411" s="4"/>
      <c r="CO1411" s="4"/>
      <c r="CP1411" s="4"/>
      <c r="CQ1411" s="4"/>
      <c r="CR1411" s="4"/>
      <c r="CS1411" s="4"/>
      <c r="CT1411" s="4"/>
      <c r="CU1411" s="4"/>
      <c r="CV1411" s="4"/>
      <c r="CW1411" s="4"/>
      <c r="CX1411" s="4"/>
      <c r="CY1411" s="4"/>
      <c r="CZ1411" s="4"/>
      <c r="DA1411" s="4"/>
      <c r="DB1411" s="4"/>
      <c r="DC1411" s="4"/>
      <c r="DD1411" s="4"/>
      <c r="DE1411" s="4"/>
      <c r="DF1411" s="4"/>
      <c r="DG1411" s="4"/>
      <c r="DH1411" s="4"/>
      <c r="DI1411" s="4"/>
      <c r="DJ1411" s="4"/>
      <c r="DK1411" s="4"/>
      <c r="DL1411" s="4"/>
      <c r="DM1411" s="4"/>
      <c r="DN1411" s="4"/>
      <c r="DO1411" s="4"/>
      <c r="DP1411" s="4"/>
      <c r="DQ1411" s="4"/>
      <c r="DR1411" s="4"/>
      <c r="DS1411" s="4"/>
      <c r="DT1411" s="4"/>
      <c r="DU1411" s="4"/>
      <c r="DV1411" s="4"/>
      <c r="DW1411" s="4"/>
      <c r="DX1411" s="4"/>
      <c r="DY1411" s="4"/>
      <c r="DZ1411" s="4"/>
      <c r="EA1411" s="4"/>
      <c r="EB1411" s="4"/>
      <c r="EC1411" s="4"/>
      <c r="ED1411" s="4"/>
      <c r="EE1411" s="4"/>
      <c r="EF1411" s="4"/>
      <c r="EG1411" s="4"/>
      <c r="EH1411" s="4"/>
      <c r="EI1411" s="4"/>
      <c r="EJ1411" s="4"/>
      <c r="EK1411" s="4"/>
      <c r="EL1411" s="4"/>
      <c r="EM1411" s="4"/>
      <c r="EN1411" s="4"/>
      <c r="EO1411" s="4"/>
      <c r="EP1411" s="4"/>
      <c r="EQ1411" s="4"/>
      <c r="ER1411" s="4"/>
      <c r="ES1411" s="4"/>
      <c r="ET1411" s="4"/>
      <c r="EU1411" s="4"/>
      <c r="EV1411" s="4"/>
      <c r="EW1411" s="4"/>
      <c r="EX1411" s="4"/>
    </row>
    <row r="1412" spans="1:154">
      <c r="A1412" s="6"/>
      <c r="B1412" s="4"/>
      <c r="C1412" s="4"/>
      <c r="D1412" s="5"/>
      <c r="E1412" s="5"/>
      <c r="F1412" s="5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  <c r="CH1412" s="4"/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4"/>
      <c r="CW1412" s="4"/>
      <c r="CX1412" s="4"/>
      <c r="CY1412" s="4"/>
      <c r="CZ1412" s="4"/>
      <c r="DA1412" s="4"/>
      <c r="DB1412" s="4"/>
      <c r="DC1412" s="4"/>
      <c r="DD1412" s="4"/>
      <c r="DE1412" s="4"/>
      <c r="DF1412" s="4"/>
      <c r="DG1412" s="4"/>
      <c r="DH1412" s="4"/>
      <c r="DI1412" s="4"/>
      <c r="DJ1412" s="4"/>
      <c r="DK1412" s="4"/>
      <c r="DL1412" s="4"/>
      <c r="DM1412" s="4"/>
      <c r="DN1412" s="4"/>
      <c r="DO1412" s="4"/>
      <c r="DP1412" s="4"/>
      <c r="DQ1412" s="4"/>
      <c r="DR1412" s="4"/>
      <c r="DS1412" s="4"/>
      <c r="DT1412" s="4"/>
      <c r="DU1412" s="4"/>
      <c r="DV1412" s="4"/>
      <c r="DW1412" s="4"/>
      <c r="DX1412" s="4"/>
      <c r="DY1412" s="4"/>
      <c r="DZ1412" s="4"/>
      <c r="EA1412" s="4"/>
      <c r="EB1412" s="4"/>
      <c r="EC1412" s="4"/>
      <c r="ED1412" s="4"/>
      <c r="EE1412" s="4"/>
      <c r="EF1412" s="4"/>
      <c r="EG1412" s="4"/>
      <c r="EH1412" s="4"/>
      <c r="EI1412" s="4"/>
      <c r="EJ1412" s="4"/>
      <c r="EK1412" s="4"/>
      <c r="EL1412" s="4"/>
      <c r="EM1412" s="4"/>
      <c r="EN1412" s="4"/>
      <c r="EO1412" s="4"/>
      <c r="EP1412" s="4"/>
      <c r="EQ1412" s="4"/>
      <c r="ER1412" s="4"/>
      <c r="ES1412" s="4"/>
      <c r="ET1412" s="4"/>
      <c r="EU1412" s="4"/>
      <c r="EV1412" s="4"/>
      <c r="EW1412" s="4"/>
      <c r="EX1412" s="4"/>
    </row>
    <row r="1413" spans="1:154">
      <c r="A1413" s="6"/>
      <c r="B1413" s="4"/>
      <c r="C1413" s="4"/>
      <c r="D1413" s="5"/>
      <c r="E1413" s="5"/>
      <c r="F1413" s="5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4"/>
      <c r="CH1413" s="4"/>
      <c r="CI1413" s="4"/>
      <c r="CJ1413" s="4"/>
      <c r="CK1413" s="4"/>
      <c r="CL1413" s="4"/>
      <c r="CM1413" s="4"/>
      <c r="CN1413" s="4"/>
      <c r="CO1413" s="4"/>
      <c r="CP1413" s="4"/>
      <c r="CQ1413" s="4"/>
      <c r="CR1413" s="4"/>
      <c r="CS1413" s="4"/>
      <c r="CT1413" s="4"/>
      <c r="CU1413" s="4"/>
      <c r="CV1413" s="4"/>
      <c r="CW1413" s="4"/>
      <c r="CX1413" s="4"/>
      <c r="CY1413" s="4"/>
      <c r="CZ1413" s="4"/>
      <c r="DA1413" s="4"/>
      <c r="DB1413" s="4"/>
      <c r="DC1413" s="4"/>
      <c r="DD1413" s="4"/>
      <c r="DE1413" s="4"/>
      <c r="DF1413" s="4"/>
      <c r="DG1413" s="4"/>
      <c r="DH1413" s="4"/>
      <c r="DI1413" s="4"/>
      <c r="DJ1413" s="4"/>
      <c r="DK1413" s="4"/>
      <c r="DL1413" s="4"/>
      <c r="DM1413" s="4"/>
      <c r="DN1413" s="4"/>
      <c r="DO1413" s="4"/>
      <c r="DP1413" s="4"/>
      <c r="DQ1413" s="4"/>
      <c r="DR1413" s="4"/>
      <c r="DS1413" s="4"/>
      <c r="DT1413" s="4"/>
      <c r="DU1413" s="4"/>
      <c r="DV1413" s="4"/>
      <c r="DW1413" s="4"/>
      <c r="DX1413" s="4"/>
      <c r="DY1413" s="4"/>
      <c r="DZ1413" s="4"/>
      <c r="EA1413" s="4"/>
      <c r="EB1413" s="4"/>
      <c r="EC1413" s="4"/>
      <c r="ED1413" s="4"/>
      <c r="EE1413" s="4"/>
      <c r="EF1413" s="4"/>
      <c r="EG1413" s="4"/>
      <c r="EH1413" s="4"/>
      <c r="EI1413" s="4"/>
      <c r="EJ1413" s="4"/>
      <c r="EK1413" s="4"/>
      <c r="EL1413" s="4"/>
      <c r="EM1413" s="4"/>
      <c r="EN1413" s="4"/>
      <c r="EO1413" s="4"/>
      <c r="EP1413" s="4"/>
      <c r="EQ1413" s="4"/>
      <c r="ER1413" s="4"/>
      <c r="ES1413" s="4"/>
      <c r="ET1413" s="4"/>
      <c r="EU1413" s="4"/>
      <c r="EV1413" s="4"/>
      <c r="EW1413" s="4"/>
      <c r="EX1413" s="4"/>
    </row>
    <row r="1414" spans="1:154">
      <c r="A1414" s="6"/>
      <c r="B1414" s="4"/>
      <c r="C1414" s="4"/>
      <c r="D1414" s="5"/>
      <c r="E1414" s="5"/>
      <c r="F1414" s="5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  <c r="CG1414" s="4"/>
      <c r="CH1414" s="4"/>
      <c r="CI1414" s="4"/>
      <c r="CJ1414" s="4"/>
      <c r="CK1414" s="4"/>
      <c r="CL1414" s="4"/>
      <c r="CM1414" s="4"/>
      <c r="CN1414" s="4"/>
      <c r="CO1414" s="4"/>
      <c r="CP1414" s="4"/>
      <c r="CQ1414" s="4"/>
      <c r="CR1414" s="4"/>
      <c r="CS1414" s="4"/>
      <c r="CT1414" s="4"/>
      <c r="CU1414" s="4"/>
      <c r="CV1414" s="4"/>
      <c r="CW1414" s="4"/>
      <c r="CX1414" s="4"/>
      <c r="CY1414" s="4"/>
      <c r="CZ1414" s="4"/>
      <c r="DA1414" s="4"/>
      <c r="DB1414" s="4"/>
      <c r="DC1414" s="4"/>
      <c r="DD1414" s="4"/>
      <c r="DE1414" s="4"/>
      <c r="DF1414" s="4"/>
      <c r="DG1414" s="4"/>
      <c r="DH1414" s="4"/>
      <c r="DI1414" s="4"/>
      <c r="DJ1414" s="4"/>
      <c r="DK1414" s="4"/>
      <c r="DL1414" s="4"/>
      <c r="DM1414" s="4"/>
      <c r="DN1414" s="4"/>
      <c r="DO1414" s="4"/>
      <c r="DP1414" s="4"/>
      <c r="DQ1414" s="4"/>
      <c r="DR1414" s="4"/>
      <c r="DS1414" s="4"/>
      <c r="DT1414" s="4"/>
      <c r="DU1414" s="4"/>
      <c r="DV1414" s="4"/>
      <c r="DW1414" s="4"/>
      <c r="DX1414" s="4"/>
      <c r="DY1414" s="4"/>
      <c r="DZ1414" s="4"/>
      <c r="EA1414" s="4"/>
      <c r="EB1414" s="4"/>
      <c r="EC1414" s="4"/>
      <c r="ED1414" s="4"/>
      <c r="EE1414" s="4"/>
      <c r="EF1414" s="4"/>
      <c r="EG1414" s="4"/>
      <c r="EH1414" s="4"/>
      <c r="EI1414" s="4"/>
      <c r="EJ1414" s="4"/>
      <c r="EK1414" s="4"/>
      <c r="EL1414" s="4"/>
      <c r="EM1414" s="4"/>
      <c r="EN1414" s="4"/>
      <c r="EO1414" s="4"/>
      <c r="EP1414" s="4"/>
      <c r="EQ1414" s="4"/>
      <c r="ER1414" s="4"/>
      <c r="ES1414" s="4"/>
      <c r="ET1414" s="4"/>
      <c r="EU1414" s="4"/>
      <c r="EV1414" s="4"/>
      <c r="EW1414" s="4"/>
      <c r="EX1414" s="4"/>
    </row>
    <row r="1415" spans="1:154">
      <c r="A1415" s="6"/>
      <c r="B1415" s="4"/>
      <c r="C1415" s="4"/>
      <c r="D1415" s="5"/>
      <c r="E1415" s="5"/>
      <c r="F1415" s="5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  <c r="CG1415" s="4"/>
      <c r="CH1415" s="4"/>
      <c r="CI1415" s="4"/>
      <c r="CJ1415" s="4"/>
      <c r="CK1415" s="4"/>
      <c r="CL1415" s="4"/>
      <c r="CM1415" s="4"/>
      <c r="CN1415" s="4"/>
      <c r="CO1415" s="4"/>
      <c r="CP1415" s="4"/>
      <c r="CQ1415" s="4"/>
      <c r="CR1415" s="4"/>
      <c r="CS1415" s="4"/>
      <c r="CT1415" s="4"/>
      <c r="CU1415" s="4"/>
      <c r="CV1415" s="4"/>
      <c r="CW1415" s="4"/>
      <c r="CX1415" s="4"/>
      <c r="CY1415" s="4"/>
      <c r="CZ1415" s="4"/>
      <c r="DA1415" s="4"/>
      <c r="DB1415" s="4"/>
      <c r="DC1415" s="4"/>
      <c r="DD1415" s="4"/>
      <c r="DE1415" s="4"/>
      <c r="DF1415" s="4"/>
      <c r="DG1415" s="4"/>
      <c r="DH1415" s="4"/>
      <c r="DI1415" s="4"/>
      <c r="DJ1415" s="4"/>
      <c r="DK1415" s="4"/>
      <c r="DL1415" s="4"/>
      <c r="DM1415" s="4"/>
      <c r="DN1415" s="4"/>
      <c r="DO1415" s="4"/>
      <c r="DP1415" s="4"/>
      <c r="DQ1415" s="4"/>
      <c r="DR1415" s="4"/>
      <c r="DS1415" s="4"/>
      <c r="DT1415" s="4"/>
      <c r="DU1415" s="4"/>
      <c r="DV1415" s="4"/>
      <c r="DW1415" s="4"/>
      <c r="DX1415" s="4"/>
      <c r="DY1415" s="4"/>
      <c r="DZ1415" s="4"/>
      <c r="EA1415" s="4"/>
      <c r="EB1415" s="4"/>
      <c r="EC1415" s="4"/>
      <c r="ED1415" s="4"/>
      <c r="EE1415" s="4"/>
      <c r="EF1415" s="4"/>
      <c r="EG1415" s="4"/>
      <c r="EH1415" s="4"/>
      <c r="EI1415" s="4"/>
      <c r="EJ1415" s="4"/>
      <c r="EK1415" s="4"/>
      <c r="EL1415" s="4"/>
      <c r="EM1415" s="4"/>
      <c r="EN1415" s="4"/>
      <c r="EO1415" s="4"/>
      <c r="EP1415" s="4"/>
      <c r="EQ1415" s="4"/>
      <c r="ER1415" s="4"/>
      <c r="ES1415" s="4"/>
      <c r="ET1415" s="4"/>
      <c r="EU1415" s="4"/>
      <c r="EV1415" s="4"/>
      <c r="EW1415" s="4"/>
      <c r="EX1415" s="4"/>
    </row>
    <row r="1416" spans="1:154">
      <c r="A1416" s="6"/>
      <c r="B1416" s="4"/>
      <c r="C1416" s="4"/>
      <c r="D1416" s="5"/>
      <c r="E1416" s="5"/>
      <c r="F1416" s="5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  <c r="CH1416" s="4"/>
      <c r="CI1416" s="4"/>
      <c r="CJ1416" s="4"/>
      <c r="CK1416" s="4"/>
      <c r="CL1416" s="4"/>
      <c r="CM1416" s="4"/>
      <c r="CN1416" s="4"/>
      <c r="CO1416" s="4"/>
      <c r="CP1416" s="4"/>
      <c r="CQ1416" s="4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  <c r="DC1416" s="4"/>
      <c r="DD1416" s="4"/>
      <c r="DE1416" s="4"/>
      <c r="DF1416" s="4"/>
      <c r="DG1416" s="4"/>
      <c r="DH1416" s="4"/>
      <c r="DI1416" s="4"/>
      <c r="DJ1416" s="4"/>
      <c r="DK1416" s="4"/>
      <c r="DL1416" s="4"/>
      <c r="DM1416" s="4"/>
      <c r="DN1416" s="4"/>
      <c r="DO1416" s="4"/>
      <c r="DP1416" s="4"/>
      <c r="DQ1416" s="4"/>
      <c r="DR1416" s="4"/>
      <c r="DS1416" s="4"/>
      <c r="DT1416" s="4"/>
      <c r="DU1416" s="4"/>
      <c r="DV1416" s="4"/>
      <c r="DW1416" s="4"/>
      <c r="DX1416" s="4"/>
      <c r="DY1416" s="4"/>
      <c r="DZ1416" s="4"/>
      <c r="EA1416" s="4"/>
      <c r="EB1416" s="4"/>
      <c r="EC1416" s="4"/>
      <c r="ED1416" s="4"/>
      <c r="EE1416" s="4"/>
      <c r="EF1416" s="4"/>
      <c r="EG1416" s="4"/>
      <c r="EH1416" s="4"/>
      <c r="EI1416" s="4"/>
      <c r="EJ1416" s="4"/>
      <c r="EK1416" s="4"/>
      <c r="EL1416" s="4"/>
      <c r="EM1416" s="4"/>
      <c r="EN1416" s="4"/>
      <c r="EO1416" s="4"/>
      <c r="EP1416" s="4"/>
      <c r="EQ1416" s="4"/>
      <c r="ER1416" s="4"/>
      <c r="ES1416" s="4"/>
      <c r="ET1416" s="4"/>
      <c r="EU1416" s="4"/>
      <c r="EV1416" s="4"/>
      <c r="EW1416" s="4"/>
      <c r="EX1416" s="4"/>
    </row>
    <row r="1417" spans="1:154">
      <c r="A1417" s="6"/>
      <c r="B1417" s="4"/>
      <c r="C1417" s="4"/>
      <c r="D1417" s="5"/>
      <c r="E1417" s="5"/>
      <c r="F1417" s="5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  <c r="CH1417" s="4"/>
      <c r="CI1417" s="4"/>
      <c r="CJ1417" s="4"/>
      <c r="CK1417" s="4"/>
      <c r="CL1417" s="4"/>
      <c r="CM1417" s="4"/>
      <c r="CN1417" s="4"/>
      <c r="CO1417" s="4"/>
      <c r="CP1417" s="4"/>
      <c r="CQ1417" s="4"/>
      <c r="CR1417" s="4"/>
      <c r="CS1417" s="4"/>
      <c r="CT1417" s="4"/>
      <c r="CU1417" s="4"/>
      <c r="CV1417" s="4"/>
      <c r="CW1417" s="4"/>
      <c r="CX1417" s="4"/>
      <c r="CY1417" s="4"/>
      <c r="CZ1417" s="4"/>
      <c r="DA1417" s="4"/>
      <c r="DB1417" s="4"/>
      <c r="DC1417" s="4"/>
      <c r="DD1417" s="4"/>
      <c r="DE1417" s="4"/>
      <c r="DF1417" s="4"/>
      <c r="DG1417" s="4"/>
      <c r="DH1417" s="4"/>
      <c r="DI1417" s="4"/>
      <c r="DJ1417" s="4"/>
      <c r="DK1417" s="4"/>
      <c r="DL1417" s="4"/>
      <c r="DM1417" s="4"/>
      <c r="DN1417" s="4"/>
      <c r="DO1417" s="4"/>
      <c r="DP1417" s="4"/>
      <c r="DQ1417" s="4"/>
      <c r="DR1417" s="4"/>
      <c r="DS1417" s="4"/>
      <c r="DT1417" s="4"/>
      <c r="DU1417" s="4"/>
      <c r="DV1417" s="4"/>
      <c r="DW1417" s="4"/>
      <c r="DX1417" s="4"/>
      <c r="DY1417" s="4"/>
      <c r="DZ1417" s="4"/>
      <c r="EA1417" s="4"/>
      <c r="EB1417" s="4"/>
      <c r="EC1417" s="4"/>
      <c r="ED1417" s="4"/>
      <c r="EE1417" s="4"/>
      <c r="EF1417" s="4"/>
      <c r="EG1417" s="4"/>
      <c r="EH1417" s="4"/>
      <c r="EI1417" s="4"/>
      <c r="EJ1417" s="4"/>
      <c r="EK1417" s="4"/>
      <c r="EL1417" s="4"/>
      <c r="EM1417" s="4"/>
      <c r="EN1417" s="4"/>
      <c r="EO1417" s="4"/>
      <c r="EP1417" s="4"/>
      <c r="EQ1417" s="4"/>
      <c r="ER1417" s="4"/>
      <c r="ES1417" s="4"/>
      <c r="ET1417" s="4"/>
      <c r="EU1417" s="4"/>
      <c r="EV1417" s="4"/>
      <c r="EW1417" s="4"/>
      <c r="EX1417" s="4"/>
    </row>
    <row r="1418" spans="1:154">
      <c r="A1418" s="6"/>
      <c r="B1418" s="4"/>
      <c r="C1418" s="4"/>
      <c r="D1418" s="5"/>
      <c r="E1418" s="5"/>
      <c r="F1418" s="5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  <c r="CH1418" s="4"/>
      <c r="CI1418" s="4"/>
      <c r="CJ1418" s="4"/>
      <c r="CK1418" s="4"/>
      <c r="CL1418" s="4"/>
      <c r="CM1418" s="4"/>
      <c r="CN1418" s="4"/>
      <c r="CO1418" s="4"/>
      <c r="CP1418" s="4"/>
      <c r="CQ1418" s="4"/>
      <c r="CR1418" s="4"/>
      <c r="CS1418" s="4"/>
      <c r="CT1418" s="4"/>
      <c r="CU1418" s="4"/>
      <c r="CV1418" s="4"/>
      <c r="CW1418" s="4"/>
      <c r="CX1418" s="4"/>
      <c r="CY1418" s="4"/>
      <c r="CZ1418" s="4"/>
      <c r="DA1418" s="4"/>
      <c r="DB1418" s="4"/>
      <c r="DC1418" s="4"/>
      <c r="DD1418" s="4"/>
      <c r="DE1418" s="4"/>
      <c r="DF1418" s="4"/>
      <c r="DG1418" s="4"/>
      <c r="DH1418" s="4"/>
      <c r="DI1418" s="4"/>
      <c r="DJ1418" s="4"/>
      <c r="DK1418" s="4"/>
      <c r="DL1418" s="4"/>
      <c r="DM1418" s="4"/>
      <c r="DN1418" s="4"/>
      <c r="DO1418" s="4"/>
      <c r="DP1418" s="4"/>
      <c r="DQ1418" s="4"/>
      <c r="DR1418" s="4"/>
      <c r="DS1418" s="4"/>
      <c r="DT1418" s="4"/>
      <c r="DU1418" s="4"/>
      <c r="DV1418" s="4"/>
      <c r="DW1418" s="4"/>
      <c r="DX1418" s="4"/>
      <c r="DY1418" s="4"/>
      <c r="DZ1418" s="4"/>
      <c r="EA1418" s="4"/>
      <c r="EB1418" s="4"/>
      <c r="EC1418" s="4"/>
      <c r="ED1418" s="4"/>
      <c r="EE1418" s="4"/>
      <c r="EF1418" s="4"/>
      <c r="EG1418" s="4"/>
      <c r="EH1418" s="4"/>
      <c r="EI1418" s="4"/>
      <c r="EJ1418" s="4"/>
      <c r="EK1418" s="4"/>
      <c r="EL1418" s="4"/>
      <c r="EM1418" s="4"/>
      <c r="EN1418" s="4"/>
      <c r="EO1418" s="4"/>
      <c r="EP1418" s="4"/>
      <c r="EQ1418" s="4"/>
      <c r="ER1418" s="4"/>
      <c r="ES1418" s="4"/>
      <c r="ET1418" s="4"/>
      <c r="EU1418" s="4"/>
      <c r="EV1418" s="4"/>
      <c r="EW1418" s="4"/>
      <c r="EX1418" s="4"/>
    </row>
    <row r="1419" spans="1:154">
      <c r="A1419" s="6"/>
      <c r="B1419" s="4"/>
      <c r="C1419" s="4"/>
      <c r="D1419" s="5"/>
      <c r="E1419" s="5"/>
      <c r="F1419" s="5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  <c r="CH1419" s="4"/>
      <c r="CI1419" s="4"/>
      <c r="CJ1419" s="4"/>
      <c r="CK1419" s="4"/>
      <c r="CL1419" s="4"/>
      <c r="CM1419" s="4"/>
      <c r="CN1419" s="4"/>
      <c r="CO1419" s="4"/>
      <c r="CP1419" s="4"/>
      <c r="CQ1419" s="4"/>
      <c r="CR1419" s="4"/>
      <c r="CS1419" s="4"/>
      <c r="CT1419" s="4"/>
      <c r="CU1419" s="4"/>
      <c r="CV1419" s="4"/>
      <c r="CW1419" s="4"/>
      <c r="CX1419" s="4"/>
      <c r="CY1419" s="4"/>
      <c r="CZ1419" s="4"/>
      <c r="DA1419" s="4"/>
      <c r="DB1419" s="4"/>
      <c r="DC1419" s="4"/>
      <c r="DD1419" s="4"/>
      <c r="DE1419" s="4"/>
      <c r="DF1419" s="4"/>
      <c r="DG1419" s="4"/>
      <c r="DH1419" s="4"/>
      <c r="DI1419" s="4"/>
      <c r="DJ1419" s="4"/>
      <c r="DK1419" s="4"/>
      <c r="DL1419" s="4"/>
      <c r="DM1419" s="4"/>
      <c r="DN1419" s="4"/>
      <c r="DO1419" s="4"/>
      <c r="DP1419" s="4"/>
      <c r="DQ1419" s="4"/>
      <c r="DR1419" s="4"/>
      <c r="DS1419" s="4"/>
      <c r="DT1419" s="4"/>
      <c r="DU1419" s="4"/>
      <c r="DV1419" s="4"/>
      <c r="DW1419" s="4"/>
      <c r="DX1419" s="4"/>
      <c r="DY1419" s="4"/>
      <c r="DZ1419" s="4"/>
      <c r="EA1419" s="4"/>
      <c r="EB1419" s="4"/>
      <c r="EC1419" s="4"/>
      <c r="ED1419" s="4"/>
      <c r="EE1419" s="4"/>
      <c r="EF1419" s="4"/>
      <c r="EG1419" s="4"/>
      <c r="EH1419" s="4"/>
      <c r="EI1419" s="4"/>
      <c r="EJ1419" s="4"/>
      <c r="EK1419" s="4"/>
      <c r="EL1419" s="4"/>
      <c r="EM1419" s="4"/>
      <c r="EN1419" s="4"/>
      <c r="EO1419" s="4"/>
      <c r="EP1419" s="4"/>
      <c r="EQ1419" s="4"/>
      <c r="ER1419" s="4"/>
      <c r="ES1419" s="4"/>
      <c r="ET1419" s="4"/>
      <c r="EU1419" s="4"/>
      <c r="EV1419" s="4"/>
      <c r="EW1419" s="4"/>
      <c r="EX1419" s="4"/>
    </row>
    <row r="1420" spans="1:154">
      <c r="A1420" s="6"/>
      <c r="B1420" s="4"/>
      <c r="C1420" s="4"/>
      <c r="D1420" s="5"/>
      <c r="E1420" s="5"/>
      <c r="F1420" s="5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  <c r="DR1420" s="4"/>
      <c r="DS1420" s="4"/>
      <c r="DT1420" s="4"/>
      <c r="DU1420" s="4"/>
      <c r="DV1420" s="4"/>
      <c r="DW1420" s="4"/>
      <c r="DX1420" s="4"/>
      <c r="DY1420" s="4"/>
      <c r="DZ1420" s="4"/>
      <c r="EA1420" s="4"/>
      <c r="EB1420" s="4"/>
      <c r="EC1420" s="4"/>
      <c r="ED1420" s="4"/>
      <c r="EE1420" s="4"/>
      <c r="EF1420" s="4"/>
      <c r="EG1420" s="4"/>
      <c r="EH1420" s="4"/>
      <c r="EI1420" s="4"/>
      <c r="EJ1420" s="4"/>
      <c r="EK1420" s="4"/>
      <c r="EL1420" s="4"/>
      <c r="EM1420" s="4"/>
      <c r="EN1420" s="4"/>
      <c r="EO1420" s="4"/>
      <c r="EP1420" s="4"/>
      <c r="EQ1420" s="4"/>
      <c r="ER1420" s="4"/>
      <c r="ES1420" s="4"/>
      <c r="ET1420" s="4"/>
      <c r="EU1420" s="4"/>
      <c r="EV1420" s="4"/>
      <c r="EW1420" s="4"/>
      <c r="EX1420" s="4"/>
    </row>
    <row r="1421" spans="1:154">
      <c r="A1421" s="6"/>
      <c r="B1421" s="4"/>
      <c r="C1421" s="4"/>
      <c r="D1421" s="5"/>
      <c r="E1421" s="5"/>
      <c r="F1421" s="5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  <c r="DC1421" s="4"/>
      <c r="DD1421" s="4"/>
      <c r="DE1421" s="4"/>
      <c r="DF1421" s="4"/>
      <c r="DG1421" s="4"/>
      <c r="DH1421" s="4"/>
      <c r="DI1421" s="4"/>
      <c r="DJ1421" s="4"/>
      <c r="DK1421" s="4"/>
      <c r="DL1421" s="4"/>
      <c r="DM1421" s="4"/>
      <c r="DN1421" s="4"/>
      <c r="DO1421" s="4"/>
      <c r="DP1421" s="4"/>
      <c r="DQ1421" s="4"/>
      <c r="DR1421" s="4"/>
      <c r="DS1421" s="4"/>
      <c r="DT1421" s="4"/>
      <c r="DU1421" s="4"/>
      <c r="DV1421" s="4"/>
      <c r="DW1421" s="4"/>
      <c r="DX1421" s="4"/>
      <c r="DY1421" s="4"/>
      <c r="DZ1421" s="4"/>
      <c r="EA1421" s="4"/>
      <c r="EB1421" s="4"/>
      <c r="EC1421" s="4"/>
      <c r="ED1421" s="4"/>
      <c r="EE1421" s="4"/>
      <c r="EF1421" s="4"/>
      <c r="EG1421" s="4"/>
      <c r="EH1421" s="4"/>
      <c r="EI1421" s="4"/>
      <c r="EJ1421" s="4"/>
      <c r="EK1421" s="4"/>
      <c r="EL1421" s="4"/>
      <c r="EM1421" s="4"/>
      <c r="EN1421" s="4"/>
      <c r="EO1421" s="4"/>
      <c r="EP1421" s="4"/>
      <c r="EQ1421" s="4"/>
      <c r="ER1421" s="4"/>
      <c r="ES1421" s="4"/>
      <c r="ET1421" s="4"/>
      <c r="EU1421" s="4"/>
      <c r="EV1421" s="4"/>
      <c r="EW1421" s="4"/>
      <c r="EX1421" s="4"/>
    </row>
    <row r="1422" spans="1:154">
      <c r="A1422" s="6"/>
      <c r="B1422" s="4"/>
      <c r="C1422" s="4"/>
      <c r="D1422" s="5"/>
      <c r="E1422" s="5"/>
      <c r="F1422" s="5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  <c r="DC1422" s="4"/>
      <c r="DD1422" s="4"/>
      <c r="DE1422" s="4"/>
      <c r="DF1422" s="4"/>
      <c r="DG1422" s="4"/>
      <c r="DH1422" s="4"/>
      <c r="DI1422" s="4"/>
      <c r="DJ1422" s="4"/>
      <c r="DK1422" s="4"/>
      <c r="DL1422" s="4"/>
      <c r="DM1422" s="4"/>
      <c r="DN1422" s="4"/>
      <c r="DO1422" s="4"/>
      <c r="DP1422" s="4"/>
      <c r="DQ1422" s="4"/>
      <c r="DR1422" s="4"/>
      <c r="DS1422" s="4"/>
      <c r="DT1422" s="4"/>
      <c r="DU1422" s="4"/>
      <c r="DV1422" s="4"/>
      <c r="DW1422" s="4"/>
      <c r="DX1422" s="4"/>
      <c r="DY1422" s="4"/>
      <c r="DZ1422" s="4"/>
      <c r="EA1422" s="4"/>
      <c r="EB1422" s="4"/>
      <c r="EC1422" s="4"/>
      <c r="ED1422" s="4"/>
      <c r="EE1422" s="4"/>
      <c r="EF1422" s="4"/>
      <c r="EG1422" s="4"/>
      <c r="EH1422" s="4"/>
      <c r="EI1422" s="4"/>
      <c r="EJ1422" s="4"/>
      <c r="EK1422" s="4"/>
      <c r="EL1422" s="4"/>
      <c r="EM1422" s="4"/>
      <c r="EN1422" s="4"/>
      <c r="EO1422" s="4"/>
      <c r="EP1422" s="4"/>
      <c r="EQ1422" s="4"/>
      <c r="ER1422" s="4"/>
      <c r="ES1422" s="4"/>
      <c r="ET1422" s="4"/>
      <c r="EU1422" s="4"/>
      <c r="EV1422" s="4"/>
      <c r="EW1422" s="4"/>
      <c r="EX1422" s="4"/>
    </row>
    <row r="1423" spans="1:154">
      <c r="A1423" s="6"/>
      <c r="B1423" s="4"/>
      <c r="C1423" s="4"/>
      <c r="D1423" s="5"/>
      <c r="E1423" s="5"/>
      <c r="F1423" s="5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  <c r="DC1423" s="4"/>
      <c r="DD1423" s="4"/>
      <c r="DE1423" s="4"/>
      <c r="DF1423" s="4"/>
      <c r="DG1423" s="4"/>
      <c r="DH1423" s="4"/>
      <c r="DI1423" s="4"/>
      <c r="DJ1423" s="4"/>
      <c r="DK1423" s="4"/>
      <c r="DL1423" s="4"/>
      <c r="DM1423" s="4"/>
      <c r="DN1423" s="4"/>
      <c r="DO1423" s="4"/>
      <c r="DP1423" s="4"/>
      <c r="DQ1423" s="4"/>
      <c r="DR1423" s="4"/>
      <c r="DS1423" s="4"/>
      <c r="DT1423" s="4"/>
      <c r="DU1423" s="4"/>
      <c r="DV1423" s="4"/>
      <c r="DW1423" s="4"/>
      <c r="DX1423" s="4"/>
      <c r="DY1423" s="4"/>
      <c r="DZ1423" s="4"/>
      <c r="EA1423" s="4"/>
      <c r="EB1423" s="4"/>
      <c r="EC1423" s="4"/>
      <c r="ED1423" s="4"/>
      <c r="EE1423" s="4"/>
      <c r="EF1423" s="4"/>
      <c r="EG1423" s="4"/>
      <c r="EH1423" s="4"/>
      <c r="EI1423" s="4"/>
      <c r="EJ1423" s="4"/>
      <c r="EK1423" s="4"/>
      <c r="EL1423" s="4"/>
      <c r="EM1423" s="4"/>
      <c r="EN1423" s="4"/>
      <c r="EO1423" s="4"/>
      <c r="EP1423" s="4"/>
      <c r="EQ1423" s="4"/>
      <c r="ER1423" s="4"/>
      <c r="ES1423" s="4"/>
      <c r="ET1423" s="4"/>
      <c r="EU1423" s="4"/>
      <c r="EV1423" s="4"/>
      <c r="EW1423" s="4"/>
      <c r="EX1423" s="4"/>
    </row>
    <row r="1424" spans="1:154">
      <c r="A1424" s="6"/>
      <c r="B1424" s="4"/>
      <c r="C1424" s="4"/>
      <c r="D1424" s="5"/>
      <c r="E1424" s="5"/>
      <c r="F1424" s="5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  <c r="DC1424" s="4"/>
      <c r="DD1424" s="4"/>
      <c r="DE1424" s="4"/>
      <c r="DF1424" s="4"/>
      <c r="DG1424" s="4"/>
      <c r="DH1424" s="4"/>
      <c r="DI1424" s="4"/>
      <c r="DJ1424" s="4"/>
      <c r="DK1424" s="4"/>
      <c r="DL1424" s="4"/>
      <c r="DM1424" s="4"/>
      <c r="DN1424" s="4"/>
      <c r="DO1424" s="4"/>
      <c r="DP1424" s="4"/>
      <c r="DQ1424" s="4"/>
      <c r="DR1424" s="4"/>
      <c r="DS1424" s="4"/>
      <c r="DT1424" s="4"/>
      <c r="DU1424" s="4"/>
      <c r="DV1424" s="4"/>
      <c r="DW1424" s="4"/>
      <c r="DX1424" s="4"/>
      <c r="DY1424" s="4"/>
      <c r="DZ1424" s="4"/>
      <c r="EA1424" s="4"/>
      <c r="EB1424" s="4"/>
      <c r="EC1424" s="4"/>
      <c r="ED1424" s="4"/>
      <c r="EE1424" s="4"/>
      <c r="EF1424" s="4"/>
      <c r="EG1424" s="4"/>
      <c r="EH1424" s="4"/>
      <c r="EI1424" s="4"/>
      <c r="EJ1424" s="4"/>
      <c r="EK1424" s="4"/>
      <c r="EL1424" s="4"/>
      <c r="EM1424" s="4"/>
      <c r="EN1424" s="4"/>
      <c r="EO1424" s="4"/>
      <c r="EP1424" s="4"/>
      <c r="EQ1424" s="4"/>
      <c r="ER1424" s="4"/>
      <c r="ES1424" s="4"/>
      <c r="ET1424" s="4"/>
      <c r="EU1424" s="4"/>
      <c r="EV1424" s="4"/>
      <c r="EW1424" s="4"/>
      <c r="EX1424" s="4"/>
    </row>
    <row r="1425" spans="1:154">
      <c r="A1425" s="6"/>
      <c r="B1425" s="4"/>
      <c r="C1425" s="4"/>
      <c r="D1425" s="5"/>
      <c r="E1425" s="5"/>
      <c r="F1425" s="5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  <c r="CH1425" s="4"/>
      <c r="CI1425" s="4"/>
      <c r="CJ1425" s="4"/>
      <c r="CK1425" s="4"/>
      <c r="CL1425" s="4"/>
      <c r="CM1425" s="4"/>
      <c r="CN1425" s="4"/>
      <c r="CO1425" s="4"/>
      <c r="CP1425" s="4"/>
      <c r="CQ1425" s="4"/>
      <c r="CR1425" s="4"/>
      <c r="CS1425" s="4"/>
      <c r="CT1425" s="4"/>
      <c r="CU1425" s="4"/>
      <c r="CV1425" s="4"/>
      <c r="CW1425" s="4"/>
      <c r="CX1425" s="4"/>
      <c r="CY1425" s="4"/>
      <c r="CZ1425" s="4"/>
      <c r="DA1425" s="4"/>
      <c r="DB1425" s="4"/>
      <c r="DC1425" s="4"/>
      <c r="DD1425" s="4"/>
      <c r="DE1425" s="4"/>
      <c r="DF1425" s="4"/>
      <c r="DG1425" s="4"/>
      <c r="DH1425" s="4"/>
      <c r="DI1425" s="4"/>
      <c r="DJ1425" s="4"/>
      <c r="DK1425" s="4"/>
      <c r="DL1425" s="4"/>
      <c r="DM1425" s="4"/>
      <c r="DN1425" s="4"/>
      <c r="DO1425" s="4"/>
      <c r="DP1425" s="4"/>
      <c r="DQ1425" s="4"/>
      <c r="DR1425" s="4"/>
      <c r="DS1425" s="4"/>
      <c r="DT1425" s="4"/>
      <c r="DU1425" s="4"/>
      <c r="DV1425" s="4"/>
      <c r="DW1425" s="4"/>
      <c r="DX1425" s="4"/>
      <c r="DY1425" s="4"/>
      <c r="DZ1425" s="4"/>
      <c r="EA1425" s="4"/>
      <c r="EB1425" s="4"/>
      <c r="EC1425" s="4"/>
      <c r="ED1425" s="4"/>
      <c r="EE1425" s="4"/>
      <c r="EF1425" s="4"/>
      <c r="EG1425" s="4"/>
      <c r="EH1425" s="4"/>
      <c r="EI1425" s="4"/>
      <c r="EJ1425" s="4"/>
      <c r="EK1425" s="4"/>
      <c r="EL1425" s="4"/>
      <c r="EM1425" s="4"/>
      <c r="EN1425" s="4"/>
      <c r="EO1425" s="4"/>
      <c r="EP1425" s="4"/>
      <c r="EQ1425" s="4"/>
      <c r="ER1425" s="4"/>
      <c r="ES1425" s="4"/>
      <c r="ET1425" s="4"/>
      <c r="EU1425" s="4"/>
      <c r="EV1425" s="4"/>
      <c r="EW1425" s="4"/>
      <c r="EX1425" s="4"/>
    </row>
    <row r="1426" spans="1:154">
      <c r="A1426" s="6"/>
      <c r="B1426" s="4"/>
      <c r="C1426" s="4"/>
      <c r="D1426" s="5"/>
      <c r="E1426" s="5"/>
      <c r="F1426" s="5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  <c r="CH1426" s="4"/>
      <c r="CI1426" s="4"/>
      <c r="CJ1426" s="4"/>
      <c r="CK1426" s="4"/>
      <c r="CL1426" s="4"/>
      <c r="CM1426" s="4"/>
      <c r="CN1426" s="4"/>
      <c r="CO1426" s="4"/>
      <c r="CP1426" s="4"/>
      <c r="CQ1426" s="4"/>
      <c r="CR1426" s="4"/>
      <c r="CS1426" s="4"/>
      <c r="CT1426" s="4"/>
      <c r="CU1426" s="4"/>
      <c r="CV1426" s="4"/>
      <c r="CW1426" s="4"/>
      <c r="CX1426" s="4"/>
      <c r="CY1426" s="4"/>
      <c r="CZ1426" s="4"/>
      <c r="DA1426" s="4"/>
      <c r="DB1426" s="4"/>
      <c r="DC1426" s="4"/>
      <c r="DD1426" s="4"/>
      <c r="DE1426" s="4"/>
      <c r="DF1426" s="4"/>
      <c r="DG1426" s="4"/>
      <c r="DH1426" s="4"/>
      <c r="DI1426" s="4"/>
      <c r="DJ1426" s="4"/>
      <c r="DK1426" s="4"/>
      <c r="DL1426" s="4"/>
      <c r="DM1426" s="4"/>
      <c r="DN1426" s="4"/>
      <c r="DO1426" s="4"/>
      <c r="DP1426" s="4"/>
      <c r="DQ1426" s="4"/>
      <c r="DR1426" s="4"/>
      <c r="DS1426" s="4"/>
      <c r="DT1426" s="4"/>
      <c r="DU1426" s="4"/>
      <c r="DV1426" s="4"/>
      <c r="DW1426" s="4"/>
      <c r="DX1426" s="4"/>
      <c r="DY1426" s="4"/>
      <c r="DZ1426" s="4"/>
      <c r="EA1426" s="4"/>
      <c r="EB1426" s="4"/>
      <c r="EC1426" s="4"/>
      <c r="ED1426" s="4"/>
      <c r="EE1426" s="4"/>
      <c r="EF1426" s="4"/>
      <c r="EG1426" s="4"/>
      <c r="EH1426" s="4"/>
      <c r="EI1426" s="4"/>
      <c r="EJ1426" s="4"/>
      <c r="EK1426" s="4"/>
      <c r="EL1426" s="4"/>
      <c r="EM1426" s="4"/>
      <c r="EN1426" s="4"/>
      <c r="EO1426" s="4"/>
      <c r="EP1426" s="4"/>
      <c r="EQ1426" s="4"/>
      <c r="ER1426" s="4"/>
      <c r="ES1426" s="4"/>
      <c r="ET1426" s="4"/>
      <c r="EU1426" s="4"/>
      <c r="EV1426" s="4"/>
      <c r="EW1426" s="4"/>
      <c r="EX1426" s="4"/>
    </row>
    <row r="1427" spans="1:154">
      <c r="A1427" s="6"/>
      <c r="B1427" s="4"/>
      <c r="C1427" s="4"/>
      <c r="D1427" s="5"/>
      <c r="E1427" s="5"/>
      <c r="F1427" s="5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  <c r="DC1427" s="4"/>
      <c r="DD1427" s="4"/>
      <c r="DE1427" s="4"/>
      <c r="DF1427" s="4"/>
      <c r="DG1427" s="4"/>
      <c r="DH1427" s="4"/>
      <c r="DI1427" s="4"/>
      <c r="DJ1427" s="4"/>
      <c r="DK1427" s="4"/>
      <c r="DL1427" s="4"/>
      <c r="DM1427" s="4"/>
      <c r="DN1427" s="4"/>
      <c r="DO1427" s="4"/>
      <c r="DP1427" s="4"/>
      <c r="DQ1427" s="4"/>
      <c r="DR1427" s="4"/>
      <c r="DS1427" s="4"/>
      <c r="DT1427" s="4"/>
      <c r="DU1427" s="4"/>
      <c r="DV1427" s="4"/>
      <c r="DW1427" s="4"/>
      <c r="DX1427" s="4"/>
      <c r="DY1427" s="4"/>
      <c r="DZ1427" s="4"/>
      <c r="EA1427" s="4"/>
      <c r="EB1427" s="4"/>
      <c r="EC1427" s="4"/>
      <c r="ED1427" s="4"/>
      <c r="EE1427" s="4"/>
      <c r="EF1427" s="4"/>
      <c r="EG1427" s="4"/>
      <c r="EH1427" s="4"/>
      <c r="EI1427" s="4"/>
      <c r="EJ1427" s="4"/>
      <c r="EK1427" s="4"/>
      <c r="EL1427" s="4"/>
      <c r="EM1427" s="4"/>
      <c r="EN1427" s="4"/>
      <c r="EO1427" s="4"/>
      <c r="EP1427" s="4"/>
      <c r="EQ1427" s="4"/>
      <c r="ER1427" s="4"/>
      <c r="ES1427" s="4"/>
      <c r="ET1427" s="4"/>
      <c r="EU1427" s="4"/>
      <c r="EV1427" s="4"/>
      <c r="EW1427" s="4"/>
      <c r="EX1427" s="4"/>
    </row>
    <row r="1428" spans="1:154">
      <c r="A1428" s="6"/>
      <c r="B1428" s="4"/>
      <c r="C1428" s="4"/>
      <c r="D1428" s="5"/>
      <c r="E1428" s="5"/>
      <c r="F1428" s="5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  <c r="CG1428" s="4"/>
      <c r="CH1428" s="4"/>
      <c r="CI1428" s="4"/>
      <c r="CJ1428" s="4"/>
      <c r="CK1428" s="4"/>
      <c r="CL1428" s="4"/>
      <c r="CM1428" s="4"/>
      <c r="CN1428" s="4"/>
      <c r="CO1428" s="4"/>
      <c r="CP1428" s="4"/>
      <c r="CQ1428" s="4"/>
      <c r="CR1428" s="4"/>
      <c r="CS1428" s="4"/>
      <c r="CT1428" s="4"/>
      <c r="CU1428" s="4"/>
      <c r="CV1428" s="4"/>
      <c r="CW1428" s="4"/>
      <c r="CX1428" s="4"/>
      <c r="CY1428" s="4"/>
      <c r="CZ1428" s="4"/>
      <c r="DA1428" s="4"/>
      <c r="DB1428" s="4"/>
      <c r="DC1428" s="4"/>
      <c r="DD1428" s="4"/>
      <c r="DE1428" s="4"/>
      <c r="DF1428" s="4"/>
      <c r="DG1428" s="4"/>
      <c r="DH1428" s="4"/>
      <c r="DI1428" s="4"/>
      <c r="DJ1428" s="4"/>
      <c r="DK1428" s="4"/>
      <c r="DL1428" s="4"/>
      <c r="DM1428" s="4"/>
      <c r="DN1428" s="4"/>
      <c r="DO1428" s="4"/>
      <c r="DP1428" s="4"/>
      <c r="DQ1428" s="4"/>
      <c r="DR1428" s="4"/>
      <c r="DS1428" s="4"/>
      <c r="DT1428" s="4"/>
      <c r="DU1428" s="4"/>
      <c r="DV1428" s="4"/>
      <c r="DW1428" s="4"/>
      <c r="DX1428" s="4"/>
      <c r="DY1428" s="4"/>
      <c r="DZ1428" s="4"/>
      <c r="EA1428" s="4"/>
      <c r="EB1428" s="4"/>
      <c r="EC1428" s="4"/>
      <c r="ED1428" s="4"/>
      <c r="EE1428" s="4"/>
      <c r="EF1428" s="4"/>
      <c r="EG1428" s="4"/>
      <c r="EH1428" s="4"/>
      <c r="EI1428" s="4"/>
      <c r="EJ1428" s="4"/>
      <c r="EK1428" s="4"/>
      <c r="EL1428" s="4"/>
      <c r="EM1428" s="4"/>
      <c r="EN1428" s="4"/>
      <c r="EO1428" s="4"/>
      <c r="EP1428" s="4"/>
      <c r="EQ1428" s="4"/>
      <c r="ER1428" s="4"/>
      <c r="ES1428" s="4"/>
      <c r="ET1428" s="4"/>
      <c r="EU1428" s="4"/>
      <c r="EV1428" s="4"/>
      <c r="EW1428" s="4"/>
      <c r="EX1428" s="4"/>
    </row>
    <row r="1429" spans="1:154">
      <c r="A1429" s="6"/>
      <c r="B1429" s="4"/>
      <c r="C1429" s="4"/>
      <c r="D1429" s="5"/>
      <c r="E1429" s="5"/>
      <c r="F1429" s="5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  <c r="CG1429" s="4"/>
      <c r="CH1429" s="4"/>
      <c r="CI1429" s="4"/>
      <c r="CJ1429" s="4"/>
      <c r="CK1429" s="4"/>
      <c r="CL1429" s="4"/>
      <c r="CM1429" s="4"/>
      <c r="CN1429" s="4"/>
      <c r="CO1429" s="4"/>
      <c r="CP1429" s="4"/>
      <c r="CQ1429" s="4"/>
      <c r="CR1429" s="4"/>
      <c r="CS1429" s="4"/>
      <c r="CT1429" s="4"/>
      <c r="CU1429" s="4"/>
      <c r="CV1429" s="4"/>
      <c r="CW1429" s="4"/>
      <c r="CX1429" s="4"/>
      <c r="CY1429" s="4"/>
      <c r="CZ1429" s="4"/>
      <c r="DA1429" s="4"/>
      <c r="DB1429" s="4"/>
      <c r="DC1429" s="4"/>
      <c r="DD1429" s="4"/>
      <c r="DE1429" s="4"/>
      <c r="DF1429" s="4"/>
      <c r="DG1429" s="4"/>
      <c r="DH1429" s="4"/>
      <c r="DI1429" s="4"/>
      <c r="DJ1429" s="4"/>
      <c r="DK1429" s="4"/>
      <c r="DL1429" s="4"/>
      <c r="DM1429" s="4"/>
      <c r="DN1429" s="4"/>
      <c r="DO1429" s="4"/>
      <c r="DP1429" s="4"/>
      <c r="DQ1429" s="4"/>
      <c r="DR1429" s="4"/>
      <c r="DS1429" s="4"/>
      <c r="DT1429" s="4"/>
      <c r="DU1429" s="4"/>
      <c r="DV1429" s="4"/>
      <c r="DW1429" s="4"/>
      <c r="DX1429" s="4"/>
      <c r="DY1429" s="4"/>
      <c r="DZ1429" s="4"/>
      <c r="EA1429" s="4"/>
      <c r="EB1429" s="4"/>
      <c r="EC1429" s="4"/>
      <c r="ED1429" s="4"/>
      <c r="EE1429" s="4"/>
      <c r="EF1429" s="4"/>
      <c r="EG1429" s="4"/>
      <c r="EH1429" s="4"/>
      <c r="EI1429" s="4"/>
      <c r="EJ1429" s="4"/>
      <c r="EK1429" s="4"/>
      <c r="EL1429" s="4"/>
      <c r="EM1429" s="4"/>
      <c r="EN1429" s="4"/>
      <c r="EO1429" s="4"/>
      <c r="EP1429" s="4"/>
      <c r="EQ1429" s="4"/>
      <c r="ER1429" s="4"/>
      <c r="ES1429" s="4"/>
      <c r="ET1429" s="4"/>
      <c r="EU1429" s="4"/>
      <c r="EV1429" s="4"/>
      <c r="EW1429" s="4"/>
      <c r="EX1429" s="4"/>
    </row>
    <row r="1430" spans="1:154">
      <c r="A1430" s="6"/>
      <c r="B1430" s="4"/>
      <c r="C1430" s="4"/>
      <c r="D1430" s="5"/>
      <c r="E1430" s="5"/>
      <c r="F1430" s="5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  <c r="CG1430" s="4"/>
      <c r="CH1430" s="4"/>
      <c r="CI1430" s="4"/>
      <c r="CJ1430" s="4"/>
      <c r="CK1430" s="4"/>
      <c r="CL1430" s="4"/>
      <c r="CM1430" s="4"/>
      <c r="CN1430" s="4"/>
      <c r="CO1430" s="4"/>
      <c r="CP1430" s="4"/>
      <c r="CQ1430" s="4"/>
      <c r="CR1430" s="4"/>
      <c r="CS1430" s="4"/>
      <c r="CT1430" s="4"/>
      <c r="CU1430" s="4"/>
      <c r="CV1430" s="4"/>
      <c r="CW1430" s="4"/>
      <c r="CX1430" s="4"/>
      <c r="CY1430" s="4"/>
      <c r="CZ1430" s="4"/>
      <c r="DA1430" s="4"/>
      <c r="DB1430" s="4"/>
      <c r="DC1430" s="4"/>
      <c r="DD1430" s="4"/>
      <c r="DE1430" s="4"/>
      <c r="DF1430" s="4"/>
      <c r="DG1430" s="4"/>
      <c r="DH1430" s="4"/>
      <c r="DI1430" s="4"/>
      <c r="DJ1430" s="4"/>
      <c r="DK1430" s="4"/>
      <c r="DL1430" s="4"/>
      <c r="DM1430" s="4"/>
      <c r="DN1430" s="4"/>
      <c r="DO1430" s="4"/>
      <c r="DP1430" s="4"/>
      <c r="DQ1430" s="4"/>
      <c r="DR1430" s="4"/>
      <c r="DS1430" s="4"/>
      <c r="DT1430" s="4"/>
      <c r="DU1430" s="4"/>
      <c r="DV1430" s="4"/>
      <c r="DW1430" s="4"/>
      <c r="DX1430" s="4"/>
      <c r="DY1430" s="4"/>
      <c r="DZ1430" s="4"/>
      <c r="EA1430" s="4"/>
      <c r="EB1430" s="4"/>
      <c r="EC1430" s="4"/>
      <c r="ED1430" s="4"/>
      <c r="EE1430" s="4"/>
      <c r="EF1430" s="4"/>
      <c r="EG1430" s="4"/>
      <c r="EH1430" s="4"/>
      <c r="EI1430" s="4"/>
      <c r="EJ1430" s="4"/>
      <c r="EK1430" s="4"/>
      <c r="EL1430" s="4"/>
      <c r="EM1430" s="4"/>
      <c r="EN1430" s="4"/>
      <c r="EO1430" s="4"/>
      <c r="EP1430" s="4"/>
      <c r="EQ1430" s="4"/>
      <c r="ER1430" s="4"/>
      <c r="ES1430" s="4"/>
      <c r="ET1430" s="4"/>
      <c r="EU1430" s="4"/>
      <c r="EV1430" s="4"/>
      <c r="EW1430" s="4"/>
      <c r="EX1430" s="4"/>
    </row>
    <row r="1431" spans="1:154">
      <c r="A1431" s="6"/>
      <c r="B1431" s="4"/>
      <c r="C1431" s="4"/>
      <c r="D1431" s="5"/>
      <c r="E1431" s="5"/>
      <c r="F1431" s="5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  <c r="CG1431" s="4"/>
      <c r="CH1431" s="4"/>
      <c r="CI1431" s="4"/>
      <c r="CJ1431" s="4"/>
      <c r="CK1431" s="4"/>
      <c r="CL1431" s="4"/>
      <c r="CM1431" s="4"/>
      <c r="CN1431" s="4"/>
      <c r="CO1431" s="4"/>
      <c r="CP1431" s="4"/>
      <c r="CQ1431" s="4"/>
      <c r="CR1431" s="4"/>
      <c r="CS1431" s="4"/>
      <c r="CT1431" s="4"/>
      <c r="CU1431" s="4"/>
      <c r="CV1431" s="4"/>
      <c r="CW1431" s="4"/>
      <c r="CX1431" s="4"/>
      <c r="CY1431" s="4"/>
      <c r="CZ1431" s="4"/>
      <c r="DA1431" s="4"/>
      <c r="DB1431" s="4"/>
      <c r="DC1431" s="4"/>
      <c r="DD1431" s="4"/>
      <c r="DE1431" s="4"/>
      <c r="DF1431" s="4"/>
      <c r="DG1431" s="4"/>
      <c r="DH1431" s="4"/>
      <c r="DI1431" s="4"/>
      <c r="DJ1431" s="4"/>
      <c r="DK1431" s="4"/>
      <c r="DL1431" s="4"/>
      <c r="DM1431" s="4"/>
      <c r="DN1431" s="4"/>
      <c r="DO1431" s="4"/>
      <c r="DP1431" s="4"/>
      <c r="DQ1431" s="4"/>
      <c r="DR1431" s="4"/>
      <c r="DS1431" s="4"/>
      <c r="DT1431" s="4"/>
      <c r="DU1431" s="4"/>
      <c r="DV1431" s="4"/>
      <c r="DW1431" s="4"/>
      <c r="DX1431" s="4"/>
      <c r="DY1431" s="4"/>
      <c r="DZ1431" s="4"/>
      <c r="EA1431" s="4"/>
      <c r="EB1431" s="4"/>
      <c r="EC1431" s="4"/>
      <c r="ED1431" s="4"/>
      <c r="EE1431" s="4"/>
      <c r="EF1431" s="4"/>
      <c r="EG1431" s="4"/>
      <c r="EH1431" s="4"/>
      <c r="EI1431" s="4"/>
      <c r="EJ1431" s="4"/>
      <c r="EK1431" s="4"/>
      <c r="EL1431" s="4"/>
      <c r="EM1431" s="4"/>
      <c r="EN1431" s="4"/>
      <c r="EO1431" s="4"/>
      <c r="EP1431" s="4"/>
      <c r="EQ1431" s="4"/>
      <c r="ER1431" s="4"/>
      <c r="ES1431" s="4"/>
      <c r="ET1431" s="4"/>
      <c r="EU1431" s="4"/>
      <c r="EV1431" s="4"/>
      <c r="EW1431" s="4"/>
      <c r="EX1431" s="4"/>
    </row>
    <row r="1432" spans="1:154">
      <c r="A1432" s="6"/>
      <c r="B1432" s="4"/>
      <c r="C1432" s="4"/>
      <c r="D1432" s="5"/>
      <c r="E1432" s="5"/>
      <c r="F1432" s="5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  <c r="CG1432" s="4"/>
      <c r="CH1432" s="4"/>
      <c r="CI1432" s="4"/>
      <c r="CJ1432" s="4"/>
      <c r="CK1432" s="4"/>
      <c r="CL1432" s="4"/>
      <c r="CM1432" s="4"/>
      <c r="CN1432" s="4"/>
      <c r="CO1432" s="4"/>
      <c r="CP1432" s="4"/>
      <c r="CQ1432" s="4"/>
      <c r="CR1432" s="4"/>
      <c r="CS1432" s="4"/>
      <c r="CT1432" s="4"/>
      <c r="CU1432" s="4"/>
      <c r="CV1432" s="4"/>
      <c r="CW1432" s="4"/>
      <c r="CX1432" s="4"/>
      <c r="CY1432" s="4"/>
      <c r="CZ1432" s="4"/>
      <c r="DA1432" s="4"/>
      <c r="DB1432" s="4"/>
      <c r="DC1432" s="4"/>
      <c r="DD1432" s="4"/>
      <c r="DE1432" s="4"/>
      <c r="DF1432" s="4"/>
      <c r="DG1432" s="4"/>
      <c r="DH1432" s="4"/>
      <c r="DI1432" s="4"/>
      <c r="DJ1432" s="4"/>
      <c r="DK1432" s="4"/>
      <c r="DL1432" s="4"/>
      <c r="DM1432" s="4"/>
      <c r="DN1432" s="4"/>
      <c r="DO1432" s="4"/>
      <c r="DP1432" s="4"/>
      <c r="DQ1432" s="4"/>
      <c r="DR1432" s="4"/>
      <c r="DS1432" s="4"/>
      <c r="DT1432" s="4"/>
      <c r="DU1432" s="4"/>
      <c r="DV1432" s="4"/>
      <c r="DW1432" s="4"/>
      <c r="DX1432" s="4"/>
      <c r="DY1432" s="4"/>
      <c r="DZ1432" s="4"/>
      <c r="EA1432" s="4"/>
      <c r="EB1432" s="4"/>
      <c r="EC1432" s="4"/>
      <c r="ED1432" s="4"/>
      <c r="EE1432" s="4"/>
      <c r="EF1432" s="4"/>
      <c r="EG1432" s="4"/>
      <c r="EH1432" s="4"/>
      <c r="EI1432" s="4"/>
      <c r="EJ1432" s="4"/>
      <c r="EK1432" s="4"/>
      <c r="EL1432" s="4"/>
      <c r="EM1432" s="4"/>
      <c r="EN1432" s="4"/>
      <c r="EO1432" s="4"/>
      <c r="EP1432" s="4"/>
      <c r="EQ1432" s="4"/>
      <c r="ER1432" s="4"/>
      <c r="ES1432" s="4"/>
      <c r="ET1432" s="4"/>
      <c r="EU1432" s="4"/>
      <c r="EV1432" s="4"/>
      <c r="EW1432" s="4"/>
      <c r="EX1432" s="4"/>
    </row>
    <row r="1433" spans="1:154">
      <c r="A1433" s="6"/>
      <c r="B1433" s="4"/>
      <c r="C1433" s="4"/>
      <c r="D1433" s="5"/>
      <c r="E1433" s="5"/>
      <c r="F1433" s="5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  <c r="CH1433" s="4"/>
      <c r="CI1433" s="4"/>
      <c r="CJ1433" s="4"/>
      <c r="CK1433" s="4"/>
      <c r="CL1433" s="4"/>
      <c r="CM1433" s="4"/>
      <c r="CN1433" s="4"/>
      <c r="CO1433" s="4"/>
      <c r="CP1433" s="4"/>
      <c r="CQ1433" s="4"/>
      <c r="CR1433" s="4"/>
      <c r="CS1433" s="4"/>
      <c r="CT1433" s="4"/>
      <c r="CU1433" s="4"/>
      <c r="CV1433" s="4"/>
      <c r="CW1433" s="4"/>
      <c r="CX1433" s="4"/>
      <c r="CY1433" s="4"/>
      <c r="CZ1433" s="4"/>
      <c r="DA1433" s="4"/>
      <c r="DB1433" s="4"/>
      <c r="DC1433" s="4"/>
      <c r="DD1433" s="4"/>
      <c r="DE1433" s="4"/>
      <c r="DF1433" s="4"/>
      <c r="DG1433" s="4"/>
      <c r="DH1433" s="4"/>
      <c r="DI1433" s="4"/>
      <c r="DJ1433" s="4"/>
      <c r="DK1433" s="4"/>
      <c r="DL1433" s="4"/>
      <c r="DM1433" s="4"/>
      <c r="DN1433" s="4"/>
      <c r="DO1433" s="4"/>
      <c r="DP1433" s="4"/>
      <c r="DQ1433" s="4"/>
      <c r="DR1433" s="4"/>
      <c r="DS1433" s="4"/>
      <c r="DT1433" s="4"/>
      <c r="DU1433" s="4"/>
      <c r="DV1433" s="4"/>
      <c r="DW1433" s="4"/>
      <c r="DX1433" s="4"/>
      <c r="DY1433" s="4"/>
      <c r="DZ1433" s="4"/>
      <c r="EA1433" s="4"/>
      <c r="EB1433" s="4"/>
      <c r="EC1433" s="4"/>
      <c r="ED1433" s="4"/>
      <c r="EE1433" s="4"/>
      <c r="EF1433" s="4"/>
      <c r="EG1433" s="4"/>
      <c r="EH1433" s="4"/>
      <c r="EI1433" s="4"/>
      <c r="EJ1433" s="4"/>
      <c r="EK1433" s="4"/>
      <c r="EL1433" s="4"/>
      <c r="EM1433" s="4"/>
      <c r="EN1433" s="4"/>
      <c r="EO1433" s="4"/>
      <c r="EP1433" s="4"/>
      <c r="EQ1433" s="4"/>
      <c r="ER1433" s="4"/>
      <c r="ES1433" s="4"/>
      <c r="ET1433" s="4"/>
      <c r="EU1433" s="4"/>
      <c r="EV1433" s="4"/>
      <c r="EW1433" s="4"/>
      <c r="EX1433" s="4"/>
    </row>
    <row r="1434" spans="1:154">
      <c r="A1434" s="6"/>
      <c r="B1434" s="4"/>
      <c r="C1434" s="4"/>
      <c r="D1434" s="5"/>
      <c r="E1434" s="5"/>
      <c r="F1434" s="5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  <c r="DC1434" s="4"/>
      <c r="DD1434" s="4"/>
      <c r="DE1434" s="4"/>
      <c r="DF1434" s="4"/>
      <c r="DG1434" s="4"/>
      <c r="DH1434" s="4"/>
      <c r="DI1434" s="4"/>
      <c r="DJ1434" s="4"/>
      <c r="DK1434" s="4"/>
      <c r="DL1434" s="4"/>
      <c r="DM1434" s="4"/>
      <c r="DN1434" s="4"/>
      <c r="DO1434" s="4"/>
      <c r="DP1434" s="4"/>
      <c r="DQ1434" s="4"/>
      <c r="DR1434" s="4"/>
      <c r="DS1434" s="4"/>
      <c r="DT1434" s="4"/>
      <c r="DU1434" s="4"/>
      <c r="DV1434" s="4"/>
      <c r="DW1434" s="4"/>
      <c r="DX1434" s="4"/>
      <c r="DY1434" s="4"/>
      <c r="DZ1434" s="4"/>
      <c r="EA1434" s="4"/>
      <c r="EB1434" s="4"/>
      <c r="EC1434" s="4"/>
      <c r="ED1434" s="4"/>
      <c r="EE1434" s="4"/>
      <c r="EF1434" s="4"/>
      <c r="EG1434" s="4"/>
      <c r="EH1434" s="4"/>
      <c r="EI1434" s="4"/>
      <c r="EJ1434" s="4"/>
      <c r="EK1434" s="4"/>
      <c r="EL1434" s="4"/>
      <c r="EM1434" s="4"/>
      <c r="EN1434" s="4"/>
      <c r="EO1434" s="4"/>
      <c r="EP1434" s="4"/>
      <c r="EQ1434" s="4"/>
      <c r="ER1434" s="4"/>
      <c r="ES1434" s="4"/>
      <c r="ET1434" s="4"/>
      <c r="EU1434" s="4"/>
      <c r="EV1434" s="4"/>
      <c r="EW1434" s="4"/>
      <c r="EX1434" s="4"/>
    </row>
    <row r="1435" spans="1:154">
      <c r="A1435" s="6"/>
      <c r="B1435" s="4"/>
      <c r="C1435" s="4"/>
      <c r="D1435" s="5"/>
      <c r="E1435" s="5"/>
      <c r="F1435" s="5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  <c r="DC1435" s="4"/>
      <c r="DD1435" s="4"/>
      <c r="DE1435" s="4"/>
      <c r="DF1435" s="4"/>
      <c r="DG1435" s="4"/>
      <c r="DH1435" s="4"/>
      <c r="DI1435" s="4"/>
      <c r="DJ1435" s="4"/>
      <c r="DK1435" s="4"/>
      <c r="DL1435" s="4"/>
      <c r="DM1435" s="4"/>
      <c r="DN1435" s="4"/>
      <c r="DO1435" s="4"/>
      <c r="DP1435" s="4"/>
      <c r="DQ1435" s="4"/>
      <c r="DR1435" s="4"/>
      <c r="DS1435" s="4"/>
      <c r="DT1435" s="4"/>
      <c r="DU1435" s="4"/>
      <c r="DV1435" s="4"/>
      <c r="DW1435" s="4"/>
      <c r="DX1435" s="4"/>
      <c r="DY1435" s="4"/>
      <c r="DZ1435" s="4"/>
      <c r="EA1435" s="4"/>
      <c r="EB1435" s="4"/>
      <c r="EC1435" s="4"/>
      <c r="ED1435" s="4"/>
      <c r="EE1435" s="4"/>
      <c r="EF1435" s="4"/>
      <c r="EG1435" s="4"/>
      <c r="EH1435" s="4"/>
      <c r="EI1435" s="4"/>
      <c r="EJ1435" s="4"/>
      <c r="EK1435" s="4"/>
      <c r="EL1435" s="4"/>
      <c r="EM1435" s="4"/>
      <c r="EN1435" s="4"/>
      <c r="EO1435" s="4"/>
      <c r="EP1435" s="4"/>
      <c r="EQ1435" s="4"/>
      <c r="ER1435" s="4"/>
      <c r="ES1435" s="4"/>
      <c r="ET1435" s="4"/>
      <c r="EU1435" s="4"/>
      <c r="EV1435" s="4"/>
      <c r="EW1435" s="4"/>
      <c r="EX1435" s="4"/>
    </row>
    <row r="1436" spans="1:154">
      <c r="A1436" s="6"/>
      <c r="B1436" s="4"/>
      <c r="C1436" s="4"/>
      <c r="D1436" s="5"/>
      <c r="E1436" s="5"/>
      <c r="F1436" s="5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  <c r="CH1436" s="4"/>
      <c r="CI1436" s="4"/>
      <c r="CJ1436" s="4"/>
      <c r="CK1436" s="4"/>
      <c r="CL1436" s="4"/>
      <c r="CM1436" s="4"/>
      <c r="CN1436" s="4"/>
      <c r="CO1436" s="4"/>
      <c r="CP1436" s="4"/>
      <c r="CQ1436" s="4"/>
      <c r="CR1436" s="4"/>
      <c r="CS1436" s="4"/>
      <c r="CT1436" s="4"/>
      <c r="CU1436" s="4"/>
      <c r="CV1436" s="4"/>
      <c r="CW1436" s="4"/>
      <c r="CX1436" s="4"/>
      <c r="CY1436" s="4"/>
      <c r="CZ1436" s="4"/>
      <c r="DA1436" s="4"/>
      <c r="DB1436" s="4"/>
      <c r="DC1436" s="4"/>
      <c r="DD1436" s="4"/>
      <c r="DE1436" s="4"/>
      <c r="DF1436" s="4"/>
      <c r="DG1436" s="4"/>
      <c r="DH1436" s="4"/>
      <c r="DI1436" s="4"/>
      <c r="DJ1436" s="4"/>
      <c r="DK1436" s="4"/>
      <c r="DL1436" s="4"/>
      <c r="DM1436" s="4"/>
      <c r="DN1436" s="4"/>
      <c r="DO1436" s="4"/>
      <c r="DP1436" s="4"/>
      <c r="DQ1436" s="4"/>
      <c r="DR1436" s="4"/>
      <c r="DS1436" s="4"/>
      <c r="DT1436" s="4"/>
      <c r="DU1436" s="4"/>
      <c r="DV1436" s="4"/>
      <c r="DW1436" s="4"/>
      <c r="DX1436" s="4"/>
      <c r="DY1436" s="4"/>
      <c r="DZ1436" s="4"/>
      <c r="EA1436" s="4"/>
      <c r="EB1436" s="4"/>
      <c r="EC1436" s="4"/>
      <c r="ED1436" s="4"/>
      <c r="EE1436" s="4"/>
      <c r="EF1436" s="4"/>
      <c r="EG1436" s="4"/>
      <c r="EH1436" s="4"/>
      <c r="EI1436" s="4"/>
      <c r="EJ1436" s="4"/>
      <c r="EK1436" s="4"/>
      <c r="EL1436" s="4"/>
      <c r="EM1436" s="4"/>
      <c r="EN1436" s="4"/>
      <c r="EO1436" s="4"/>
      <c r="EP1436" s="4"/>
      <c r="EQ1436" s="4"/>
      <c r="ER1436" s="4"/>
      <c r="ES1436" s="4"/>
      <c r="ET1436" s="4"/>
      <c r="EU1436" s="4"/>
      <c r="EV1436" s="4"/>
      <c r="EW1436" s="4"/>
      <c r="EX1436" s="4"/>
    </row>
    <row r="1437" spans="1:154">
      <c r="A1437" s="6"/>
      <c r="B1437" s="4"/>
      <c r="C1437" s="4"/>
      <c r="D1437" s="5"/>
      <c r="E1437" s="5"/>
      <c r="F1437" s="5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  <c r="CG1437" s="4"/>
      <c r="CH1437" s="4"/>
      <c r="CI1437" s="4"/>
      <c r="CJ1437" s="4"/>
      <c r="CK1437" s="4"/>
      <c r="CL1437" s="4"/>
      <c r="CM1437" s="4"/>
      <c r="CN1437" s="4"/>
      <c r="CO1437" s="4"/>
      <c r="CP1437" s="4"/>
      <c r="CQ1437" s="4"/>
      <c r="CR1437" s="4"/>
      <c r="CS1437" s="4"/>
      <c r="CT1437" s="4"/>
      <c r="CU1437" s="4"/>
      <c r="CV1437" s="4"/>
      <c r="CW1437" s="4"/>
      <c r="CX1437" s="4"/>
      <c r="CY1437" s="4"/>
      <c r="CZ1437" s="4"/>
      <c r="DA1437" s="4"/>
      <c r="DB1437" s="4"/>
      <c r="DC1437" s="4"/>
      <c r="DD1437" s="4"/>
      <c r="DE1437" s="4"/>
      <c r="DF1437" s="4"/>
      <c r="DG1437" s="4"/>
      <c r="DH1437" s="4"/>
      <c r="DI1437" s="4"/>
      <c r="DJ1437" s="4"/>
      <c r="DK1437" s="4"/>
      <c r="DL1437" s="4"/>
      <c r="DM1437" s="4"/>
      <c r="DN1437" s="4"/>
      <c r="DO1437" s="4"/>
      <c r="DP1437" s="4"/>
      <c r="DQ1437" s="4"/>
      <c r="DR1437" s="4"/>
      <c r="DS1437" s="4"/>
      <c r="DT1437" s="4"/>
      <c r="DU1437" s="4"/>
      <c r="DV1437" s="4"/>
      <c r="DW1437" s="4"/>
      <c r="DX1437" s="4"/>
      <c r="DY1437" s="4"/>
      <c r="DZ1437" s="4"/>
      <c r="EA1437" s="4"/>
      <c r="EB1437" s="4"/>
      <c r="EC1437" s="4"/>
      <c r="ED1437" s="4"/>
      <c r="EE1437" s="4"/>
      <c r="EF1437" s="4"/>
      <c r="EG1437" s="4"/>
      <c r="EH1437" s="4"/>
      <c r="EI1437" s="4"/>
      <c r="EJ1437" s="4"/>
      <c r="EK1437" s="4"/>
      <c r="EL1437" s="4"/>
      <c r="EM1437" s="4"/>
      <c r="EN1437" s="4"/>
      <c r="EO1437" s="4"/>
      <c r="EP1437" s="4"/>
      <c r="EQ1437" s="4"/>
      <c r="ER1437" s="4"/>
      <c r="ES1437" s="4"/>
      <c r="ET1437" s="4"/>
      <c r="EU1437" s="4"/>
      <c r="EV1437" s="4"/>
      <c r="EW1437" s="4"/>
      <c r="EX1437" s="4"/>
    </row>
    <row r="1438" spans="1:154">
      <c r="A1438" s="6"/>
      <c r="B1438" s="4"/>
      <c r="C1438" s="4"/>
      <c r="D1438" s="5"/>
      <c r="E1438" s="5"/>
      <c r="F1438" s="5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  <c r="CG1438" s="4"/>
      <c r="CH1438" s="4"/>
      <c r="CI1438" s="4"/>
      <c r="CJ1438" s="4"/>
      <c r="CK1438" s="4"/>
      <c r="CL1438" s="4"/>
      <c r="CM1438" s="4"/>
      <c r="CN1438" s="4"/>
      <c r="CO1438" s="4"/>
      <c r="CP1438" s="4"/>
      <c r="CQ1438" s="4"/>
      <c r="CR1438" s="4"/>
      <c r="CS1438" s="4"/>
      <c r="CT1438" s="4"/>
      <c r="CU1438" s="4"/>
      <c r="CV1438" s="4"/>
      <c r="CW1438" s="4"/>
      <c r="CX1438" s="4"/>
      <c r="CY1438" s="4"/>
      <c r="CZ1438" s="4"/>
      <c r="DA1438" s="4"/>
      <c r="DB1438" s="4"/>
      <c r="DC1438" s="4"/>
      <c r="DD1438" s="4"/>
      <c r="DE1438" s="4"/>
      <c r="DF1438" s="4"/>
      <c r="DG1438" s="4"/>
      <c r="DH1438" s="4"/>
      <c r="DI1438" s="4"/>
      <c r="DJ1438" s="4"/>
      <c r="DK1438" s="4"/>
      <c r="DL1438" s="4"/>
      <c r="DM1438" s="4"/>
      <c r="DN1438" s="4"/>
      <c r="DO1438" s="4"/>
      <c r="DP1438" s="4"/>
      <c r="DQ1438" s="4"/>
      <c r="DR1438" s="4"/>
      <c r="DS1438" s="4"/>
      <c r="DT1438" s="4"/>
      <c r="DU1438" s="4"/>
      <c r="DV1438" s="4"/>
      <c r="DW1438" s="4"/>
      <c r="DX1438" s="4"/>
      <c r="DY1438" s="4"/>
      <c r="DZ1438" s="4"/>
      <c r="EA1438" s="4"/>
      <c r="EB1438" s="4"/>
      <c r="EC1438" s="4"/>
      <c r="ED1438" s="4"/>
      <c r="EE1438" s="4"/>
      <c r="EF1438" s="4"/>
      <c r="EG1438" s="4"/>
      <c r="EH1438" s="4"/>
      <c r="EI1438" s="4"/>
      <c r="EJ1438" s="4"/>
      <c r="EK1438" s="4"/>
      <c r="EL1438" s="4"/>
      <c r="EM1438" s="4"/>
      <c r="EN1438" s="4"/>
      <c r="EO1438" s="4"/>
      <c r="EP1438" s="4"/>
      <c r="EQ1438" s="4"/>
      <c r="ER1438" s="4"/>
      <c r="ES1438" s="4"/>
      <c r="ET1438" s="4"/>
      <c r="EU1438" s="4"/>
      <c r="EV1438" s="4"/>
      <c r="EW1438" s="4"/>
      <c r="EX1438" s="4"/>
    </row>
    <row r="1439" spans="1:154">
      <c r="A1439" s="6"/>
      <c r="B1439" s="4"/>
      <c r="C1439" s="4"/>
      <c r="D1439" s="5"/>
      <c r="E1439" s="5"/>
      <c r="F1439" s="5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  <c r="CG1439" s="4"/>
      <c r="CH1439" s="4"/>
      <c r="CI1439" s="4"/>
      <c r="CJ1439" s="4"/>
      <c r="CK1439" s="4"/>
      <c r="CL1439" s="4"/>
      <c r="CM1439" s="4"/>
      <c r="CN1439" s="4"/>
      <c r="CO1439" s="4"/>
      <c r="CP1439" s="4"/>
      <c r="CQ1439" s="4"/>
      <c r="CR1439" s="4"/>
      <c r="CS1439" s="4"/>
      <c r="CT1439" s="4"/>
      <c r="CU1439" s="4"/>
      <c r="CV1439" s="4"/>
      <c r="CW1439" s="4"/>
      <c r="CX1439" s="4"/>
      <c r="CY1439" s="4"/>
      <c r="CZ1439" s="4"/>
      <c r="DA1439" s="4"/>
      <c r="DB1439" s="4"/>
      <c r="DC1439" s="4"/>
      <c r="DD1439" s="4"/>
      <c r="DE1439" s="4"/>
      <c r="DF1439" s="4"/>
      <c r="DG1439" s="4"/>
      <c r="DH1439" s="4"/>
      <c r="DI1439" s="4"/>
      <c r="DJ1439" s="4"/>
      <c r="DK1439" s="4"/>
      <c r="DL1439" s="4"/>
      <c r="DM1439" s="4"/>
      <c r="DN1439" s="4"/>
      <c r="DO1439" s="4"/>
      <c r="DP1439" s="4"/>
      <c r="DQ1439" s="4"/>
      <c r="DR1439" s="4"/>
      <c r="DS1439" s="4"/>
      <c r="DT1439" s="4"/>
      <c r="DU1439" s="4"/>
      <c r="DV1439" s="4"/>
      <c r="DW1439" s="4"/>
      <c r="DX1439" s="4"/>
      <c r="DY1439" s="4"/>
      <c r="DZ1439" s="4"/>
      <c r="EA1439" s="4"/>
      <c r="EB1439" s="4"/>
      <c r="EC1439" s="4"/>
      <c r="ED1439" s="4"/>
      <c r="EE1439" s="4"/>
      <c r="EF1439" s="4"/>
      <c r="EG1439" s="4"/>
      <c r="EH1439" s="4"/>
      <c r="EI1439" s="4"/>
      <c r="EJ1439" s="4"/>
      <c r="EK1439" s="4"/>
      <c r="EL1439" s="4"/>
      <c r="EM1439" s="4"/>
      <c r="EN1439" s="4"/>
      <c r="EO1439" s="4"/>
      <c r="EP1439" s="4"/>
      <c r="EQ1439" s="4"/>
      <c r="ER1439" s="4"/>
      <c r="ES1439" s="4"/>
      <c r="ET1439" s="4"/>
      <c r="EU1439" s="4"/>
      <c r="EV1439" s="4"/>
      <c r="EW1439" s="4"/>
      <c r="EX1439" s="4"/>
    </row>
    <row r="1440" spans="1:154">
      <c r="A1440" s="6"/>
      <c r="B1440" s="4"/>
      <c r="C1440" s="4"/>
      <c r="D1440" s="5"/>
      <c r="E1440" s="5"/>
      <c r="F1440" s="5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  <c r="CG1440" s="4"/>
      <c r="CH1440" s="4"/>
      <c r="CI1440" s="4"/>
      <c r="CJ1440" s="4"/>
      <c r="CK1440" s="4"/>
      <c r="CL1440" s="4"/>
      <c r="CM1440" s="4"/>
      <c r="CN1440" s="4"/>
      <c r="CO1440" s="4"/>
      <c r="CP1440" s="4"/>
      <c r="CQ1440" s="4"/>
      <c r="CR1440" s="4"/>
      <c r="CS1440" s="4"/>
      <c r="CT1440" s="4"/>
      <c r="CU1440" s="4"/>
      <c r="CV1440" s="4"/>
      <c r="CW1440" s="4"/>
      <c r="CX1440" s="4"/>
      <c r="CY1440" s="4"/>
      <c r="CZ1440" s="4"/>
      <c r="DA1440" s="4"/>
      <c r="DB1440" s="4"/>
      <c r="DC1440" s="4"/>
      <c r="DD1440" s="4"/>
      <c r="DE1440" s="4"/>
      <c r="DF1440" s="4"/>
      <c r="DG1440" s="4"/>
      <c r="DH1440" s="4"/>
      <c r="DI1440" s="4"/>
      <c r="DJ1440" s="4"/>
      <c r="DK1440" s="4"/>
      <c r="DL1440" s="4"/>
      <c r="DM1440" s="4"/>
      <c r="DN1440" s="4"/>
      <c r="DO1440" s="4"/>
      <c r="DP1440" s="4"/>
      <c r="DQ1440" s="4"/>
      <c r="DR1440" s="4"/>
      <c r="DS1440" s="4"/>
      <c r="DT1440" s="4"/>
      <c r="DU1440" s="4"/>
      <c r="DV1440" s="4"/>
      <c r="DW1440" s="4"/>
      <c r="DX1440" s="4"/>
      <c r="DY1440" s="4"/>
      <c r="DZ1440" s="4"/>
      <c r="EA1440" s="4"/>
      <c r="EB1440" s="4"/>
      <c r="EC1440" s="4"/>
      <c r="ED1440" s="4"/>
      <c r="EE1440" s="4"/>
      <c r="EF1440" s="4"/>
      <c r="EG1440" s="4"/>
      <c r="EH1440" s="4"/>
      <c r="EI1440" s="4"/>
      <c r="EJ1440" s="4"/>
      <c r="EK1440" s="4"/>
      <c r="EL1440" s="4"/>
      <c r="EM1440" s="4"/>
      <c r="EN1440" s="4"/>
      <c r="EO1440" s="4"/>
      <c r="EP1440" s="4"/>
      <c r="EQ1440" s="4"/>
      <c r="ER1440" s="4"/>
      <c r="ES1440" s="4"/>
      <c r="ET1440" s="4"/>
      <c r="EU1440" s="4"/>
      <c r="EV1440" s="4"/>
      <c r="EW1440" s="4"/>
      <c r="EX1440" s="4"/>
    </row>
    <row r="1441" spans="1:154">
      <c r="A1441" s="6"/>
      <c r="B1441" s="4"/>
      <c r="C1441" s="4"/>
      <c r="D1441" s="5"/>
      <c r="E1441" s="5"/>
      <c r="F1441" s="5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  <c r="CH1441" s="4"/>
      <c r="CI1441" s="4"/>
      <c r="CJ1441" s="4"/>
      <c r="CK1441" s="4"/>
      <c r="CL1441" s="4"/>
      <c r="CM1441" s="4"/>
      <c r="CN1441" s="4"/>
      <c r="CO1441" s="4"/>
      <c r="CP1441" s="4"/>
      <c r="CQ1441" s="4"/>
      <c r="CR1441" s="4"/>
      <c r="CS1441" s="4"/>
      <c r="CT1441" s="4"/>
      <c r="CU1441" s="4"/>
      <c r="CV1441" s="4"/>
      <c r="CW1441" s="4"/>
      <c r="CX1441" s="4"/>
      <c r="CY1441" s="4"/>
      <c r="CZ1441" s="4"/>
      <c r="DA1441" s="4"/>
      <c r="DB1441" s="4"/>
      <c r="DC1441" s="4"/>
      <c r="DD1441" s="4"/>
      <c r="DE1441" s="4"/>
      <c r="DF1441" s="4"/>
      <c r="DG1441" s="4"/>
      <c r="DH1441" s="4"/>
      <c r="DI1441" s="4"/>
      <c r="DJ1441" s="4"/>
      <c r="DK1441" s="4"/>
      <c r="DL1441" s="4"/>
      <c r="DM1441" s="4"/>
      <c r="DN1441" s="4"/>
      <c r="DO1441" s="4"/>
      <c r="DP1441" s="4"/>
      <c r="DQ1441" s="4"/>
      <c r="DR1441" s="4"/>
      <c r="DS1441" s="4"/>
      <c r="DT1441" s="4"/>
      <c r="DU1441" s="4"/>
      <c r="DV1441" s="4"/>
      <c r="DW1441" s="4"/>
      <c r="DX1441" s="4"/>
      <c r="DY1441" s="4"/>
      <c r="DZ1441" s="4"/>
      <c r="EA1441" s="4"/>
      <c r="EB1441" s="4"/>
      <c r="EC1441" s="4"/>
      <c r="ED1441" s="4"/>
      <c r="EE1441" s="4"/>
      <c r="EF1441" s="4"/>
      <c r="EG1441" s="4"/>
      <c r="EH1441" s="4"/>
      <c r="EI1441" s="4"/>
      <c r="EJ1441" s="4"/>
      <c r="EK1441" s="4"/>
      <c r="EL1441" s="4"/>
      <c r="EM1441" s="4"/>
      <c r="EN1441" s="4"/>
      <c r="EO1441" s="4"/>
      <c r="EP1441" s="4"/>
      <c r="EQ1441" s="4"/>
      <c r="ER1441" s="4"/>
      <c r="ES1441" s="4"/>
      <c r="ET1441" s="4"/>
      <c r="EU1441" s="4"/>
      <c r="EV1441" s="4"/>
      <c r="EW1441" s="4"/>
      <c r="EX1441" s="4"/>
    </row>
    <row r="1442" spans="1:154">
      <c r="A1442" s="6"/>
      <c r="B1442" s="4"/>
      <c r="C1442" s="4"/>
      <c r="D1442" s="5"/>
      <c r="E1442" s="5"/>
      <c r="F1442" s="5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  <c r="CG1442" s="4"/>
      <c r="CH1442" s="4"/>
      <c r="CI1442" s="4"/>
      <c r="CJ1442" s="4"/>
      <c r="CK1442" s="4"/>
      <c r="CL1442" s="4"/>
      <c r="CM1442" s="4"/>
      <c r="CN1442" s="4"/>
      <c r="CO1442" s="4"/>
      <c r="CP1442" s="4"/>
      <c r="CQ1442" s="4"/>
      <c r="CR1442" s="4"/>
      <c r="CS1442" s="4"/>
      <c r="CT1442" s="4"/>
      <c r="CU1442" s="4"/>
      <c r="CV1442" s="4"/>
      <c r="CW1442" s="4"/>
      <c r="CX1442" s="4"/>
      <c r="CY1442" s="4"/>
      <c r="CZ1442" s="4"/>
      <c r="DA1442" s="4"/>
      <c r="DB1442" s="4"/>
      <c r="DC1442" s="4"/>
      <c r="DD1442" s="4"/>
      <c r="DE1442" s="4"/>
      <c r="DF1442" s="4"/>
      <c r="DG1442" s="4"/>
      <c r="DH1442" s="4"/>
      <c r="DI1442" s="4"/>
      <c r="DJ1442" s="4"/>
      <c r="DK1442" s="4"/>
      <c r="DL1442" s="4"/>
      <c r="DM1442" s="4"/>
      <c r="DN1442" s="4"/>
      <c r="DO1442" s="4"/>
      <c r="DP1442" s="4"/>
      <c r="DQ1442" s="4"/>
      <c r="DR1442" s="4"/>
      <c r="DS1442" s="4"/>
      <c r="DT1442" s="4"/>
      <c r="DU1442" s="4"/>
      <c r="DV1442" s="4"/>
      <c r="DW1442" s="4"/>
      <c r="DX1442" s="4"/>
      <c r="DY1442" s="4"/>
      <c r="DZ1442" s="4"/>
      <c r="EA1442" s="4"/>
      <c r="EB1442" s="4"/>
      <c r="EC1442" s="4"/>
      <c r="ED1442" s="4"/>
      <c r="EE1442" s="4"/>
      <c r="EF1442" s="4"/>
      <c r="EG1442" s="4"/>
      <c r="EH1442" s="4"/>
      <c r="EI1442" s="4"/>
      <c r="EJ1442" s="4"/>
      <c r="EK1442" s="4"/>
      <c r="EL1442" s="4"/>
      <c r="EM1442" s="4"/>
      <c r="EN1442" s="4"/>
      <c r="EO1442" s="4"/>
      <c r="EP1442" s="4"/>
      <c r="EQ1442" s="4"/>
      <c r="ER1442" s="4"/>
      <c r="ES1442" s="4"/>
      <c r="ET1442" s="4"/>
      <c r="EU1442" s="4"/>
      <c r="EV1442" s="4"/>
      <c r="EW1442" s="4"/>
      <c r="EX1442" s="4"/>
    </row>
    <row r="1443" spans="1:154">
      <c r="A1443" s="6"/>
      <c r="B1443" s="4"/>
      <c r="C1443" s="4"/>
      <c r="D1443" s="5"/>
      <c r="E1443" s="5"/>
      <c r="F1443" s="5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  <c r="CG1443" s="4"/>
      <c r="CH1443" s="4"/>
      <c r="CI1443" s="4"/>
      <c r="CJ1443" s="4"/>
      <c r="CK1443" s="4"/>
      <c r="CL1443" s="4"/>
      <c r="CM1443" s="4"/>
      <c r="CN1443" s="4"/>
      <c r="CO1443" s="4"/>
      <c r="CP1443" s="4"/>
      <c r="CQ1443" s="4"/>
      <c r="CR1443" s="4"/>
      <c r="CS1443" s="4"/>
      <c r="CT1443" s="4"/>
      <c r="CU1443" s="4"/>
      <c r="CV1443" s="4"/>
      <c r="CW1443" s="4"/>
      <c r="CX1443" s="4"/>
      <c r="CY1443" s="4"/>
      <c r="CZ1443" s="4"/>
      <c r="DA1443" s="4"/>
      <c r="DB1443" s="4"/>
      <c r="DC1443" s="4"/>
      <c r="DD1443" s="4"/>
      <c r="DE1443" s="4"/>
      <c r="DF1443" s="4"/>
      <c r="DG1443" s="4"/>
      <c r="DH1443" s="4"/>
      <c r="DI1443" s="4"/>
      <c r="DJ1443" s="4"/>
      <c r="DK1443" s="4"/>
      <c r="DL1443" s="4"/>
      <c r="DM1443" s="4"/>
      <c r="DN1443" s="4"/>
      <c r="DO1443" s="4"/>
      <c r="DP1443" s="4"/>
      <c r="DQ1443" s="4"/>
      <c r="DR1443" s="4"/>
      <c r="DS1443" s="4"/>
      <c r="DT1443" s="4"/>
      <c r="DU1443" s="4"/>
      <c r="DV1443" s="4"/>
      <c r="DW1443" s="4"/>
      <c r="DX1443" s="4"/>
      <c r="DY1443" s="4"/>
      <c r="DZ1443" s="4"/>
      <c r="EA1443" s="4"/>
      <c r="EB1443" s="4"/>
      <c r="EC1443" s="4"/>
      <c r="ED1443" s="4"/>
      <c r="EE1443" s="4"/>
      <c r="EF1443" s="4"/>
      <c r="EG1443" s="4"/>
      <c r="EH1443" s="4"/>
      <c r="EI1443" s="4"/>
      <c r="EJ1443" s="4"/>
      <c r="EK1443" s="4"/>
      <c r="EL1443" s="4"/>
      <c r="EM1443" s="4"/>
      <c r="EN1443" s="4"/>
      <c r="EO1443" s="4"/>
      <c r="EP1443" s="4"/>
      <c r="EQ1443" s="4"/>
      <c r="ER1443" s="4"/>
      <c r="ES1443" s="4"/>
      <c r="ET1443" s="4"/>
      <c r="EU1443" s="4"/>
      <c r="EV1443" s="4"/>
      <c r="EW1443" s="4"/>
      <c r="EX1443" s="4"/>
    </row>
    <row r="1444" spans="1:154">
      <c r="A1444" s="6"/>
      <c r="B1444" s="4"/>
      <c r="C1444" s="4"/>
      <c r="D1444" s="5"/>
      <c r="E1444" s="5"/>
      <c r="F1444" s="5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  <c r="CH1444" s="4"/>
      <c r="CI1444" s="4"/>
      <c r="CJ1444" s="4"/>
      <c r="CK1444" s="4"/>
      <c r="CL1444" s="4"/>
      <c r="CM1444" s="4"/>
      <c r="CN1444" s="4"/>
      <c r="CO1444" s="4"/>
      <c r="CP1444" s="4"/>
      <c r="CQ1444" s="4"/>
      <c r="CR1444" s="4"/>
      <c r="CS1444" s="4"/>
      <c r="CT1444" s="4"/>
      <c r="CU1444" s="4"/>
      <c r="CV1444" s="4"/>
      <c r="CW1444" s="4"/>
      <c r="CX1444" s="4"/>
      <c r="CY1444" s="4"/>
      <c r="CZ1444" s="4"/>
      <c r="DA1444" s="4"/>
      <c r="DB1444" s="4"/>
      <c r="DC1444" s="4"/>
      <c r="DD1444" s="4"/>
      <c r="DE1444" s="4"/>
      <c r="DF1444" s="4"/>
      <c r="DG1444" s="4"/>
      <c r="DH1444" s="4"/>
      <c r="DI1444" s="4"/>
      <c r="DJ1444" s="4"/>
      <c r="DK1444" s="4"/>
      <c r="DL1444" s="4"/>
      <c r="DM1444" s="4"/>
      <c r="DN1444" s="4"/>
      <c r="DO1444" s="4"/>
      <c r="DP1444" s="4"/>
      <c r="DQ1444" s="4"/>
      <c r="DR1444" s="4"/>
      <c r="DS1444" s="4"/>
      <c r="DT1444" s="4"/>
      <c r="DU1444" s="4"/>
      <c r="DV1444" s="4"/>
      <c r="DW1444" s="4"/>
      <c r="DX1444" s="4"/>
      <c r="DY1444" s="4"/>
      <c r="DZ1444" s="4"/>
      <c r="EA1444" s="4"/>
      <c r="EB1444" s="4"/>
      <c r="EC1444" s="4"/>
      <c r="ED1444" s="4"/>
      <c r="EE1444" s="4"/>
      <c r="EF1444" s="4"/>
      <c r="EG1444" s="4"/>
      <c r="EH1444" s="4"/>
      <c r="EI1444" s="4"/>
      <c r="EJ1444" s="4"/>
      <c r="EK1444" s="4"/>
      <c r="EL1444" s="4"/>
      <c r="EM1444" s="4"/>
      <c r="EN1444" s="4"/>
      <c r="EO1444" s="4"/>
      <c r="EP1444" s="4"/>
      <c r="EQ1444" s="4"/>
      <c r="ER1444" s="4"/>
      <c r="ES1444" s="4"/>
      <c r="ET1444" s="4"/>
      <c r="EU1444" s="4"/>
      <c r="EV1444" s="4"/>
      <c r="EW1444" s="4"/>
      <c r="EX1444" s="4"/>
    </row>
    <row r="1445" spans="1:154">
      <c r="A1445" s="6"/>
      <c r="B1445" s="4"/>
      <c r="C1445" s="4"/>
      <c r="D1445" s="5"/>
      <c r="E1445" s="5"/>
      <c r="F1445" s="5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  <c r="CG1445" s="4"/>
      <c r="CH1445" s="4"/>
      <c r="CI1445" s="4"/>
      <c r="CJ1445" s="4"/>
      <c r="CK1445" s="4"/>
      <c r="CL1445" s="4"/>
      <c r="CM1445" s="4"/>
      <c r="CN1445" s="4"/>
      <c r="CO1445" s="4"/>
      <c r="CP1445" s="4"/>
      <c r="CQ1445" s="4"/>
      <c r="CR1445" s="4"/>
      <c r="CS1445" s="4"/>
      <c r="CT1445" s="4"/>
      <c r="CU1445" s="4"/>
      <c r="CV1445" s="4"/>
      <c r="CW1445" s="4"/>
      <c r="CX1445" s="4"/>
      <c r="CY1445" s="4"/>
      <c r="CZ1445" s="4"/>
      <c r="DA1445" s="4"/>
      <c r="DB1445" s="4"/>
      <c r="DC1445" s="4"/>
      <c r="DD1445" s="4"/>
      <c r="DE1445" s="4"/>
      <c r="DF1445" s="4"/>
      <c r="DG1445" s="4"/>
      <c r="DH1445" s="4"/>
      <c r="DI1445" s="4"/>
      <c r="DJ1445" s="4"/>
      <c r="DK1445" s="4"/>
      <c r="DL1445" s="4"/>
      <c r="DM1445" s="4"/>
      <c r="DN1445" s="4"/>
      <c r="DO1445" s="4"/>
      <c r="DP1445" s="4"/>
      <c r="DQ1445" s="4"/>
      <c r="DR1445" s="4"/>
      <c r="DS1445" s="4"/>
      <c r="DT1445" s="4"/>
      <c r="DU1445" s="4"/>
      <c r="DV1445" s="4"/>
      <c r="DW1445" s="4"/>
      <c r="DX1445" s="4"/>
      <c r="DY1445" s="4"/>
      <c r="DZ1445" s="4"/>
      <c r="EA1445" s="4"/>
      <c r="EB1445" s="4"/>
      <c r="EC1445" s="4"/>
      <c r="ED1445" s="4"/>
      <c r="EE1445" s="4"/>
      <c r="EF1445" s="4"/>
      <c r="EG1445" s="4"/>
      <c r="EH1445" s="4"/>
      <c r="EI1445" s="4"/>
      <c r="EJ1445" s="4"/>
      <c r="EK1445" s="4"/>
      <c r="EL1445" s="4"/>
      <c r="EM1445" s="4"/>
      <c r="EN1445" s="4"/>
      <c r="EO1445" s="4"/>
      <c r="EP1445" s="4"/>
      <c r="EQ1445" s="4"/>
      <c r="ER1445" s="4"/>
      <c r="ES1445" s="4"/>
      <c r="ET1445" s="4"/>
      <c r="EU1445" s="4"/>
      <c r="EV1445" s="4"/>
      <c r="EW1445" s="4"/>
      <c r="EX1445" s="4"/>
    </row>
    <row r="1446" spans="1:154">
      <c r="A1446" s="6"/>
      <c r="B1446" s="4"/>
      <c r="C1446" s="4"/>
      <c r="D1446" s="5"/>
      <c r="E1446" s="5"/>
      <c r="F1446" s="5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  <c r="CG1446" s="4"/>
      <c r="CH1446" s="4"/>
      <c r="CI1446" s="4"/>
      <c r="CJ1446" s="4"/>
      <c r="CK1446" s="4"/>
      <c r="CL1446" s="4"/>
      <c r="CM1446" s="4"/>
      <c r="CN1446" s="4"/>
      <c r="CO1446" s="4"/>
      <c r="CP1446" s="4"/>
      <c r="CQ1446" s="4"/>
      <c r="CR1446" s="4"/>
      <c r="CS1446" s="4"/>
      <c r="CT1446" s="4"/>
      <c r="CU1446" s="4"/>
      <c r="CV1446" s="4"/>
      <c r="CW1446" s="4"/>
      <c r="CX1446" s="4"/>
      <c r="CY1446" s="4"/>
      <c r="CZ1446" s="4"/>
      <c r="DA1446" s="4"/>
      <c r="DB1446" s="4"/>
      <c r="DC1446" s="4"/>
      <c r="DD1446" s="4"/>
      <c r="DE1446" s="4"/>
      <c r="DF1446" s="4"/>
      <c r="DG1446" s="4"/>
      <c r="DH1446" s="4"/>
      <c r="DI1446" s="4"/>
      <c r="DJ1446" s="4"/>
      <c r="DK1446" s="4"/>
      <c r="DL1446" s="4"/>
      <c r="DM1446" s="4"/>
      <c r="DN1446" s="4"/>
      <c r="DO1446" s="4"/>
      <c r="DP1446" s="4"/>
      <c r="DQ1446" s="4"/>
      <c r="DR1446" s="4"/>
      <c r="DS1446" s="4"/>
      <c r="DT1446" s="4"/>
      <c r="DU1446" s="4"/>
      <c r="DV1446" s="4"/>
      <c r="DW1446" s="4"/>
      <c r="DX1446" s="4"/>
      <c r="DY1446" s="4"/>
      <c r="DZ1446" s="4"/>
      <c r="EA1446" s="4"/>
      <c r="EB1446" s="4"/>
      <c r="EC1446" s="4"/>
      <c r="ED1446" s="4"/>
      <c r="EE1446" s="4"/>
      <c r="EF1446" s="4"/>
      <c r="EG1446" s="4"/>
      <c r="EH1446" s="4"/>
      <c r="EI1446" s="4"/>
      <c r="EJ1446" s="4"/>
      <c r="EK1446" s="4"/>
      <c r="EL1446" s="4"/>
      <c r="EM1446" s="4"/>
      <c r="EN1446" s="4"/>
      <c r="EO1446" s="4"/>
      <c r="EP1446" s="4"/>
      <c r="EQ1446" s="4"/>
      <c r="ER1446" s="4"/>
      <c r="ES1446" s="4"/>
      <c r="ET1446" s="4"/>
      <c r="EU1446" s="4"/>
      <c r="EV1446" s="4"/>
      <c r="EW1446" s="4"/>
      <c r="EX1446" s="4"/>
    </row>
    <row r="1447" spans="1:154">
      <c r="A1447" s="6"/>
      <c r="B1447" s="4"/>
      <c r="C1447" s="4"/>
      <c r="D1447" s="5"/>
      <c r="E1447" s="5"/>
      <c r="F1447" s="5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  <c r="CG1447" s="4"/>
      <c r="CH1447" s="4"/>
      <c r="CI1447" s="4"/>
      <c r="CJ1447" s="4"/>
      <c r="CK1447" s="4"/>
      <c r="CL1447" s="4"/>
      <c r="CM1447" s="4"/>
      <c r="CN1447" s="4"/>
      <c r="CO1447" s="4"/>
      <c r="CP1447" s="4"/>
      <c r="CQ1447" s="4"/>
      <c r="CR1447" s="4"/>
      <c r="CS1447" s="4"/>
      <c r="CT1447" s="4"/>
      <c r="CU1447" s="4"/>
      <c r="CV1447" s="4"/>
      <c r="CW1447" s="4"/>
      <c r="CX1447" s="4"/>
      <c r="CY1447" s="4"/>
      <c r="CZ1447" s="4"/>
      <c r="DA1447" s="4"/>
      <c r="DB1447" s="4"/>
      <c r="DC1447" s="4"/>
      <c r="DD1447" s="4"/>
      <c r="DE1447" s="4"/>
      <c r="DF1447" s="4"/>
      <c r="DG1447" s="4"/>
      <c r="DH1447" s="4"/>
      <c r="DI1447" s="4"/>
      <c r="DJ1447" s="4"/>
      <c r="DK1447" s="4"/>
      <c r="DL1447" s="4"/>
      <c r="DM1447" s="4"/>
      <c r="DN1447" s="4"/>
      <c r="DO1447" s="4"/>
      <c r="DP1447" s="4"/>
      <c r="DQ1447" s="4"/>
      <c r="DR1447" s="4"/>
      <c r="DS1447" s="4"/>
      <c r="DT1447" s="4"/>
      <c r="DU1447" s="4"/>
      <c r="DV1447" s="4"/>
      <c r="DW1447" s="4"/>
      <c r="DX1447" s="4"/>
      <c r="DY1447" s="4"/>
      <c r="DZ1447" s="4"/>
      <c r="EA1447" s="4"/>
      <c r="EB1447" s="4"/>
      <c r="EC1447" s="4"/>
      <c r="ED1447" s="4"/>
      <c r="EE1447" s="4"/>
      <c r="EF1447" s="4"/>
      <c r="EG1447" s="4"/>
      <c r="EH1447" s="4"/>
      <c r="EI1447" s="4"/>
      <c r="EJ1447" s="4"/>
      <c r="EK1447" s="4"/>
      <c r="EL1447" s="4"/>
      <c r="EM1447" s="4"/>
      <c r="EN1447" s="4"/>
      <c r="EO1447" s="4"/>
      <c r="EP1447" s="4"/>
      <c r="EQ1447" s="4"/>
      <c r="ER1447" s="4"/>
      <c r="ES1447" s="4"/>
      <c r="ET1447" s="4"/>
      <c r="EU1447" s="4"/>
      <c r="EV1447" s="4"/>
      <c r="EW1447" s="4"/>
      <c r="EX1447" s="4"/>
    </row>
    <row r="1448" spans="1:154">
      <c r="A1448" s="6"/>
      <c r="B1448" s="4"/>
      <c r="C1448" s="4"/>
      <c r="D1448" s="5"/>
      <c r="E1448" s="5"/>
      <c r="F1448" s="5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  <c r="CG1448" s="4"/>
      <c r="CH1448" s="4"/>
      <c r="CI1448" s="4"/>
      <c r="CJ1448" s="4"/>
      <c r="CK1448" s="4"/>
      <c r="CL1448" s="4"/>
      <c r="CM1448" s="4"/>
      <c r="CN1448" s="4"/>
      <c r="CO1448" s="4"/>
      <c r="CP1448" s="4"/>
      <c r="CQ1448" s="4"/>
      <c r="CR1448" s="4"/>
      <c r="CS1448" s="4"/>
      <c r="CT1448" s="4"/>
      <c r="CU1448" s="4"/>
      <c r="CV1448" s="4"/>
      <c r="CW1448" s="4"/>
      <c r="CX1448" s="4"/>
      <c r="CY1448" s="4"/>
      <c r="CZ1448" s="4"/>
      <c r="DA1448" s="4"/>
      <c r="DB1448" s="4"/>
      <c r="DC1448" s="4"/>
      <c r="DD1448" s="4"/>
      <c r="DE1448" s="4"/>
      <c r="DF1448" s="4"/>
      <c r="DG1448" s="4"/>
      <c r="DH1448" s="4"/>
      <c r="DI1448" s="4"/>
      <c r="DJ1448" s="4"/>
      <c r="DK1448" s="4"/>
      <c r="DL1448" s="4"/>
      <c r="DM1448" s="4"/>
      <c r="DN1448" s="4"/>
      <c r="DO1448" s="4"/>
      <c r="DP1448" s="4"/>
      <c r="DQ1448" s="4"/>
      <c r="DR1448" s="4"/>
      <c r="DS1448" s="4"/>
      <c r="DT1448" s="4"/>
      <c r="DU1448" s="4"/>
      <c r="DV1448" s="4"/>
      <c r="DW1448" s="4"/>
      <c r="DX1448" s="4"/>
      <c r="DY1448" s="4"/>
      <c r="DZ1448" s="4"/>
      <c r="EA1448" s="4"/>
      <c r="EB1448" s="4"/>
      <c r="EC1448" s="4"/>
      <c r="ED1448" s="4"/>
      <c r="EE1448" s="4"/>
      <c r="EF1448" s="4"/>
      <c r="EG1448" s="4"/>
      <c r="EH1448" s="4"/>
      <c r="EI1448" s="4"/>
      <c r="EJ1448" s="4"/>
      <c r="EK1448" s="4"/>
      <c r="EL1448" s="4"/>
      <c r="EM1448" s="4"/>
      <c r="EN1448" s="4"/>
      <c r="EO1448" s="4"/>
      <c r="EP1448" s="4"/>
      <c r="EQ1448" s="4"/>
      <c r="ER1448" s="4"/>
      <c r="ES1448" s="4"/>
      <c r="ET1448" s="4"/>
      <c r="EU1448" s="4"/>
      <c r="EV1448" s="4"/>
      <c r="EW1448" s="4"/>
      <c r="EX1448" s="4"/>
    </row>
    <row r="1449" spans="1:154">
      <c r="A1449" s="6"/>
      <c r="B1449" s="4"/>
      <c r="C1449" s="4"/>
      <c r="D1449" s="5"/>
      <c r="E1449" s="5"/>
      <c r="F1449" s="5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  <c r="CG1449" s="4"/>
      <c r="CH1449" s="4"/>
      <c r="CI1449" s="4"/>
      <c r="CJ1449" s="4"/>
      <c r="CK1449" s="4"/>
      <c r="CL1449" s="4"/>
      <c r="CM1449" s="4"/>
      <c r="CN1449" s="4"/>
      <c r="CO1449" s="4"/>
      <c r="CP1449" s="4"/>
      <c r="CQ1449" s="4"/>
      <c r="CR1449" s="4"/>
      <c r="CS1449" s="4"/>
      <c r="CT1449" s="4"/>
      <c r="CU1449" s="4"/>
      <c r="CV1449" s="4"/>
      <c r="CW1449" s="4"/>
      <c r="CX1449" s="4"/>
      <c r="CY1449" s="4"/>
      <c r="CZ1449" s="4"/>
      <c r="DA1449" s="4"/>
      <c r="DB1449" s="4"/>
      <c r="DC1449" s="4"/>
      <c r="DD1449" s="4"/>
      <c r="DE1449" s="4"/>
      <c r="DF1449" s="4"/>
      <c r="DG1449" s="4"/>
      <c r="DH1449" s="4"/>
      <c r="DI1449" s="4"/>
      <c r="DJ1449" s="4"/>
      <c r="DK1449" s="4"/>
      <c r="DL1449" s="4"/>
      <c r="DM1449" s="4"/>
      <c r="DN1449" s="4"/>
      <c r="DO1449" s="4"/>
      <c r="DP1449" s="4"/>
      <c r="DQ1449" s="4"/>
      <c r="DR1449" s="4"/>
      <c r="DS1449" s="4"/>
      <c r="DT1449" s="4"/>
      <c r="DU1449" s="4"/>
      <c r="DV1449" s="4"/>
      <c r="DW1449" s="4"/>
      <c r="DX1449" s="4"/>
      <c r="DY1449" s="4"/>
      <c r="DZ1449" s="4"/>
      <c r="EA1449" s="4"/>
      <c r="EB1449" s="4"/>
      <c r="EC1449" s="4"/>
      <c r="ED1449" s="4"/>
      <c r="EE1449" s="4"/>
      <c r="EF1449" s="4"/>
      <c r="EG1449" s="4"/>
      <c r="EH1449" s="4"/>
      <c r="EI1449" s="4"/>
      <c r="EJ1449" s="4"/>
      <c r="EK1449" s="4"/>
      <c r="EL1449" s="4"/>
      <c r="EM1449" s="4"/>
      <c r="EN1449" s="4"/>
      <c r="EO1449" s="4"/>
      <c r="EP1449" s="4"/>
      <c r="EQ1449" s="4"/>
      <c r="ER1449" s="4"/>
      <c r="ES1449" s="4"/>
      <c r="ET1449" s="4"/>
      <c r="EU1449" s="4"/>
      <c r="EV1449" s="4"/>
      <c r="EW1449" s="4"/>
      <c r="EX1449" s="4"/>
    </row>
    <row r="1450" spans="1:154">
      <c r="A1450" s="6"/>
      <c r="B1450" s="4"/>
      <c r="C1450" s="4"/>
      <c r="D1450" s="5"/>
      <c r="E1450" s="5"/>
      <c r="F1450" s="5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4"/>
      <c r="CW1450" s="4"/>
      <c r="CX1450" s="4"/>
      <c r="CY1450" s="4"/>
      <c r="CZ1450" s="4"/>
      <c r="DA1450" s="4"/>
      <c r="DB1450" s="4"/>
      <c r="DC1450" s="4"/>
      <c r="DD1450" s="4"/>
      <c r="DE1450" s="4"/>
      <c r="DF1450" s="4"/>
      <c r="DG1450" s="4"/>
      <c r="DH1450" s="4"/>
      <c r="DI1450" s="4"/>
      <c r="DJ1450" s="4"/>
      <c r="DK1450" s="4"/>
      <c r="DL1450" s="4"/>
      <c r="DM1450" s="4"/>
      <c r="DN1450" s="4"/>
      <c r="DO1450" s="4"/>
      <c r="DP1450" s="4"/>
      <c r="DQ1450" s="4"/>
      <c r="DR1450" s="4"/>
      <c r="DS1450" s="4"/>
      <c r="DT1450" s="4"/>
      <c r="DU1450" s="4"/>
      <c r="DV1450" s="4"/>
      <c r="DW1450" s="4"/>
      <c r="DX1450" s="4"/>
      <c r="DY1450" s="4"/>
      <c r="DZ1450" s="4"/>
      <c r="EA1450" s="4"/>
      <c r="EB1450" s="4"/>
      <c r="EC1450" s="4"/>
      <c r="ED1450" s="4"/>
      <c r="EE1450" s="4"/>
      <c r="EF1450" s="4"/>
      <c r="EG1450" s="4"/>
      <c r="EH1450" s="4"/>
      <c r="EI1450" s="4"/>
      <c r="EJ1450" s="4"/>
      <c r="EK1450" s="4"/>
      <c r="EL1450" s="4"/>
      <c r="EM1450" s="4"/>
      <c r="EN1450" s="4"/>
      <c r="EO1450" s="4"/>
      <c r="EP1450" s="4"/>
      <c r="EQ1450" s="4"/>
      <c r="ER1450" s="4"/>
      <c r="ES1450" s="4"/>
      <c r="ET1450" s="4"/>
      <c r="EU1450" s="4"/>
      <c r="EV1450" s="4"/>
      <c r="EW1450" s="4"/>
      <c r="EX1450" s="4"/>
    </row>
    <row r="1451" spans="1:154">
      <c r="A1451" s="6"/>
      <c r="B1451" s="4"/>
      <c r="C1451" s="4"/>
      <c r="D1451" s="5"/>
      <c r="E1451" s="5"/>
      <c r="F1451" s="5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  <c r="CH1451" s="4"/>
      <c r="CI1451" s="4"/>
      <c r="CJ1451" s="4"/>
      <c r="CK1451" s="4"/>
      <c r="CL1451" s="4"/>
      <c r="CM1451" s="4"/>
      <c r="CN1451" s="4"/>
      <c r="CO1451" s="4"/>
      <c r="CP1451" s="4"/>
      <c r="CQ1451" s="4"/>
      <c r="CR1451" s="4"/>
      <c r="CS1451" s="4"/>
      <c r="CT1451" s="4"/>
      <c r="CU1451" s="4"/>
      <c r="CV1451" s="4"/>
      <c r="CW1451" s="4"/>
      <c r="CX1451" s="4"/>
      <c r="CY1451" s="4"/>
      <c r="CZ1451" s="4"/>
      <c r="DA1451" s="4"/>
      <c r="DB1451" s="4"/>
      <c r="DC1451" s="4"/>
      <c r="DD1451" s="4"/>
      <c r="DE1451" s="4"/>
      <c r="DF1451" s="4"/>
      <c r="DG1451" s="4"/>
      <c r="DH1451" s="4"/>
      <c r="DI1451" s="4"/>
      <c r="DJ1451" s="4"/>
      <c r="DK1451" s="4"/>
      <c r="DL1451" s="4"/>
      <c r="DM1451" s="4"/>
      <c r="DN1451" s="4"/>
      <c r="DO1451" s="4"/>
      <c r="DP1451" s="4"/>
      <c r="DQ1451" s="4"/>
      <c r="DR1451" s="4"/>
      <c r="DS1451" s="4"/>
      <c r="DT1451" s="4"/>
      <c r="DU1451" s="4"/>
      <c r="DV1451" s="4"/>
      <c r="DW1451" s="4"/>
      <c r="DX1451" s="4"/>
      <c r="DY1451" s="4"/>
      <c r="DZ1451" s="4"/>
      <c r="EA1451" s="4"/>
      <c r="EB1451" s="4"/>
      <c r="EC1451" s="4"/>
      <c r="ED1451" s="4"/>
      <c r="EE1451" s="4"/>
      <c r="EF1451" s="4"/>
      <c r="EG1451" s="4"/>
      <c r="EH1451" s="4"/>
      <c r="EI1451" s="4"/>
      <c r="EJ1451" s="4"/>
      <c r="EK1451" s="4"/>
      <c r="EL1451" s="4"/>
      <c r="EM1451" s="4"/>
      <c r="EN1451" s="4"/>
      <c r="EO1451" s="4"/>
      <c r="EP1451" s="4"/>
      <c r="EQ1451" s="4"/>
      <c r="ER1451" s="4"/>
      <c r="ES1451" s="4"/>
      <c r="ET1451" s="4"/>
      <c r="EU1451" s="4"/>
      <c r="EV1451" s="4"/>
      <c r="EW1451" s="4"/>
      <c r="EX1451" s="4"/>
    </row>
    <row r="1452" spans="1:154">
      <c r="A1452" s="6"/>
      <c r="B1452" s="4"/>
      <c r="C1452" s="4"/>
      <c r="D1452" s="5"/>
      <c r="E1452" s="5"/>
      <c r="F1452" s="5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  <c r="CG1452" s="4"/>
      <c r="CH1452" s="4"/>
      <c r="CI1452" s="4"/>
      <c r="CJ1452" s="4"/>
      <c r="CK1452" s="4"/>
      <c r="CL1452" s="4"/>
      <c r="CM1452" s="4"/>
      <c r="CN1452" s="4"/>
      <c r="CO1452" s="4"/>
      <c r="CP1452" s="4"/>
      <c r="CQ1452" s="4"/>
      <c r="CR1452" s="4"/>
      <c r="CS1452" s="4"/>
      <c r="CT1452" s="4"/>
      <c r="CU1452" s="4"/>
      <c r="CV1452" s="4"/>
      <c r="CW1452" s="4"/>
      <c r="CX1452" s="4"/>
      <c r="CY1452" s="4"/>
      <c r="CZ1452" s="4"/>
      <c r="DA1452" s="4"/>
      <c r="DB1452" s="4"/>
      <c r="DC1452" s="4"/>
      <c r="DD1452" s="4"/>
      <c r="DE1452" s="4"/>
      <c r="DF1452" s="4"/>
      <c r="DG1452" s="4"/>
      <c r="DH1452" s="4"/>
      <c r="DI1452" s="4"/>
      <c r="DJ1452" s="4"/>
      <c r="DK1452" s="4"/>
      <c r="DL1452" s="4"/>
      <c r="DM1452" s="4"/>
      <c r="DN1452" s="4"/>
      <c r="DO1452" s="4"/>
      <c r="DP1452" s="4"/>
      <c r="DQ1452" s="4"/>
      <c r="DR1452" s="4"/>
      <c r="DS1452" s="4"/>
      <c r="DT1452" s="4"/>
      <c r="DU1452" s="4"/>
      <c r="DV1452" s="4"/>
      <c r="DW1452" s="4"/>
      <c r="DX1452" s="4"/>
      <c r="DY1452" s="4"/>
      <c r="DZ1452" s="4"/>
      <c r="EA1452" s="4"/>
      <c r="EB1452" s="4"/>
      <c r="EC1452" s="4"/>
      <c r="ED1452" s="4"/>
      <c r="EE1452" s="4"/>
      <c r="EF1452" s="4"/>
      <c r="EG1452" s="4"/>
      <c r="EH1452" s="4"/>
      <c r="EI1452" s="4"/>
      <c r="EJ1452" s="4"/>
      <c r="EK1452" s="4"/>
      <c r="EL1452" s="4"/>
      <c r="EM1452" s="4"/>
      <c r="EN1452" s="4"/>
      <c r="EO1452" s="4"/>
      <c r="EP1452" s="4"/>
      <c r="EQ1452" s="4"/>
      <c r="ER1452" s="4"/>
      <c r="ES1452" s="4"/>
      <c r="ET1452" s="4"/>
      <c r="EU1452" s="4"/>
      <c r="EV1452" s="4"/>
      <c r="EW1452" s="4"/>
      <c r="EX1452" s="4"/>
    </row>
    <row r="1453" spans="1:154">
      <c r="A1453" s="6"/>
      <c r="B1453" s="4"/>
      <c r="C1453" s="4"/>
      <c r="D1453" s="5"/>
      <c r="E1453" s="5"/>
      <c r="F1453" s="5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  <c r="CG1453" s="4"/>
      <c r="CH1453" s="4"/>
      <c r="CI1453" s="4"/>
      <c r="CJ1453" s="4"/>
      <c r="CK1453" s="4"/>
      <c r="CL1453" s="4"/>
      <c r="CM1453" s="4"/>
      <c r="CN1453" s="4"/>
      <c r="CO1453" s="4"/>
      <c r="CP1453" s="4"/>
      <c r="CQ1453" s="4"/>
      <c r="CR1453" s="4"/>
      <c r="CS1453" s="4"/>
      <c r="CT1453" s="4"/>
      <c r="CU1453" s="4"/>
      <c r="CV1453" s="4"/>
      <c r="CW1453" s="4"/>
      <c r="CX1453" s="4"/>
      <c r="CY1453" s="4"/>
      <c r="CZ1453" s="4"/>
      <c r="DA1453" s="4"/>
      <c r="DB1453" s="4"/>
      <c r="DC1453" s="4"/>
      <c r="DD1453" s="4"/>
      <c r="DE1453" s="4"/>
      <c r="DF1453" s="4"/>
      <c r="DG1453" s="4"/>
      <c r="DH1453" s="4"/>
      <c r="DI1453" s="4"/>
      <c r="DJ1453" s="4"/>
      <c r="DK1453" s="4"/>
      <c r="DL1453" s="4"/>
      <c r="DM1453" s="4"/>
      <c r="DN1453" s="4"/>
      <c r="DO1453" s="4"/>
      <c r="DP1453" s="4"/>
      <c r="DQ1453" s="4"/>
      <c r="DR1453" s="4"/>
      <c r="DS1453" s="4"/>
      <c r="DT1453" s="4"/>
      <c r="DU1453" s="4"/>
      <c r="DV1453" s="4"/>
      <c r="DW1453" s="4"/>
      <c r="DX1453" s="4"/>
      <c r="DY1453" s="4"/>
      <c r="DZ1453" s="4"/>
      <c r="EA1453" s="4"/>
      <c r="EB1453" s="4"/>
      <c r="EC1453" s="4"/>
      <c r="ED1453" s="4"/>
      <c r="EE1453" s="4"/>
      <c r="EF1453" s="4"/>
      <c r="EG1453" s="4"/>
      <c r="EH1453" s="4"/>
      <c r="EI1453" s="4"/>
      <c r="EJ1453" s="4"/>
      <c r="EK1453" s="4"/>
      <c r="EL1453" s="4"/>
      <c r="EM1453" s="4"/>
      <c r="EN1453" s="4"/>
      <c r="EO1453" s="4"/>
      <c r="EP1453" s="4"/>
      <c r="EQ1453" s="4"/>
      <c r="ER1453" s="4"/>
      <c r="ES1453" s="4"/>
      <c r="ET1453" s="4"/>
      <c r="EU1453" s="4"/>
      <c r="EV1453" s="4"/>
      <c r="EW1453" s="4"/>
      <c r="EX1453" s="4"/>
    </row>
    <row r="1454" spans="1:154">
      <c r="A1454" s="6"/>
      <c r="B1454" s="4"/>
      <c r="C1454" s="4"/>
      <c r="D1454" s="5"/>
      <c r="E1454" s="5"/>
      <c r="F1454" s="5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  <c r="CG1454" s="4"/>
      <c r="CH1454" s="4"/>
      <c r="CI1454" s="4"/>
      <c r="CJ1454" s="4"/>
      <c r="CK1454" s="4"/>
      <c r="CL1454" s="4"/>
      <c r="CM1454" s="4"/>
      <c r="CN1454" s="4"/>
      <c r="CO1454" s="4"/>
      <c r="CP1454" s="4"/>
      <c r="CQ1454" s="4"/>
      <c r="CR1454" s="4"/>
      <c r="CS1454" s="4"/>
      <c r="CT1454" s="4"/>
      <c r="CU1454" s="4"/>
      <c r="CV1454" s="4"/>
      <c r="CW1454" s="4"/>
      <c r="CX1454" s="4"/>
      <c r="CY1454" s="4"/>
      <c r="CZ1454" s="4"/>
      <c r="DA1454" s="4"/>
      <c r="DB1454" s="4"/>
      <c r="DC1454" s="4"/>
      <c r="DD1454" s="4"/>
      <c r="DE1454" s="4"/>
      <c r="DF1454" s="4"/>
      <c r="DG1454" s="4"/>
      <c r="DH1454" s="4"/>
      <c r="DI1454" s="4"/>
      <c r="DJ1454" s="4"/>
      <c r="DK1454" s="4"/>
      <c r="DL1454" s="4"/>
      <c r="DM1454" s="4"/>
      <c r="DN1454" s="4"/>
      <c r="DO1454" s="4"/>
      <c r="DP1454" s="4"/>
      <c r="DQ1454" s="4"/>
      <c r="DR1454" s="4"/>
      <c r="DS1454" s="4"/>
      <c r="DT1454" s="4"/>
      <c r="DU1454" s="4"/>
      <c r="DV1454" s="4"/>
      <c r="DW1454" s="4"/>
      <c r="DX1454" s="4"/>
      <c r="DY1454" s="4"/>
      <c r="DZ1454" s="4"/>
      <c r="EA1454" s="4"/>
      <c r="EB1454" s="4"/>
      <c r="EC1454" s="4"/>
      <c r="ED1454" s="4"/>
      <c r="EE1454" s="4"/>
      <c r="EF1454" s="4"/>
      <c r="EG1454" s="4"/>
      <c r="EH1454" s="4"/>
      <c r="EI1454" s="4"/>
      <c r="EJ1454" s="4"/>
      <c r="EK1454" s="4"/>
      <c r="EL1454" s="4"/>
      <c r="EM1454" s="4"/>
      <c r="EN1454" s="4"/>
      <c r="EO1454" s="4"/>
      <c r="EP1454" s="4"/>
      <c r="EQ1454" s="4"/>
      <c r="ER1454" s="4"/>
      <c r="ES1454" s="4"/>
      <c r="ET1454" s="4"/>
      <c r="EU1454" s="4"/>
      <c r="EV1454" s="4"/>
      <c r="EW1454" s="4"/>
      <c r="EX1454" s="4"/>
    </row>
    <row r="1455" spans="1:154">
      <c r="A1455" s="6"/>
      <c r="B1455" s="4"/>
      <c r="C1455" s="4"/>
      <c r="D1455" s="5"/>
      <c r="E1455" s="5"/>
      <c r="F1455" s="5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  <c r="CG1455" s="4"/>
      <c r="CH1455" s="4"/>
      <c r="CI1455" s="4"/>
      <c r="CJ1455" s="4"/>
      <c r="CK1455" s="4"/>
      <c r="CL1455" s="4"/>
      <c r="CM1455" s="4"/>
      <c r="CN1455" s="4"/>
      <c r="CO1455" s="4"/>
      <c r="CP1455" s="4"/>
      <c r="CQ1455" s="4"/>
      <c r="CR1455" s="4"/>
      <c r="CS1455" s="4"/>
      <c r="CT1455" s="4"/>
      <c r="CU1455" s="4"/>
      <c r="CV1455" s="4"/>
      <c r="CW1455" s="4"/>
      <c r="CX1455" s="4"/>
      <c r="CY1455" s="4"/>
      <c r="CZ1455" s="4"/>
      <c r="DA1455" s="4"/>
      <c r="DB1455" s="4"/>
      <c r="DC1455" s="4"/>
      <c r="DD1455" s="4"/>
      <c r="DE1455" s="4"/>
      <c r="DF1455" s="4"/>
      <c r="DG1455" s="4"/>
      <c r="DH1455" s="4"/>
      <c r="DI1455" s="4"/>
      <c r="DJ1455" s="4"/>
      <c r="DK1455" s="4"/>
      <c r="DL1455" s="4"/>
      <c r="DM1455" s="4"/>
      <c r="DN1455" s="4"/>
      <c r="DO1455" s="4"/>
      <c r="DP1455" s="4"/>
      <c r="DQ1455" s="4"/>
      <c r="DR1455" s="4"/>
      <c r="DS1455" s="4"/>
      <c r="DT1455" s="4"/>
      <c r="DU1455" s="4"/>
      <c r="DV1455" s="4"/>
      <c r="DW1455" s="4"/>
      <c r="DX1455" s="4"/>
      <c r="DY1455" s="4"/>
      <c r="DZ1455" s="4"/>
      <c r="EA1455" s="4"/>
      <c r="EB1455" s="4"/>
      <c r="EC1455" s="4"/>
      <c r="ED1455" s="4"/>
      <c r="EE1455" s="4"/>
      <c r="EF1455" s="4"/>
      <c r="EG1455" s="4"/>
      <c r="EH1455" s="4"/>
      <c r="EI1455" s="4"/>
      <c r="EJ1455" s="4"/>
      <c r="EK1455" s="4"/>
      <c r="EL1455" s="4"/>
      <c r="EM1455" s="4"/>
      <c r="EN1455" s="4"/>
      <c r="EO1455" s="4"/>
      <c r="EP1455" s="4"/>
      <c r="EQ1455" s="4"/>
      <c r="ER1455" s="4"/>
      <c r="ES1455" s="4"/>
      <c r="ET1455" s="4"/>
      <c r="EU1455" s="4"/>
      <c r="EV1455" s="4"/>
      <c r="EW1455" s="4"/>
      <c r="EX1455" s="4"/>
    </row>
    <row r="1456" spans="1:154">
      <c r="A1456" s="6"/>
      <c r="B1456" s="4"/>
      <c r="C1456" s="4"/>
      <c r="D1456" s="5"/>
      <c r="E1456" s="5"/>
      <c r="F1456" s="5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  <c r="CG1456" s="4"/>
      <c r="CH1456" s="4"/>
      <c r="CI1456" s="4"/>
      <c r="CJ1456" s="4"/>
      <c r="CK1456" s="4"/>
      <c r="CL1456" s="4"/>
      <c r="CM1456" s="4"/>
      <c r="CN1456" s="4"/>
      <c r="CO1456" s="4"/>
      <c r="CP1456" s="4"/>
      <c r="CQ1456" s="4"/>
      <c r="CR1456" s="4"/>
      <c r="CS1456" s="4"/>
      <c r="CT1456" s="4"/>
      <c r="CU1456" s="4"/>
      <c r="CV1456" s="4"/>
      <c r="CW1456" s="4"/>
      <c r="CX1456" s="4"/>
      <c r="CY1456" s="4"/>
      <c r="CZ1456" s="4"/>
      <c r="DA1456" s="4"/>
      <c r="DB1456" s="4"/>
      <c r="DC1456" s="4"/>
      <c r="DD1456" s="4"/>
      <c r="DE1456" s="4"/>
      <c r="DF1456" s="4"/>
      <c r="DG1456" s="4"/>
      <c r="DH1456" s="4"/>
      <c r="DI1456" s="4"/>
      <c r="DJ1456" s="4"/>
      <c r="DK1456" s="4"/>
      <c r="DL1456" s="4"/>
      <c r="DM1456" s="4"/>
      <c r="DN1456" s="4"/>
      <c r="DO1456" s="4"/>
      <c r="DP1456" s="4"/>
      <c r="DQ1456" s="4"/>
      <c r="DR1456" s="4"/>
      <c r="DS1456" s="4"/>
      <c r="DT1456" s="4"/>
      <c r="DU1456" s="4"/>
      <c r="DV1456" s="4"/>
      <c r="DW1456" s="4"/>
      <c r="DX1456" s="4"/>
      <c r="DY1456" s="4"/>
      <c r="DZ1456" s="4"/>
      <c r="EA1456" s="4"/>
      <c r="EB1456" s="4"/>
      <c r="EC1456" s="4"/>
      <c r="ED1456" s="4"/>
      <c r="EE1456" s="4"/>
      <c r="EF1456" s="4"/>
      <c r="EG1456" s="4"/>
      <c r="EH1456" s="4"/>
      <c r="EI1456" s="4"/>
      <c r="EJ1456" s="4"/>
      <c r="EK1456" s="4"/>
      <c r="EL1456" s="4"/>
      <c r="EM1456" s="4"/>
      <c r="EN1456" s="4"/>
      <c r="EO1456" s="4"/>
      <c r="EP1456" s="4"/>
      <c r="EQ1456" s="4"/>
      <c r="ER1456" s="4"/>
      <c r="ES1456" s="4"/>
      <c r="ET1456" s="4"/>
      <c r="EU1456" s="4"/>
      <c r="EV1456" s="4"/>
      <c r="EW1456" s="4"/>
      <c r="EX1456" s="4"/>
    </row>
    <row r="1457" spans="1:154">
      <c r="A1457" s="6"/>
      <c r="B1457" s="4"/>
      <c r="C1457" s="4"/>
      <c r="D1457" s="5"/>
      <c r="E1457" s="5"/>
      <c r="F1457" s="5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  <c r="CG1457" s="4"/>
      <c r="CH1457" s="4"/>
      <c r="CI1457" s="4"/>
      <c r="CJ1457" s="4"/>
      <c r="CK1457" s="4"/>
      <c r="CL1457" s="4"/>
      <c r="CM1457" s="4"/>
      <c r="CN1457" s="4"/>
      <c r="CO1457" s="4"/>
      <c r="CP1457" s="4"/>
      <c r="CQ1457" s="4"/>
      <c r="CR1457" s="4"/>
      <c r="CS1457" s="4"/>
      <c r="CT1457" s="4"/>
      <c r="CU1457" s="4"/>
      <c r="CV1457" s="4"/>
      <c r="CW1457" s="4"/>
      <c r="CX1457" s="4"/>
      <c r="CY1457" s="4"/>
      <c r="CZ1457" s="4"/>
      <c r="DA1457" s="4"/>
      <c r="DB1457" s="4"/>
      <c r="DC1457" s="4"/>
      <c r="DD1457" s="4"/>
      <c r="DE1457" s="4"/>
      <c r="DF1457" s="4"/>
      <c r="DG1457" s="4"/>
      <c r="DH1457" s="4"/>
      <c r="DI1457" s="4"/>
      <c r="DJ1457" s="4"/>
      <c r="DK1457" s="4"/>
      <c r="DL1457" s="4"/>
      <c r="DM1457" s="4"/>
      <c r="DN1457" s="4"/>
      <c r="DO1457" s="4"/>
      <c r="DP1457" s="4"/>
      <c r="DQ1457" s="4"/>
      <c r="DR1457" s="4"/>
      <c r="DS1457" s="4"/>
      <c r="DT1457" s="4"/>
      <c r="DU1457" s="4"/>
      <c r="DV1457" s="4"/>
      <c r="DW1457" s="4"/>
      <c r="DX1457" s="4"/>
      <c r="DY1457" s="4"/>
      <c r="DZ1457" s="4"/>
      <c r="EA1457" s="4"/>
      <c r="EB1457" s="4"/>
      <c r="EC1457" s="4"/>
      <c r="ED1457" s="4"/>
      <c r="EE1457" s="4"/>
      <c r="EF1457" s="4"/>
      <c r="EG1457" s="4"/>
      <c r="EH1457" s="4"/>
      <c r="EI1457" s="4"/>
      <c r="EJ1457" s="4"/>
      <c r="EK1457" s="4"/>
      <c r="EL1457" s="4"/>
      <c r="EM1457" s="4"/>
      <c r="EN1457" s="4"/>
      <c r="EO1457" s="4"/>
      <c r="EP1457" s="4"/>
      <c r="EQ1457" s="4"/>
      <c r="ER1457" s="4"/>
      <c r="ES1457" s="4"/>
      <c r="ET1457" s="4"/>
      <c r="EU1457" s="4"/>
      <c r="EV1457" s="4"/>
      <c r="EW1457" s="4"/>
      <c r="EX1457" s="4"/>
    </row>
    <row r="1458" spans="1:154">
      <c r="A1458" s="6"/>
      <c r="B1458" s="4"/>
      <c r="C1458" s="4"/>
      <c r="D1458" s="5"/>
      <c r="E1458" s="5"/>
      <c r="F1458" s="5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  <c r="CG1458" s="4"/>
      <c r="CH1458" s="4"/>
      <c r="CI1458" s="4"/>
      <c r="CJ1458" s="4"/>
      <c r="CK1458" s="4"/>
      <c r="CL1458" s="4"/>
      <c r="CM1458" s="4"/>
      <c r="CN1458" s="4"/>
      <c r="CO1458" s="4"/>
      <c r="CP1458" s="4"/>
      <c r="CQ1458" s="4"/>
      <c r="CR1458" s="4"/>
      <c r="CS1458" s="4"/>
      <c r="CT1458" s="4"/>
      <c r="CU1458" s="4"/>
      <c r="CV1458" s="4"/>
      <c r="CW1458" s="4"/>
      <c r="CX1458" s="4"/>
      <c r="CY1458" s="4"/>
      <c r="CZ1458" s="4"/>
      <c r="DA1458" s="4"/>
      <c r="DB1458" s="4"/>
      <c r="DC1458" s="4"/>
      <c r="DD1458" s="4"/>
      <c r="DE1458" s="4"/>
      <c r="DF1458" s="4"/>
      <c r="DG1458" s="4"/>
      <c r="DH1458" s="4"/>
      <c r="DI1458" s="4"/>
      <c r="DJ1458" s="4"/>
      <c r="DK1458" s="4"/>
      <c r="DL1458" s="4"/>
      <c r="DM1458" s="4"/>
      <c r="DN1458" s="4"/>
      <c r="DO1458" s="4"/>
      <c r="DP1458" s="4"/>
      <c r="DQ1458" s="4"/>
      <c r="DR1458" s="4"/>
      <c r="DS1458" s="4"/>
      <c r="DT1458" s="4"/>
      <c r="DU1458" s="4"/>
      <c r="DV1458" s="4"/>
      <c r="DW1458" s="4"/>
      <c r="DX1458" s="4"/>
      <c r="DY1458" s="4"/>
      <c r="DZ1458" s="4"/>
      <c r="EA1458" s="4"/>
      <c r="EB1458" s="4"/>
      <c r="EC1458" s="4"/>
      <c r="ED1458" s="4"/>
      <c r="EE1458" s="4"/>
      <c r="EF1458" s="4"/>
      <c r="EG1458" s="4"/>
      <c r="EH1458" s="4"/>
      <c r="EI1458" s="4"/>
      <c r="EJ1458" s="4"/>
      <c r="EK1458" s="4"/>
      <c r="EL1458" s="4"/>
      <c r="EM1458" s="4"/>
      <c r="EN1458" s="4"/>
      <c r="EO1458" s="4"/>
      <c r="EP1458" s="4"/>
      <c r="EQ1458" s="4"/>
      <c r="ER1458" s="4"/>
      <c r="ES1458" s="4"/>
      <c r="ET1458" s="4"/>
      <c r="EU1458" s="4"/>
      <c r="EV1458" s="4"/>
      <c r="EW1458" s="4"/>
      <c r="EX1458" s="4"/>
    </row>
    <row r="1459" spans="1:154">
      <c r="A1459" s="6"/>
      <c r="B1459" s="4"/>
      <c r="C1459" s="4"/>
      <c r="D1459" s="5"/>
      <c r="E1459" s="5"/>
      <c r="F1459" s="5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  <c r="CG1459" s="4"/>
      <c r="CH1459" s="4"/>
      <c r="CI1459" s="4"/>
      <c r="CJ1459" s="4"/>
      <c r="CK1459" s="4"/>
      <c r="CL1459" s="4"/>
      <c r="CM1459" s="4"/>
      <c r="CN1459" s="4"/>
      <c r="CO1459" s="4"/>
      <c r="CP1459" s="4"/>
      <c r="CQ1459" s="4"/>
      <c r="CR1459" s="4"/>
      <c r="CS1459" s="4"/>
      <c r="CT1459" s="4"/>
      <c r="CU1459" s="4"/>
      <c r="CV1459" s="4"/>
      <c r="CW1459" s="4"/>
      <c r="CX1459" s="4"/>
      <c r="CY1459" s="4"/>
      <c r="CZ1459" s="4"/>
      <c r="DA1459" s="4"/>
      <c r="DB1459" s="4"/>
      <c r="DC1459" s="4"/>
      <c r="DD1459" s="4"/>
      <c r="DE1459" s="4"/>
      <c r="DF1459" s="4"/>
      <c r="DG1459" s="4"/>
      <c r="DH1459" s="4"/>
      <c r="DI1459" s="4"/>
      <c r="DJ1459" s="4"/>
      <c r="DK1459" s="4"/>
      <c r="DL1459" s="4"/>
      <c r="DM1459" s="4"/>
      <c r="DN1459" s="4"/>
      <c r="DO1459" s="4"/>
      <c r="DP1459" s="4"/>
      <c r="DQ1459" s="4"/>
      <c r="DR1459" s="4"/>
      <c r="DS1459" s="4"/>
      <c r="DT1459" s="4"/>
      <c r="DU1459" s="4"/>
      <c r="DV1459" s="4"/>
      <c r="DW1459" s="4"/>
      <c r="DX1459" s="4"/>
      <c r="DY1459" s="4"/>
      <c r="DZ1459" s="4"/>
      <c r="EA1459" s="4"/>
      <c r="EB1459" s="4"/>
      <c r="EC1459" s="4"/>
      <c r="ED1459" s="4"/>
      <c r="EE1459" s="4"/>
      <c r="EF1459" s="4"/>
      <c r="EG1459" s="4"/>
      <c r="EH1459" s="4"/>
      <c r="EI1459" s="4"/>
      <c r="EJ1459" s="4"/>
      <c r="EK1459" s="4"/>
      <c r="EL1459" s="4"/>
      <c r="EM1459" s="4"/>
      <c r="EN1459" s="4"/>
      <c r="EO1459" s="4"/>
      <c r="EP1459" s="4"/>
      <c r="EQ1459" s="4"/>
      <c r="ER1459" s="4"/>
      <c r="ES1459" s="4"/>
      <c r="ET1459" s="4"/>
      <c r="EU1459" s="4"/>
      <c r="EV1459" s="4"/>
      <c r="EW1459" s="4"/>
      <c r="EX1459" s="4"/>
    </row>
    <row r="1460" spans="1:154">
      <c r="A1460" s="6"/>
      <c r="B1460" s="4"/>
      <c r="C1460" s="4"/>
      <c r="D1460" s="5"/>
      <c r="E1460" s="5"/>
      <c r="F1460" s="5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  <c r="CG1460" s="4"/>
      <c r="CH1460" s="4"/>
      <c r="CI1460" s="4"/>
      <c r="CJ1460" s="4"/>
      <c r="CK1460" s="4"/>
      <c r="CL1460" s="4"/>
      <c r="CM1460" s="4"/>
      <c r="CN1460" s="4"/>
      <c r="CO1460" s="4"/>
      <c r="CP1460" s="4"/>
      <c r="CQ1460" s="4"/>
      <c r="CR1460" s="4"/>
      <c r="CS1460" s="4"/>
      <c r="CT1460" s="4"/>
      <c r="CU1460" s="4"/>
      <c r="CV1460" s="4"/>
      <c r="CW1460" s="4"/>
      <c r="CX1460" s="4"/>
      <c r="CY1460" s="4"/>
      <c r="CZ1460" s="4"/>
      <c r="DA1460" s="4"/>
      <c r="DB1460" s="4"/>
      <c r="DC1460" s="4"/>
      <c r="DD1460" s="4"/>
      <c r="DE1460" s="4"/>
      <c r="DF1460" s="4"/>
      <c r="DG1460" s="4"/>
      <c r="DH1460" s="4"/>
      <c r="DI1460" s="4"/>
      <c r="DJ1460" s="4"/>
      <c r="DK1460" s="4"/>
      <c r="DL1460" s="4"/>
      <c r="DM1460" s="4"/>
      <c r="DN1460" s="4"/>
      <c r="DO1460" s="4"/>
      <c r="DP1460" s="4"/>
      <c r="DQ1460" s="4"/>
      <c r="DR1460" s="4"/>
      <c r="DS1460" s="4"/>
      <c r="DT1460" s="4"/>
      <c r="DU1460" s="4"/>
      <c r="DV1460" s="4"/>
      <c r="DW1460" s="4"/>
      <c r="DX1460" s="4"/>
      <c r="DY1460" s="4"/>
      <c r="DZ1460" s="4"/>
      <c r="EA1460" s="4"/>
      <c r="EB1460" s="4"/>
      <c r="EC1460" s="4"/>
      <c r="ED1460" s="4"/>
      <c r="EE1460" s="4"/>
      <c r="EF1460" s="4"/>
      <c r="EG1460" s="4"/>
      <c r="EH1460" s="4"/>
      <c r="EI1460" s="4"/>
      <c r="EJ1460" s="4"/>
      <c r="EK1460" s="4"/>
      <c r="EL1460" s="4"/>
      <c r="EM1460" s="4"/>
      <c r="EN1460" s="4"/>
      <c r="EO1460" s="4"/>
      <c r="EP1460" s="4"/>
      <c r="EQ1460" s="4"/>
      <c r="ER1460" s="4"/>
      <c r="ES1460" s="4"/>
      <c r="ET1460" s="4"/>
      <c r="EU1460" s="4"/>
      <c r="EV1460" s="4"/>
      <c r="EW1460" s="4"/>
      <c r="EX1460" s="4"/>
    </row>
    <row r="1461" spans="1:154">
      <c r="A1461" s="6"/>
      <c r="B1461" s="4"/>
      <c r="C1461" s="4"/>
      <c r="D1461" s="5"/>
      <c r="E1461" s="5"/>
      <c r="F1461" s="5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  <c r="CG1461" s="4"/>
      <c r="CH1461" s="4"/>
      <c r="CI1461" s="4"/>
      <c r="CJ1461" s="4"/>
      <c r="CK1461" s="4"/>
      <c r="CL1461" s="4"/>
      <c r="CM1461" s="4"/>
      <c r="CN1461" s="4"/>
      <c r="CO1461" s="4"/>
      <c r="CP1461" s="4"/>
      <c r="CQ1461" s="4"/>
      <c r="CR1461" s="4"/>
      <c r="CS1461" s="4"/>
      <c r="CT1461" s="4"/>
      <c r="CU1461" s="4"/>
      <c r="CV1461" s="4"/>
      <c r="CW1461" s="4"/>
      <c r="CX1461" s="4"/>
      <c r="CY1461" s="4"/>
      <c r="CZ1461" s="4"/>
      <c r="DA1461" s="4"/>
      <c r="DB1461" s="4"/>
      <c r="DC1461" s="4"/>
      <c r="DD1461" s="4"/>
      <c r="DE1461" s="4"/>
      <c r="DF1461" s="4"/>
      <c r="DG1461" s="4"/>
      <c r="DH1461" s="4"/>
      <c r="DI1461" s="4"/>
      <c r="DJ1461" s="4"/>
      <c r="DK1461" s="4"/>
      <c r="DL1461" s="4"/>
      <c r="DM1461" s="4"/>
      <c r="DN1461" s="4"/>
      <c r="DO1461" s="4"/>
      <c r="DP1461" s="4"/>
      <c r="DQ1461" s="4"/>
      <c r="DR1461" s="4"/>
      <c r="DS1461" s="4"/>
      <c r="DT1461" s="4"/>
      <c r="DU1461" s="4"/>
      <c r="DV1461" s="4"/>
      <c r="DW1461" s="4"/>
      <c r="DX1461" s="4"/>
      <c r="DY1461" s="4"/>
      <c r="DZ1461" s="4"/>
      <c r="EA1461" s="4"/>
      <c r="EB1461" s="4"/>
      <c r="EC1461" s="4"/>
      <c r="ED1461" s="4"/>
      <c r="EE1461" s="4"/>
      <c r="EF1461" s="4"/>
      <c r="EG1461" s="4"/>
      <c r="EH1461" s="4"/>
      <c r="EI1461" s="4"/>
      <c r="EJ1461" s="4"/>
      <c r="EK1461" s="4"/>
      <c r="EL1461" s="4"/>
      <c r="EM1461" s="4"/>
      <c r="EN1461" s="4"/>
      <c r="EO1461" s="4"/>
      <c r="EP1461" s="4"/>
      <c r="EQ1461" s="4"/>
      <c r="ER1461" s="4"/>
      <c r="ES1461" s="4"/>
      <c r="ET1461" s="4"/>
      <c r="EU1461" s="4"/>
      <c r="EV1461" s="4"/>
      <c r="EW1461" s="4"/>
      <c r="EX1461" s="4"/>
    </row>
    <row r="1462" spans="1:154">
      <c r="A1462" s="6"/>
      <c r="B1462" s="4"/>
      <c r="C1462" s="4"/>
      <c r="D1462" s="5"/>
      <c r="E1462" s="5"/>
      <c r="F1462" s="5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  <c r="CG1462" s="4"/>
      <c r="CH1462" s="4"/>
      <c r="CI1462" s="4"/>
      <c r="CJ1462" s="4"/>
      <c r="CK1462" s="4"/>
      <c r="CL1462" s="4"/>
      <c r="CM1462" s="4"/>
      <c r="CN1462" s="4"/>
      <c r="CO1462" s="4"/>
      <c r="CP1462" s="4"/>
      <c r="CQ1462" s="4"/>
      <c r="CR1462" s="4"/>
      <c r="CS1462" s="4"/>
      <c r="CT1462" s="4"/>
      <c r="CU1462" s="4"/>
      <c r="CV1462" s="4"/>
      <c r="CW1462" s="4"/>
      <c r="CX1462" s="4"/>
      <c r="CY1462" s="4"/>
      <c r="CZ1462" s="4"/>
      <c r="DA1462" s="4"/>
      <c r="DB1462" s="4"/>
      <c r="DC1462" s="4"/>
      <c r="DD1462" s="4"/>
      <c r="DE1462" s="4"/>
      <c r="DF1462" s="4"/>
      <c r="DG1462" s="4"/>
      <c r="DH1462" s="4"/>
      <c r="DI1462" s="4"/>
      <c r="DJ1462" s="4"/>
      <c r="DK1462" s="4"/>
      <c r="DL1462" s="4"/>
      <c r="DM1462" s="4"/>
      <c r="DN1462" s="4"/>
      <c r="DO1462" s="4"/>
      <c r="DP1462" s="4"/>
      <c r="DQ1462" s="4"/>
      <c r="DR1462" s="4"/>
      <c r="DS1462" s="4"/>
      <c r="DT1462" s="4"/>
      <c r="DU1462" s="4"/>
      <c r="DV1462" s="4"/>
      <c r="DW1462" s="4"/>
      <c r="DX1462" s="4"/>
      <c r="DY1462" s="4"/>
      <c r="DZ1462" s="4"/>
      <c r="EA1462" s="4"/>
      <c r="EB1462" s="4"/>
      <c r="EC1462" s="4"/>
      <c r="ED1462" s="4"/>
      <c r="EE1462" s="4"/>
      <c r="EF1462" s="4"/>
      <c r="EG1462" s="4"/>
      <c r="EH1462" s="4"/>
      <c r="EI1462" s="4"/>
      <c r="EJ1462" s="4"/>
      <c r="EK1462" s="4"/>
      <c r="EL1462" s="4"/>
      <c r="EM1462" s="4"/>
      <c r="EN1462" s="4"/>
      <c r="EO1462" s="4"/>
      <c r="EP1462" s="4"/>
      <c r="EQ1462" s="4"/>
      <c r="ER1462" s="4"/>
      <c r="ES1462" s="4"/>
      <c r="ET1462" s="4"/>
      <c r="EU1462" s="4"/>
      <c r="EV1462" s="4"/>
      <c r="EW1462" s="4"/>
      <c r="EX1462" s="4"/>
    </row>
    <row r="1463" spans="1:154">
      <c r="A1463" s="6"/>
      <c r="B1463" s="4"/>
      <c r="C1463" s="4"/>
      <c r="D1463" s="5"/>
      <c r="E1463" s="5"/>
      <c r="F1463" s="5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  <c r="CG1463" s="4"/>
      <c r="CH1463" s="4"/>
      <c r="CI1463" s="4"/>
      <c r="CJ1463" s="4"/>
      <c r="CK1463" s="4"/>
      <c r="CL1463" s="4"/>
      <c r="CM1463" s="4"/>
      <c r="CN1463" s="4"/>
      <c r="CO1463" s="4"/>
      <c r="CP1463" s="4"/>
      <c r="CQ1463" s="4"/>
      <c r="CR1463" s="4"/>
      <c r="CS1463" s="4"/>
      <c r="CT1463" s="4"/>
      <c r="CU1463" s="4"/>
      <c r="CV1463" s="4"/>
      <c r="CW1463" s="4"/>
      <c r="CX1463" s="4"/>
      <c r="CY1463" s="4"/>
      <c r="CZ1463" s="4"/>
      <c r="DA1463" s="4"/>
      <c r="DB1463" s="4"/>
      <c r="DC1463" s="4"/>
      <c r="DD1463" s="4"/>
      <c r="DE1463" s="4"/>
      <c r="DF1463" s="4"/>
      <c r="DG1463" s="4"/>
      <c r="DH1463" s="4"/>
      <c r="DI1463" s="4"/>
      <c r="DJ1463" s="4"/>
      <c r="DK1463" s="4"/>
      <c r="DL1463" s="4"/>
      <c r="DM1463" s="4"/>
      <c r="DN1463" s="4"/>
      <c r="DO1463" s="4"/>
      <c r="DP1463" s="4"/>
      <c r="DQ1463" s="4"/>
      <c r="DR1463" s="4"/>
      <c r="DS1463" s="4"/>
      <c r="DT1463" s="4"/>
      <c r="DU1463" s="4"/>
      <c r="DV1463" s="4"/>
      <c r="DW1463" s="4"/>
      <c r="DX1463" s="4"/>
      <c r="DY1463" s="4"/>
      <c r="DZ1463" s="4"/>
      <c r="EA1463" s="4"/>
      <c r="EB1463" s="4"/>
      <c r="EC1463" s="4"/>
      <c r="ED1463" s="4"/>
      <c r="EE1463" s="4"/>
      <c r="EF1463" s="4"/>
      <c r="EG1463" s="4"/>
      <c r="EH1463" s="4"/>
      <c r="EI1463" s="4"/>
      <c r="EJ1463" s="4"/>
      <c r="EK1463" s="4"/>
      <c r="EL1463" s="4"/>
      <c r="EM1463" s="4"/>
      <c r="EN1463" s="4"/>
      <c r="EO1463" s="4"/>
      <c r="EP1463" s="4"/>
      <c r="EQ1463" s="4"/>
      <c r="ER1463" s="4"/>
      <c r="ES1463" s="4"/>
      <c r="ET1463" s="4"/>
      <c r="EU1463" s="4"/>
      <c r="EV1463" s="4"/>
      <c r="EW1463" s="4"/>
      <c r="EX1463" s="4"/>
    </row>
    <row r="1464" spans="1:154">
      <c r="A1464" s="6"/>
      <c r="B1464" s="4"/>
      <c r="C1464" s="4"/>
      <c r="D1464" s="5"/>
      <c r="E1464" s="5"/>
      <c r="F1464" s="5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  <c r="CG1464" s="4"/>
      <c r="CH1464" s="4"/>
      <c r="CI1464" s="4"/>
      <c r="CJ1464" s="4"/>
      <c r="CK1464" s="4"/>
      <c r="CL1464" s="4"/>
      <c r="CM1464" s="4"/>
      <c r="CN1464" s="4"/>
      <c r="CO1464" s="4"/>
      <c r="CP1464" s="4"/>
      <c r="CQ1464" s="4"/>
      <c r="CR1464" s="4"/>
      <c r="CS1464" s="4"/>
      <c r="CT1464" s="4"/>
      <c r="CU1464" s="4"/>
      <c r="CV1464" s="4"/>
      <c r="CW1464" s="4"/>
      <c r="CX1464" s="4"/>
      <c r="CY1464" s="4"/>
      <c r="CZ1464" s="4"/>
      <c r="DA1464" s="4"/>
      <c r="DB1464" s="4"/>
      <c r="DC1464" s="4"/>
      <c r="DD1464" s="4"/>
      <c r="DE1464" s="4"/>
      <c r="DF1464" s="4"/>
      <c r="DG1464" s="4"/>
      <c r="DH1464" s="4"/>
      <c r="DI1464" s="4"/>
      <c r="DJ1464" s="4"/>
      <c r="DK1464" s="4"/>
      <c r="DL1464" s="4"/>
      <c r="DM1464" s="4"/>
      <c r="DN1464" s="4"/>
      <c r="DO1464" s="4"/>
      <c r="DP1464" s="4"/>
      <c r="DQ1464" s="4"/>
      <c r="DR1464" s="4"/>
      <c r="DS1464" s="4"/>
      <c r="DT1464" s="4"/>
      <c r="DU1464" s="4"/>
      <c r="DV1464" s="4"/>
      <c r="DW1464" s="4"/>
      <c r="DX1464" s="4"/>
      <c r="DY1464" s="4"/>
      <c r="DZ1464" s="4"/>
      <c r="EA1464" s="4"/>
      <c r="EB1464" s="4"/>
      <c r="EC1464" s="4"/>
      <c r="ED1464" s="4"/>
      <c r="EE1464" s="4"/>
      <c r="EF1464" s="4"/>
      <c r="EG1464" s="4"/>
      <c r="EH1464" s="4"/>
      <c r="EI1464" s="4"/>
      <c r="EJ1464" s="4"/>
      <c r="EK1464" s="4"/>
      <c r="EL1464" s="4"/>
      <c r="EM1464" s="4"/>
      <c r="EN1464" s="4"/>
      <c r="EO1464" s="4"/>
      <c r="EP1464" s="4"/>
      <c r="EQ1464" s="4"/>
      <c r="ER1464" s="4"/>
      <c r="ES1464" s="4"/>
      <c r="ET1464" s="4"/>
      <c r="EU1464" s="4"/>
      <c r="EV1464" s="4"/>
      <c r="EW1464" s="4"/>
      <c r="EX1464" s="4"/>
    </row>
    <row r="1465" spans="1:154">
      <c r="A1465" s="6"/>
      <c r="B1465" s="4"/>
      <c r="C1465" s="4"/>
      <c r="D1465" s="5"/>
      <c r="E1465" s="5"/>
      <c r="F1465" s="5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  <c r="CH1465" s="4"/>
      <c r="CI1465" s="4"/>
      <c r="CJ1465" s="4"/>
      <c r="CK1465" s="4"/>
      <c r="CL1465" s="4"/>
      <c r="CM1465" s="4"/>
      <c r="CN1465" s="4"/>
      <c r="CO1465" s="4"/>
      <c r="CP1465" s="4"/>
      <c r="CQ1465" s="4"/>
      <c r="CR1465" s="4"/>
      <c r="CS1465" s="4"/>
      <c r="CT1465" s="4"/>
      <c r="CU1465" s="4"/>
      <c r="CV1465" s="4"/>
      <c r="CW1465" s="4"/>
      <c r="CX1465" s="4"/>
      <c r="CY1465" s="4"/>
      <c r="CZ1465" s="4"/>
      <c r="DA1465" s="4"/>
      <c r="DB1465" s="4"/>
      <c r="DC1465" s="4"/>
      <c r="DD1465" s="4"/>
      <c r="DE1465" s="4"/>
      <c r="DF1465" s="4"/>
      <c r="DG1465" s="4"/>
      <c r="DH1465" s="4"/>
      <c r="DI1465" s="4"/>
      <c r="DJ1465" s="4"/>
      <c r="DK1465" s="4"/>
      <c r="DL1465" s="4"/>
      <c r="DM1465" s="4"/>
      <c r="DN1465" s="4"/>
      <c r="DO1465" s="4"/>
      <c r="DP1465" s="4"/>
      <c r="DQ1465" s="4"/>
      <c r="DR1465" s="4"/>
      <c r="DS1465" s="4"/>
      <c r="DT1465" s="4"/>
      <c r="DU1465" s="4"/>
      <c r="DV1465" s="4"/>
      <c r="DW1465" s="4"/>
      <c r="DX1465" s="4"/>
      <c r="DY1465" s="4"/>
      <c r="DZ1465" s="4"/>
      <c r="EA1465" s="4"/>
      <c r="EB1465" s="4"/>
      <c r="EC1465" s="4"/>
      <c r="ED1465" s="4"/>
      <c r="EE1465" s="4"/>
      <c r="EF1465" s="4"/>
      <c r="EG1465" s="4"/>
      <c r="EH1465" s="4"/>
      <c r="EI1465" s="4"/>
      <c r="EJ1465" s="4"/>
      <c r="EK1465" s="4"/>
      <c r="EL1465" s="4"/>
      <c r="EM1465" s="4"/>
      <c r="EN1465" s="4"/>
      <c r="EO1465" s="4"/>
      <c r="EP1465" s="4"/>
      <c r="EQ1465" s="4"/>
      <c r="ER1465" s="4"/>
      <c r="ES1465" s="4"/>
      <c r="ET1465" s="4"/>
      <c r="EU1465" s="4"/>
      <c r="EV1465" s="4"/>
      <c r="EW1465" s="4"/>
      <c r="EX1465" s="4"/>
    </row>
    <row r="1466" spans="1:154">
      <c r="A1466" s="6"/>
      <c r="B1466" s="4"/>
      <c r="C1466" s="4"/>
      <c r="D1466" s="5"/>
      <c r="E1466" s="5"/>
      <c r="F1466" s="5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  <c r="CH1466" s="4"/>
      <c r="CI1466" s="4"/>
      <c r="CJ1466" s="4"/>
      <c r="CK1466" s="4"/>
      <c r="CL1466" s="4"/>
      <c r="CM1466" s="4"/>
      <c r="CN1466" s="4"/>
      <c r="CO1466" s="4"/>
      <c r="CP1466" s="4"/>
      <c r="CQ1466" s="4"/>
      <c r="CR1466" s="4"/>
      <c r="CS1466" s="4"/>
      <c r="CT1466" s="4"/>
      <c r="CU1466" s="4"/>
      <c r="CV1466" s="4"/>
      <c r="CW1466" s="4"/>
      <c r="CX1466" s="4"/>
      <c r="CY1466" s="4"/>
      <c r="CZ1466" s="4"/>
      <c r="DA1466" s="4"/>
      <c r="DB1466" s="4"/>
      <c r="DC1466" s="4"/>
      <c r="DD1466" s="4"/>
      <c r="DE1466" s="4"/>
      <c r="DF1466" s="4"/>
      <c r="DG1466" s="4"/>
      <c r="DH1466" s="4"/>
      <c r="DI1466" s="4"/>
      <c r="DJ1466" s="4"/>
      <c r="DK1466" s="4"/>
      <c r="DL1466" s="4"/>
      <c r="DM1466" s="4"/>
      <c r="DN1466" s="4"/>
      <c r="DO1466" s="4"/>
      <c r="DP1466" s="4"/>
      <c r="DQ1466" s="4"/>
      <c r="DR1466" s="4"/>
      <c r="DS1466" s="4"/>
      <c r="DT1466" s="4"/>
      <c r="DU1466" s="4"/>
      <c r="DV1466" s="4"/>
      <c r="DW1466" s="4"/>
      <c r="DX1466" s="4"/>
      <c r="DY1466" s="4"/>
      <c r="DZ1466" s="4"/>
      <c r="EA1466" s="4"/>
      <c r="EB1466" s="4"/>
      <c r="EC1466" s="4"/>
      <c r="ED1466" s="4"/>
      <c r="EE1466" s="4"/>
      <c r="EF1466" s="4"/>
      <c r="EG1466" s="4"/>
      <c r="EH1466" s="4"/>
      <c r="EI1466" s="4"/>
      <c r="EJ1466" s="4"/>
      <c r="EK1466" s="4"/>
      <c r="EL1466" s="4"/>
      <c r="EM1466" s="4"/>
      <c r="EN1466" s="4"/>
      <c r="EO1466" s="4"/>
      <c r="EP1466" s="4"/>
      <c r="EQ1466" s="4"/>
      <c r="ER1466" s="4"/>
      <c r="ES1466" s="4"/>
      <c r="ET1466" s="4"/>
      <c r="EU1466" s="4"/>
      <c r="EV1466" s="4"/>
      <c r="EW1466" s="4"/>
      <c r="EX1466" s="4"/>
    </row>
    <row r="1467" spans="1:154">
      <c r="A1467" s="6"/>
      <c r="B1467" s="4"/>
      <c r="C1467" s="4"/>
      <c r="D1467" s="5"/>
      <c r="E1467" s="5"/>
      <c r="F1467" s="5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  <c r="CG1467" s="4"/>
      <c r="CH1467" s="4"/>
      <c r="CI1467" s="4"/>
      <c r="CJ1467" s="4"/>
      <c r="CK1467" s="4"/>
      <c r="CL1467" s="4"/>
      <c r="CM1467" s="4"/>
      <c r="CN1467" s="4"/>
      <c r="CO1467" s="4"/>
      <c r="CP1467" s="4"/>
      <c r="CQ1467" s="4"/>
      <c r="CR1467" s="4"/>
      <c r="CS1467" s="4"/>
      <c r="CT1467" s="4"/>
      <c r="CU1467" s="4"/>
      <c r="CV1467" s="4"/>
      <c r="CW1467" s="4"/>
      <c r="CX1467" s="4"/>
      <c r="CY1467" s="4"/>
      <c r="CZ1467" s="4"/>
      <c r="DA1467" s="4"/>
      <c r="DB1467" s="4"/>
      <c r="DC1467" s="4"/>
      <c r="DD1467" s="4"/>
      <c r="DE1467" s="4"/>
      <c r="DF1467" s="4"/>
      <c r="DG1467" s="4"/>
      <c r="DH1467" s="4"/>
      <c r="DI1467" s="4"/>
      <c r="DJ1467" s="4"/>
      <c r="DK1467" s="4"/>
      <c r="DL1467" s="4"/>
      <c r="DM1467" s="4"/>
      <c r="DN1467" s="4"/>
      <c r="DO1467" s="4"/>
      <c r="DP1467" s="4"/>
      <c r="DQ1467" s="4"/>
      <c r="DR1467" s="4"/>
      <c r="DS1467" s="4"/>
      <c r="DT1467" s="4"/>
      <c r="DU1467" s="4"/>
      <c r="DV1467" s="4"/>
      <c r="DW1467" s="4"/>
      <c r="DX1467" s="4"/>
      <c r="DY1467" s="4"/>
      <c r="DZ1467" s="4"/>
      <c r="EA1467" s="4"/>
      <c r="EB1467" s="4"/>
      <c r="EC1467" s="4"/>
      <c r="ED1467" s="4"/>
      <c r="EE1467" s="4"/>
      <c r="EF1467" s="4"/>
      <c r="EG1467" s="4"/>
      <c r="EH1467" s="4"/>
      <c r="EI1467" s="4"/>
      <c r="EJ1467" s="4"/>
      <c r="EK1467" s="4"/>
      <c r="EL1467" s="4"/>
      <c r="EM1467" s="4"/>
      <c r="EN1467" s="4"/>
      <c r="EO1467" s="4"/>
      <c r="EP1467" s="4"/>
      <c r="EQ1467" s="4"/>
      <c r="ER1467" s="4"/>
      <c r="ES1467" s="4"/>
      <c r="ET1467" s="4"/>
      <c r="EU1467" s="4"/>
      <c r="EV1467" s="4"/>
      <c r="EW1467" s="4"/>
      <c r="EX1467" s="4"/>
    </row>
    <row r="1468" spans="1:154">
      <c r="A1468" s="6"/>
      <c r="B1468" s="4"/>
      <c r="C1468" s="4"/>
      <c r="D1468" s="5"/>
      <c r="E1468" s="5"/>
      <c r="F1468" s="5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  <c r="CG1468" s="4"/>
      <c r="CH1468" s="4"/>
      <c r="CI1468" s="4"/>
      <c r="CJ1468" s="4"/>
      <c r="CK1468" s="4"/>
      <c r="CL1468" s="4"/>
      <c r="CM1468" s="4"/>
      <c r="CN1468" s="4"/>
      <c r="CO1468" s="4"/>
      <c r="CP1468" s="4"/>
      <c r="CQ1468" s="4"/>
      <c r="CR1468" s="4"/>
      <c r="CS1468" s="4"/>
      <c r="CT1468" s="4"/>
      <c r="CU1468" s="4"/>
      <c r="CV1468" s="4"/>
      <c r="CW1468" s="4"/>
      <c r="CX1468" s="4"/>
      <c r="CY1468" s="4"/>
      <c r="CZ1468" s="4"/>
      <c r="DA1468" s="4"/>
      <c r="DB1468" s="4"/>
      <c r="DC1468" s="4"/>
      <c r="DD1468" s="4"/>
      <c r="DE1468" s="4"/>
      <c r="DF1468" s="4"/>
      <c r="DG1468" s="4"/>
      <c r="DH1468" s="4"/>
      <c r="DI1468" s="4"/>
      <c r="DJ1468" s="4"/>
      <c r="DK1468" s="4"/>
      <c r="DL1468" s="4"/>
      <c r="DM1468" s="4"/>
      <c r="DN1468" s="4"/>
      <c r="DO1468" s="4"/>
      <c r="DP1468" s="4"/>
      <c r="DQ1468" s="4"/>
      <c r="DR1468" s="4"/>
      <c r="DS1468" s="4"/>
      <c r="DT1468" s="4"/>
      <c r="DU1468" s="4"/>
      <c r="DV1468" s="4"/>
      <c r="DW1468" s="4"/>
      <c r="DX1468" s="4"/>
      <c r="DY1468" s="4"/>
      <c r="DZ1468" s="4"/>
      <c r="EA1468" s="4"/>
      <c r="EB1468" s="4"/>
      <c r="EC1468" s="4"/>
      <c r="ED1468" s="4"/>
      <c r="EE1468" s="4"/>
      <c r="EF1468" s="4"/>
      <c r="EG1468" s="4"/>
      <c r="EH1468" s="4"/>
      <c r="EI1468" s="4"/>
      <c r="EJ1468" s="4"/>
      <c r="EK1468" s="4"/>
      <c r="EL1468" s="4"/>
      <c r="EM1468" s="4"/>
      <c r="EN1468" s="4"/>
      <c r="EO1468" s="4"/>
      <c r="EP1468" s="4"/>
      <c r="EQ1468" s="4"/>
      <c r="ER1468" s="4"/>
      <c r="ES1468" s="4"/>
      <c r="ET1468" s="4"/>
      <c r="EU1468" s="4"/>
      <c r="EV1468" s="4"/>
      <c r="EW1468" s="4"/>
      <c r="EX1468" s="4"/>
    </row>
    <row r="1469" spans="1:154">
      <c r="A1469" s="6"/>
      <c r="B1469" s="4"/>
      <c r="C1469" s="4"/>
      <c r="D1469" s="5"/>
      <c r="E1469" s="5"/>
      <c r="F1469" s="5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  <c r="CG1469" s="4"/>
      <c r="CH1469" s="4"/>
      <c r="CI1469" s="4"/>
      <c r="CJ1469" s="4"/>
      <c r="CK1469" s="4"/>
      <c r="CL1469" s="4"/>
      <c r="CM1469" s="4"/>
      <c r="CN1469" s="4"/>
      <c r="CO1469" s="4"/>
      <c r="CP1469" s="4"/>
      <c r="CQ1469" s="4"/>
      <c r="CR1469" s="4"/>
      <c r="CS1469" s="4"/>
      <c r="CT1469" s="4"/>
      <c r="CU1469" s="4"/>
      <c r="CV1469" s="4"/>
      <c r="CW1469" s="4"/>
      <c r="CX1469" s="4"/>
      <c r="CY1469" s="4"/>
      <c r="CZ1469" s="4"/>
      <c r="DA1469" s="4"/>
      <c r="DB1469" s="4"/>
      <c r="DC1469" s="4"/>
      <c r="DD1469" s="4"/>
      <c r="DE1469" s="4"/>
      <c r="DF1469" s="4"/>
      <c r="DG1469" s="4"/>
      <c r="DH1469" s="4"/>
      <c r="DI1469" s="4"/>
      <c r="DJ1469" s="4"/>
      <c r="DK1469" s="4"/>
      <c r="DL1469" s="4"/>
      <c r="DM1469" s="4"/>
      <c r="DN1469" s="4"/>
      <c r="DO1469" s="4"/>
      <c r="DP1469" s="4"/>
      <c r="DQ1469" s="4"/>
      <c r="DR1469" s="4"/>
      <c r="DS1469" s="4"/>
      <c r="DT1469" s="4"/>
      <c r="DU1469" s="4"/>
      <c r="DV1469" s="4"/>
      <c r="DW1469" s="4"/>
      <c r="DX1469" s="4"/>
      <c r="DY1469" s="4"/>
      <c r="DZ1469" s="4"/>
      <c r="EA1469" s="4"/>
      <c r="EB1469" s="4"/>
      <c r="EC1469" s="4"/>
      <c r="ED1469" s="4"/>
      <c r="EE1469" s="4"/>
      <c r="EF1469" s="4"/>
      <c r="EG1469" s="4"/>
      <c r="EH1469" s="4"/>
      <c r="EI1469" s="4"/>
      <c r="EJ1469" s="4"/>
      <c r="EK1469" s="4"/>
      <c r="EL1469" s="4"/>
      <c r="EM1469" s="4"/>
      <c r="EN1469" s="4"/>
      <c r="EO1469" s="4"/>
      <c r="EP1469" s="4"/>
      <c r="EQ1469" s="4"/>
      <c r="ER1469" s="4"/>
      <c r="ES1469" s="4"/>
      <c r="ET1469" s="4"/>
      <c r="EU1469" s="4"/>
      <c r="EV1469" s="4"/>
      <c r="EW1469" s="4"/>
      <c r="EX1469" s="4"/>
    </row>
    <row r="1470" spans="1:154">
      <c r="A1470" s="6"/>
      <c r="B1470" s="4"/>
      <c r="C1470" s="4"/>
      <c r="D1470" s="5"/>
      <c r="E1470" s="5"/>
      <c r="F1470" s="5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  <c r="CG1470" s="4"/>
      <c r="CH1470" s="4"/>
      <c r="CI1470" s="4"/>
      <c r="CJ1470" s="4"/>
      <c r="CK1470" s="4"/>
      <c r="CL1470" s="4"/>
      <c r="CM1470" s="4"/>
      <c r="CN1470" s="4"/>
      <c r="CO1470" s="4"/>
      <c r="CP1470" s="4"/>
      <c r="CQ1470" s="4"/>
      <c r="CR1470" s="4"/>
      <c r="CS1470" s="4"/>
      <c r="CT1470" s="4"/>
      <c r="CU1470" s="4"/>
      <c r="CV1470" s="4"/>
      <c r="CW1470" s="4"/>
      <c r="CX1470" s="4"/>
      <c r="CY1470" s="4"/>
      <c r="CZ1470" s="4"/>
      <c r="DA1470" s="4"/>
      <c r="DB1470" s="4"/>
      <c r="DC1470" s="4"/>
      <c r="DD1470" s="4"/>
      <c r="DE1470" s="4"/>
      <c r="DF1470" s="4"/>
      <c r="DG1470" s="4"/>
      <c r="DH1470" s="4"/>
      <c r="DI1470" s="4"/>
      <c r="DJ1470" s="4"/>
      <c r="DK1470" s="4"/>
      <c r="DL1470" s="4"/>
      <c r="DM1470" s="4"/>
      <c r="DN1470" s="4"/>
      <c r="DO1470" s="4"/>
      <c r="DP1470" s="4"/>
      <c r="DQ1470" s="4"/>
      <c r="DR1470" s="4"/>
      <c r="DS1470" s="4"/>
      <c r="DT1470" s="4"/>
      <c r="DU1470" s="4"/>
      <c r="DV1470" s="4"/>
      <c r="DW1470" s="4"/>
      <c r="DX1470" s="4"/>
      <c r="DY1470" s="4"/>
      <c r="DZ1470" s="4"/>
      <c r="EA1470" s="4"/>
      <c r="EB1470" s="4"/>
      <c r="EC1470" s="4"/>
      <c r="ED1470" s="4"/>
      <c r="EE1470" s="4"/>
      <c r="EF1470" s="4"/>
      <c r="EG1470" s="4"/>
      <c r="EH1470" s="4"/>
      <c r="EI1470" s="4"/>
      <c r="EJ1470" s="4"/>
      <c r="EK1470" s="4"/>
      <c r="EL1470" s="4"/>
      <c r="EM1470" s="4"/>
      <c r="EN1470" s="4"/>
      <c r="EO1470" s="4"/>
      <c r="EP1470" s="4"/>
      <c r="EQ1470" s="4"/>
      <c r="ER1470" s="4"/>
      <c r="ES1470" s="4"/>
      <c r="ET1470" s="4"/>
      <c r="EU1470" s="4"/>
      <c r="EV1470" s="4"/>
      <c r="EW1470" s="4"/>
      <c r="EX1470" s="4"/>
    </row>
    <row r="1471" spans="1:154">
      <c r="A1471" s="6"/>
      <c r="B1471" s="4"/>
      <c r="C1471" s="4"/>
      <c r="D1471" s="5"/>
      <c r="E1471" s="5"/>
      <c r="F1471" s="5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  <c r="CG1471" s="4"/>
      <c r="CH1471" s="4"/>
      <c r="CI1471" s="4"/>
      <c r="CJ1471" s="4"/>
      <c r="CK1471" s="4"/>
      <c r="CL1471" s="4"/>
      <c r="CM1471" s="4"/>
      <c r="CN1471" s="4"/>
      <c r="CO1471" s="4"/>
      <c r="CP1471" s="4"/>
      <c r="CQ1471" s="4"/>
      <c r="CR1471" s="4"/>
      <c r="CS1471" s="4"/>
      <c r="CT1471" s="4"/>
      <c r="CU1471" s="4"/>
      <c r="CV1471" s="4"/>
      <c r="CW1471" s="4"/>
      <c r="CX1471" s="4"/>
      <c r="CY1471" s="4"/>
      <c r="CZ1471" s="4"/>
      <c r="DA1471" s="4"/>
      <c r="DB1471" s="4"/>
      <c r="DC1471" s="4"/>
      <c r="DD1471" s="4"/>
      <c r="DE1471" s="4"/>
      <c r="DF1471" s="4"/>
      <c r="DG1471" s="4"/>
      <c r="DH1471" s="4"/>
      <c r="DI1471" s="4"/>
      <c r="DJ1471" s="4"/>
      <c r="DK1471" s="4"/>
      <c r="DL1471" s="4"/>
      <c r="DM1471" s="4"/>
      <c r="DN1471" s="4"/>
      <c r="DO1471" s="4"/>
      <c r="DP1471" s="4"/>
      <c r="DQ1471" s="4"/>
      <c r="DR1471" s="4"/>
      <c r="DS1471" s="4"/>
      <c r="DT1471" s="4"/>
      <c r="DU1471" s="4"/>
      <c r="DV1471" s="4"/>
      <c r="DW1471" s="4"/>
      <c r="DX1471" s="4"/>
      <c r="DY1471" s="4"/>
      <c r="DZ1471" s="4"/>
      <c r="EA1471" s="4"/>
      <c r="EB1471" s="4"/>
      <c r="EC1471" s="4"/>
      <c r="ED1471" s="4"/>
      <c r="EE1471" s="4"/>
      <c r="EF1471" s="4"/>
      <c r="EG1471" s="4"/>
      <c r="EH1471" s="4"/>
      <c r="EI1471" s="4"/>
      <c r="EJ1471" s="4"/>
      <c r="EK1471" s="4"/>
      <c r="EL1471" s="4"/>
      <c r="EM1471" s="4"/>
      <c r="EN1471" s="4"/>
      <c r="EO1471" s="4"/>
      <c r="EP1471" s="4"/>
      <c r="EQ1471" s="4"/>
      <c r="ER1471" s="4"/>
      <c r="ES1471" s="4"/>
      <c r="ET1471" s="4"/>
      <c r="EU1471" s="4"/>
      <c r="EV1471" s="4"/>
      <c r="EW1471" s="4"/>
      <c r="EX1471" s="4"/>
    </row>
    <row r="1472" spans="1:154">
      <c r="A1472" s="6"/>
      <c r="B1472" s="4"/>
      <c r="C1472" s="4"/>
      <c r="D1472" s="5"/>
      <c r="E1472" s="5"/>
      <c r="F1472" s="5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  <c r="CH1472" s="4"/>
      <c r="CI1472" s="4"/>
      <c r="CJ1472" s="4"/>
      <c r="CK1472" s="4"/>
      <c r="CL1472" s="4"/>
      <c r="CM1472" s="4"/>
      <c r="CN1472" s="4"/>
      <c r="CO1472" s="4"/>
      <c r="CP1472" s="4"/>
      <c r="CQ1472" s="4"/>
      <c r="CR1472" s="4"/>
      <c r="CS1472" s="4"/>
      <c r="CT1472" s="4"/>
      <c r="CU1472" s="4"/>
      <c r="CV1472" s="4"/>
      <c r="CW1472" s="4"/>
      <c r="CX1472" s="4"/>
      <c r="CY1472" s="4"/>
      <c r="CZ1472" s="4"/>
      <c r="DA1472" s="4"/>
      <c r="DB1472" s="4"/>
      <c r="DC1472" s="4"/>
      <c r="DD1472" s="4"/>
      <c r="DE1472" s="4"/>
      <c r="DF1472" s="4"/>
      <c r="DG1472" s="4"/>
      <c r="DH1472" s="4"/>
      <c r="DI1472" s="4"/>
      <c r="DJ1472" s="4"/>
      <c r="DK1472" s="4"/>
      <c r="DL1472" s="4"/>
      <c r="DM1472" s="4"/>
      <c r="DN1472" s="4"/>
      <c r="DO1472" s="4"/>
      <c r="DP1472" s="4"/>
      <c r="DQ1472" s="4"/>
      <c r="DR1472" s="4"/>
      <c r="DS1472" s="4"/>
      <c r="DT1472" s="4"/>
      <c r="DU1472" s="4"/>
      <c r="DV1472" s="4"/>
      <c r="DW1472" s="4"/>
      <c r="DX1472" s="4"/>
      <c r="DY1472" s="4"/>
      <c r="DZ1472" s="4"/>
      <c r="EA1472" s="4"/>
      <c r="EB1472" s="4"/>
      <c r="EC1472" s="4"/>
      <c r="ED1472" s="4"/>
      <c r="EE1472" s="4"/>
      <c r="EF1472" s="4"/>
      <c r="EG1472" s="4"/>
      <c r="EH1472" s="4"/>
      <c r="EI1472" s="4"/>
      <c r="EJ1472" s="4"/>
      <c r="EK1472" s="4"/>
      <c r="EL1472" s="4"/>
      <c r="EM1472" s="4"/>
      <c r="EN1472" s="4"/>
      <c r="EO1472" s="4"/>
      <c r="EP1472" s="4"/>
      <c r="EQ1472" s="4"/>
      <c r="ER1472" s="4"/>
      <c r="ES1472" s="4"/>
      <c r="ET1472" s="4"/>
      <c r="EU1472" s="4"/>
      <c r="EV1472" s="4"/>
      <c r="EW1472" s="4"/>
      <c r="EX1472" s="4"/>
    </row>
    <row r="1473" spans="1:154">
      <c r="A1473" s="6"/>
      <c r="B1473" s="4"/>
      <c r="C1473" s="4"/>
      <c r="D1473" s="5"/>
      <c r="E1473" s="5"/>
      <c r="F1473" s="5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  <c r="CH1473" s="4"/>
      <c r="CI1473" s="4"/>
      <c r="CJ1473" s="4"/>
      <c r="CK1473" s="4"/>
      <c r="CL1473" s="4"/>
      <c r="CM1473" s="4"/>
      <c r="CN1473" s="4"/>
      <c r="CO1473" s="4"/>
      <c r="CP1473" s="4"/>
      <c r="CQ1473" s="4"/>
      <c r="CR1473" s="4"/>
      <c r="CS1473" s="4"/>
      <c r="CT1473" s="4"/>
      <c r="CU1473" s="4"/>
      <c r="CV1473" s="4"/>
      <c r="CW1473" s="4"/>
      <c r="CX1473" s="4"/>
      <c r="CY1473" s="4"/>
      <c r="CZ1473" s="4"/>
      <c r="DA1473" s="4"/>
      <c r="DB1473" s="4"/>
      <c r="DC1473" s="4"/>
      <c r="DD1473" s="4"/>
      <c r="DE1473" s="4"/>
      <c r="DF1473" s="4"/>
      <c r="DG1473" s="4"/>
      <c r="DH1473" s="4"/>
      <c r="DI1473" s="4"/>
      <c r="DJ1473" s="4"/>
      <c r="DK1473" s="4"/>
      <c r="DL1473" s="4"/>
      <c r="DM1473" s="4"/>
      <c r="DN1473" s="4"/>
      <c r="DO1473" s="4"/>
      <c r="DP1473" s="4"/>
      <c r="DQ1473" s="4"/>
      <c r="DR1473" s="4"/>
      <c r="DS1473" s="4"/>
      <c r="DT1473" s="4"/>
      <c r="DU1473" s="4"/>
      <c r="DV1473" s="4"/>
      <c r="DW1473" s="4"/>
      <c r="DX1473" s="4"/>
      <c r="DY1473" s="4"/>
      <c r="DZ1473" s="4"/>
      <c r="EA1473" s="4"/>
      <c r="EB1473" s="4"/>
      <c r="EC1473" s="4"/>
      <c r="ED1473" s="4"/>
      <c r="EE1473" s="4"/>
      <c r="EF1473" s="4"/>
      <c r="EG1473" s="4"/>
      <c r="EH1473" s="4"/>
      <c r="EI1473" s="4"/>
      <c r="EJ1473" s="4"/>
      <c r="EK1473" s="4"/>
      <c r="EL1473" s="4"/>
      <c r="EM1473" s="4"/>
      <c r="EN1473" s="4"/>
      <c r="EO1473" s="4"/>
      <c r="EP1473" s="4"/>
      <c r="EQ1473" s="4"/>
      <c r="ER1473" s="4"/>
      <c r="ES1473" s="4"/>
      <c r="ET1473" s="4"/>
      <c r="EU1473" s="4"/>
      <c r="EV1473" s="4"/>
      <c r="EW1473" s="4"/>
      <c r="EX1473" s="4"/>
    </row>
    <row r="1474" spans="1:154">
      <c r="A1474" s="6"/>
      <c r="B1474" s="4"/>
      <c r="C1474" s="4"/>
      <c r="D1474" s="5"/>
      <c r="E1474" s="5"/>
      <c r="F1474" s="5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  <c r="CG1474" s="4"/>
      <c r="CH1474" s="4"/>
      <c r="CI1474" s="4"/>
      <c r="CJ1474" s="4"/>
      <c r="CK1474" s="4"/>
      <c r="CL1474" s="4"/>
      <c r="CM1474" s="4"/>
      <c r="CN1474" s="4"/>
      <c r="CO1474" s="4"/>
      <c r="CP1474" s="4"/>
      <c r="CQ1474" s="4"/>
      <c r="CR1474" s="4"/>
      <c r="CS1474" s="4"/>
      <c r="CT1474" s="4"/>
      <c r="CU1474" s="4"/>
      <c r="CV1474" s="4"/>
      <c r="CW1474" s="4"/>
      <c r="CX1474" s="4"/>
      <c r="CY1474" s="4"/>
      <c r="CZ1474" s="4"/>
      <c r="DA1474" s="4"/>
      <c r="DB1474" s="4"/>
      <c r="DC1474" s="4"/>
      <c r="DD1474" s="4"/>
      <c r="DE1474" s="4"/>
      <c r="DF1474" s="4"/>
      <c r="DG1474" s="4"/>
      <c r="DH1474" s="4"/>
      <c r="DI1474" s="4"/>
      <c r="DJ1474" s="4"/>
      <c r="DK1474" s="4"/>
      <c r="DL1474" s="4"/>
      <c r="DM1474" s="4"/>
      <c r="DN1474" s="4"/>
      <c r="DO1474" s="4"/>
      <c r="DP1474" s="4"/>
      <c r="DQ1474" s="4"/>
      <c r="DR1474" s="4"/>
      <c r="DS1474" s="4"/>
      <c r="DT1474" s="4"/>
      <c r="DU1474" s="4"/>
      <c r="DV1474" s="4"/>
      <c r="DW1474" s="4"/>
      <c r="DX1474" s="4"/>
      <c r="DY1474" s="4"/>
      <c r="DZ1474" s="4"/>
      <c r="EA1474" s="4"/>
      <c r="EB1474" s="4"/>
      <c r="EC1474" s="4"/>
      <c r="ED1474" s="4"/>
      <c r="EE1474" s="4"/>
      <c r="EF1474" s="4"/>
      <c r="EG1474" s="4"/>
      <c r="EH1474" s="4"/>
      <c r="EI1474" s="4"/>
      <c r="EJ1474" s="4"/>
      <c r="EK1474" s="4"/>
      <c r="EL1474" s="4"/>
      <c r="EM1474" s="4"/>
      <c r="EN1474" s="4"/>
      <c r="EO1474" s="4"/>
      <c r="EP1474" s="4"/>
      <c r="EQ1474" s="4"/>
      <c r="ER1474" s="4"/>
      <c r="ES1474" s="4"/>
      <c r="ET1474" s="4"/>
      <c r="EU1474" s="4"/>
      <c r="EV1474" s="4"/>
      <c r="EW1474" s="4"/>
      <c r="EX1474" s="4"/>
    </row>
    <row r="1475" spans="1:154">
      <c r="A1475" s="6"/>
      <c r="B1475" s="4"/>
      <c r="C1475" s="4"/>
      <c r="D1475" s="5"/>
      <c r="E1475" s="5"/>
      <c r="F1475" s="5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  <c r="CG1475" s="4"/>
      <c r="CH1475" s="4"/>
      <c r="CI1475" s="4"/>
      <c r="CJ1475" s="4"/>
      <c r="CK1475" s="4"/>
      <c r="CL1475" s="4"/>
      <c r="CM1475" s="4"/>
      <c r="CN1475" s="4"/>
      <c r="CO1475" s="4"/>
      <c r="CP1475" s="4"/>
      <c r="CQ1475" s="4"/>
      <c r="CR1475" s="4"/>
      <c r="CS1475" s="4"/>
      <c r="CT1475" s="4"/>
      <c r="CU1475" s="4"/>
      <c r="CV1475" s="4"/>
      <c r="CW1475" s="4"/>
      <c r="CX1475" s="4"/>
      <c r="CY1475" s="4"/>
      <c r="CZ1475" s="4"/>
      <c r="DA1475" s="4"/>
      <c r="DB1475" s="4"/>
      <c r="DC1475" s="4"/>
      <c r="DD1475" s="4"/>
      <c r="DE1475" s="4"/>
      <c r="DF1475" s="4"/>
      <c r="DG1475" s="4"/>
      <c r="DH1475" s="4"/>
      <c r="DI1475" s="4"/>
      <c r="DJ1475" s="4"/>
      <c r="DK1475" s="4"/>
      <c r="DL1475" s="4"/>
      <c r="DM1475" s="4"/>
      <c r="DN1475" s="4"/>
      <c r="DO1475" s="4"/>
      <c r="DP1475" s="4"/>
      <c r="DQ1475" s="4"/>
      <c r="DR1475" s="4"/>
      <c r="DS1475" s="4"/>
      <c r="DT1475" s="4"/>
      <c r="DU1475" s="4"/>
      <c r="DV1475" s="4"/>
      <c r="DW1475" s="4"/>
      <c r="DX1475" s="4"/>
      <c r="DY1475" s="4"/>
      <c r="DZ1475" s="4"/>
      <c r="EA1475" s="4"/>
      <c r="EB1475" s="4"/>
      <c r="EC1475" s="4"/>
      <c r="ED1475" s="4"/>
      <c r="EE1475" s="4"/>
      <c r="EF1475" s="4"/>
      <c r="EG1475" s="4"/>
      <c r="EH1475" s="4"/>
      <c r="EI1475" s="4"/>
      <c r="EJ1475" s="4"/>
      <c r="EK1475" s="4"/>
      <c r="EL1475" s="4"/>
      <c r="EM1475" s="4"/>
      <c r="EN1475" s="4"/>
      <c r="EO1475" s="4"/>
      <c r="EP1475" s="4"/>
      <c r="EQ1475" s="4"/>
      <c r="ER1475" s="4"/>
      <c r="ES1475" s="4"/>
      <c r="ET1475" s="4"/>
      <c r="EU1475" s="4"/>
      <c r="EV1475" s="4"/>
      <c r="EW1475" s="4"/>
      <c r="EX1475" s="4"/>
    </row>
    <row r="1476" spans="1:154">
      <c r="A1476" s="6"/>
      <c r="B1476" s="4"/>
      <c r="C1476" s="4"/>
      <c r="D1476" s="5"/>
      <c r="E1476" s="5"/>
      <c r="F1476" s="5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  <c r="CG1476" s="4"/>
      <c r="CH1476" s="4"/>
      <c r="CI1476" s="4"/>
      <c r="CJ1476" s="4"/>
      <c r="CK1476" s="4"/>
      <c r="CL1476" s="4"/>
      <c r="CM1476" s="4"/>
      <c r="CN1476" s="4"/>
      <c r="CO1476" s="4"/>
      <c r="CP1476" s="4"/>
      <c r="CQ1476" s="4"/>
      <c r="CR1476" s="4"/>
      <c r="CS1476" s="4"/>
      <c r="CT1476" s="4"/>
      <c r="CU1476" s="4"/>
      <c r="CV1476" s="4"/>
      <c r="CW1476" s="4"/>
      <c r="CX1476" s="4"/>
      <c r="CY1476" s="4"/>
      <c r="CZ1476" s="4"/>
      <c r="DA1476" s="4"/>
      <c r="DB1476" s="4"/>
      <c r="DC1476" s="4"/>
      <c r="DD1476" s="4"/>
      <c r="DE1476" s="4"/>
      <c r="DF1476" s="4"/>
      <c r="DG1476" s="4"/>
      <c r="DH1476" s="4"/>
      <c r="DI1476" s="4"/>
      <c r="DJ1476" s="4"/>
      <c r="DK1476" s="4"/>
      <c r="DL1476" s="4"/>
      <c r="DM1476" s="4"/>
      <c r="DN1476" s="4"/>
      <c r="DO1476" s="4"/>
      <c r="DP1476" s="4"/>
      <c r="DQ1476" s="4"/>
      <c r="DR1476" s="4"/>
      <c r="DS1476" s="4"/>
      <c r="DT1476" s="4"/>
      <c r="DU1476" s="4"/>
      <c r="DV1476" s="4"/>
      <c r="DW1476" s="4"/>
      <c r="DX1476" s="4"/>
      <c r="DY1476" s="4"/>
      <c r="DZ1476" s="4"/>
      <c r="EA1476" s="4"/>
      <c r="EB1476" s="4"/>
      <c r="EC1476" s="4"/>
      <c r="ED1476" s="4"/>
      <c r="EE1476" s="4"/>
      <c r="EF1476" s="4"/>
      <c r="EG1476" s="4"/>
      <c r="EH1476" s="4"/>
      <c r="EI1476" s="4"/>
      <c r="EJ1476" s="4"/>
      <c r="EK1476" s="4"/>
      <c r="EL1476" s="4"/>
      <c r="EM1476" s="4"/>
      <c r="EN1476" s="4"/>
      <c r="EO1476" s="4"/>
      <c r="EP1476" s="4"/>
      <c r="EQ1476" s="4"/>
      <c r="ER1476" s="4"/>
      <c r="ES1476" s="4"/>
      <c r="ET1476" s="4"/>
      <c r="EU1476" s="4"/>
      <c r="EV1476" s="4"/>
      <c r="EW1476" s="4"/>
      <c r="EX1476" s="4"/>
    </row>
    <row r="1477" spans="1:154">
      <c r="A1477" s="6"/>
      <c r="B1477" s="4"/>
      <c r="C1477" s="4"/>
      <c r="D1477" s="5"/>
      <c r="E1477" s="5"/>
      <c r="F1477" s="5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  <c r="CG1477" s="4"/>
      <c r="CH1477" s="4"/>
      <c r="CI1477" s="4"/>
      <c r="CJ1477" s="4"/>
      <c r="CK1477" s="4"/>
      <c r="CL1477" s="4"/>
      <c r="CM1477" s="4"/>
      <c r="CN1477" s="4"/>
      <c r="CO1477" s="4"/>
      <c r="CP1477" s="4"/>
      <c r="CQ1477" s="4"/>
      <c r="CR1477" s="4"/>
      <c r="CS1477" s="4"/>
      <c r="CT1477" s="4"/>
      <c r="CU1477" s="4"/>
      <c r="CV1477" s="4"/>
      <c r="CW1477" s="4"/>
      <c r="CX1477" s="4"/>
      <c r="CY1477" s="4"/>
      <c r="CZ1477" s="4"/>
      <c r="DA1477" s="4"/>
      <c r="DB1477" s="4"/>
      <c r="DC1477" s="4"/>
      <c r="DD1477" s="4"/>
      <c r="DE1477" s="4"/>
      <c r="DF1477" s="4"/>
      <c r="DG1477" s="4"/>
      <c r="DH1477" s="4"/>
      <c r="DI1477" s="4"/>
      <c r="DJ1477" s="4"/>
      <c r="DK1477" s="4"/>
      <c r="DL1477" s="4"/>
      <c r="DM1477" s="4"/>
      <c r="DN1477" s="4"/>
      <c r="DO1477" s="4"/>
      <c r="DP1477" s="4"/>
      <c r="DQ1477" s="4"/>
      <c r="DR1477" s="4"/>
      <c r="DS1477" s="4"/>
      <c r="DT1477" s="4"/>
      <c r="DU1477" s="4"/>
      <c r="DV1477" s="4"/>
      <c r="DW1477" s="4"/>
      <c r="DX1477" s="4"/>
      <c r="DY1477" s="4"/>
      <c r="DZ1477" s="4"/>
      <c r="EA1477" s="4"/>
      <c r="EB1477" s="4"/>
      <c r="EC1477" s="4"/>
      <c r="ED1477" s="4"/>
      <c r="EE1477" s="4"/>
      <c r="EF1477" s="4"/>
      <c r="EG1477" s="4"/>
      <c r="EH1477" s="4"/>
      <c r="EI1477" s="4"/>
      <c r="EJ1477" s="4"/>
      <c r="EK1477" s="4"/>
      <c r="EL1477" s="4"/>
      <c r="EM1477" s="4"/>
      <c r="EN1477" s="4"/>
      <c r="EO1477" s="4"/>
      <c r="EP1477" s="4"/>
      <c r="EQ1477" s="4"/>
      <c r="ER1477" s="4"/>
      <c r="ES1477" s="4"/>
      <c r="ET1477" s="4"/>
      <c r="EU1477" s="4"/>
      <c r="EV1477" s="4"/>
      <c r="EW1477" s="4"/>
      <c r="EX1477" s="4"/>
    </row>
    <row r="1478" spans="1:154">
      <c r="A1478" s="6"/>
      <c r="B1478" s="4"/>
      <c r="C1478" s="4"/>
      <c r="D1478" s="5"/>
      <c r="E1478" s="5"/>
      <c r="F1478" s="5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  <c r="CG1478" s="4"/>
      <c r="CH1478" s="4"/>
      <c r="CI1478" s="4"/>
      <c r="CJ1478" s="4"/>
      <c r="CK1478" s="4"/>
      <c r="CL1478" s="4"/>
      <c r="CM1478" s="4"/>
      <c r="CN1478" s="4"/>
      <c r="CO1478" s="4"/>
      <c r="CP1478" s="4"/>
      <c r="CQ1478" s="4"/>
      <c r="CR1478" s="4"/>
      <c r="CS1478" s="4"/>
      <c r="CT1478" s="4"/>
      <c r="CU1478" s="4"/>
      <c r="CV1478" s="4"/>
      <c r="CW1478" s="4"/>
      <c r="CX1478" s="4"/>
      <c r="CY1478" s="4"/>
      <c r="CZ1478" s="4"/>
      <c r="DA1478" s="4"/>
      <c r="DB1478" s="4"/>
      <c r="DC1478" s="4"/>
      <c r="DD1478" s="4"/>
      <c r="DE1478" s="4"/>
      <c r="DF1478" s="4"/>
      <c r="DG1478" s="4"/>
      <c r="DH1478" s="4"/>
      <c r="DI1478" s="4"/>
      <c r="DJ1478" s="4"/>
      <c r="DK1478" s="4"/>
      <c r="DL1478" s="4"/>
      <c r="DM1478" s="4"/>
      <c r="DN1478" s="4"/>
      <c r="DO1478" s="4"/>
      <c r="DP1478" s="4"/>
      <c r="DQ1478" s="4"/>
      <c r="DR1478" s="4"/>
      <c r="DS1478" s="4"/>
      <c r="DT1478" s="4"/>
      <c r="DU1478" s="4"/>
      <c r="DV1478" s="4"/>
      <c r="DW1478" s="4"/>
      <c r="DX1478" s="4"/>
      <c r="DY1478" s="4"/>
      <c r="DZ1478" s="4"/>
      <c r="EA1478" s="4"/>
      <c r="EB1478" s="4"/>
      <c r="EC1478" s="4"/>
      <c r="ED1478" s="4"/>
      <c r="EE1478" s="4"/>
      <c r="EF1478" s="4"/>
      <c r="EG1478" s="4"/>
      <c r="EH1478" s="4"/>
      <c r="EI1478" s="4"/>
      <c r="EJ1478" s="4"/>
      <c r="EK1478" s="4"/>
      <c r="EL1478" s="4"/>
      <c r="EM1478" s="4"/>
      <c r="EN1478" s="4"/>
      <c r="EO1478" s="4"/>
      <c r="EP1478" s="4"/>
      <c r="EQ1478" s="4"/>
      <c r="ER1478" s="4"/>
      <c r="ES1478" s="4"/>
      <c r="ET1478" s="4"/>
      <c r="EU1478" s="4"/>
      <c r="EV1478" s="4"/>
      <c r="EW1478" s="4"/>
      <c r="EX1478" s="4"/>
    </row>
    <row r="1479" spans="1:154">
      <c r="A1479" s="6"/>
      <c r="B1479" s="4"/>
      <c r="C1479" s="4"/>
      <c r="D1479" s="5"/>
      <c r="E1479" s="5"/>
      <c r="F1479" s="5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  <c r="CG1479" s="4"/>
      <c r="CH1479" s="4"/>
      <c r="CI1479" s="4"/>
      <c r="CJ1479" s="4"/>
      <c r="CK1479" s="4"/>
      <c r="CL1479" s="4"/>
      <c r="CM1479" s="4"/>
      <c r="CN1479" s="4"/>
      <c r="CO1479" s="4"/>
      <c r="CP1479" s="4"/>
      <c r="CQ1479" s="4"/>
      <c r="CR1479" s="4"/>
      <c r="CS1479" s="4"/>
      <c r="CT1479" s="4"/>
      <c r="CU1479" s="4"/>
      <c r="CV1479" s="4"/>
      <c r="CW1479" s="4"/>
      <c r="CX1479" s="4"/>
      <c r="CY1479" s="4"/>
      <c r="CZ1479" s="4"/>
      <c r="DA1479" s="4"/>
      <c r="DB1479" s="4"/>
      <c r="DC1479" s="4"/>
      <c r="DD1479" s="4"/>
      <c r="DE1479" s="4"/>
      <c r="DF1479" s="4"/>
      <c r="DG1479" s="4"/>
      <c r="DH1479" s="4"/>
      <c r="DI1479" s="4"/>
      <c r="DJ1479" s="4"/>
      <c r="DK1479" s="4"/>
      <c r="DL1479" s="4"/>
      <c r="DM1479" s="4"/>
      <c r="DN1479" s="4"/>
      <c r="DO1479" s="4"/>
      <c r="DP1479" s="4"/>
      <c r="DQ1479" s="4"/>
      <c r="DR1479" s="4"/>
      <c r="DS1479" s="4"/>
      <c r="DT1479" s="4"/>
      <c r="DU1479" s="4"/>
      <c r="DV1479" s="4"/>
      <c r="DW1479" s="4"/>
      <c r="DX1479" s="4"/>
      <c r="DY1479" s="4"/>
      <c r="DZ1479" s="4"/>
      <c r="EA1479" s="4"/>
      <c r="EB1479" s="4"/>
      <c r="EC1479" s="4"/>
      <c r="ED1479" s="4"/>
      <c r="EE1479" s="4"/>
      <c r="EF1479" s="4"/>
      <c r="EG1479" s="4"/>
      <c r="EH1479" s="4"/>
      <c r="EI1479" s="4"/>
      <c r="EJ1479" s="4"/>
      <c r="EK1479" s="4"/>
      <c r="EL1479" s="4"/>
      <c r="EM1479" s="4"/>
      <c r="EN1479" s="4"/>
      <c r="EO1479" s="4"/>
      <c r="EP1479" s="4"/>
      <c r="EQ1479" s="4"/>
      <c r="ER1479" s="4"/>
      <c r="ES1479" s="4"/>
      <c r="ET1479" s="4"/>
      <c r="EU1479" s="4"/>
      <c r="EV1479" s="4"/>
      <c r="EW1479" s="4"/>
      <c r="EX1479" s="4"/>
    </row>
    <row r="1480" spans="1:154">
      <c r="A1480" s="6"/>
      <c r="B1480" s="4"/>
      <c r="C1480" s="4"/>
      <c r="D1480" s="5"/>
      <c r="E1480" s="5"/>
      <c r="F1480" s="5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  <c r="CG1480" s="4"/>
      <c r="CH1480" s="4"/>
      <c r="CI1480" s="4"/>
      <c r="CJ1480" s="4"/>
      <c r="CK1480" s="4"/>
      <c r="CL1480" s="4"/>
      <c r="CM1480" s="4"/>
      <c r="CN1480" s="4"/>
      <c r="CO1480" s="4"/>
      <c r="CP1480" s="4"/>
      <c r="CQ1480" s="4"/>
      <c r="CR1480" s="4"/>
      <c r="CS1480" s="4"/>
      <c r="CT1480" s="4"/>
      <c r="CU1480" s="4"/>
      <c r="CV1480" s="4"/>
      <c r="CW1480" s="4"/>
      <c r="CX1480" s="4"/>
      <c r="CY1480" s="4"/>
      <c r="CZ1480" s="4"/>
      <c r="DA1480" s="4"/>
      <c r="DB1480" s="4"/>
      <c r="DC1480" s="4"/>
      <c r="DD1480" s="4"/>
      <c r="DE1480" s="4"/>
      <c r="DF1480" s="4"/>
      <c r="DG1480" s="4"/>
      <c r="DH1480" s="4"/>
      <c r="DI1480" s="4"/>
      <c r="DJ1480" s="4"/>
      <c r="DK1480" s="4"/>
      <c r="DL1480" s="4"/>
      <c r="DM1480" s="4"/>
      <c r="DN1480" s="4"/>
      <c r="DO1480" s="4"/>
      <c r="DP1480" s="4"/>
      <c r="DQ1480" s="4"/>
      <c r="DR1480" s="4"/>
      <c r="DS1480" s="4"/>
      <c r="DT1480" s="4"/>
      <c r="DU1480" s="4"/>
      <c r="DV1480" s="4"/>
      <c r="DW1480" s="4"/>
      <c r="DX1480" s="4"/>
      <c r="DY1480" s="4"/>
      <c r="DZ1480" s="4"/>
      <c r="EA1480" s="4"/>
      <c r="EB1480" s="4"/>
      <c r="EC1480" s="4"/>
      <c r="ED1480" s="4"/>
      <c r="EE1480" s="4"/>
      <c r="EF1480" s="4"/>
      <c r="EG1480" s="4"/>
      <c r="EH1480" s="4"/>
      <c r="EI1480" s="4"/>
      <c r="EJ1480" s="4"/>
      <c r="EK1480" s="4"/>
      <c r="EL1480" s="4"/>
      <c r="EM1480" s="4"/>
      <c r="EN1480" s="4"/>
      <c r="EO1480" s="4"/>
      <c r="EP1480" s="4"/>
      <c r="EQ1480" s="4"/>
      <c r="ER1480" s="4"/>
      <c r="ES1480" s="4"/>
      <c r="ET1480" s="4"/>
      <c r="EU1480" s="4"/>
      <c r="EV1480" s="4"/>
      <c r="EW1480" s="4"/>
      <c r="EX1480" s="4"/>
    </row>
    <row r="1481" spans="1:154">
      <c r="A1481" s="6"/>
      <c r="B1481" s="4"/>
      <c r="C1481" s="4"/>
      <c r="D1481" s="5"/>
      <c r="E1481" s="5"/>
      <c r="F1481" s="5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  <c r="CH1481" s="4"/>
      <c r="CI1481" s="4"/>
      <c r="CJ1481" s="4"/>
      <c r="CK1481" s="4"/>
      <c r="CL1481" s="4"/>
      <c r="CM1481" s="4"/>
      <c r="CN1481" s="4"/>
      <c r="CO1481" s="4"/>
      <c r="CP1481" s="4"/>
      <c r="CQ1481" s="4"/>
      <c r="CR1481" s="4"/>
      <c r="CS1481" s="4"/>
      <c r="CT1481" s="4"/>
      <c r="CU1481" s="4"/>
      <c r="CV1481" s="4"/>
      <c r="CW1481" s="4"/>
      <c r="CX1481" s="4"/>
      <c r="CY1481" s="4"/>
      <c r="CZ1481" s="4"/>
      <c r="DA1481" s="4"/>
      <c r="DB1481" s="4"/>
      <c r="DC1481" s="4"/>
      <c r="DD1481" s="4"/>
      <c r="DE1481" s="4"/>
      <c r="DF1481" s="4"/>
      <c r="DG1481" s="4"/>
      <c r="DH1481" s="4"/>
      <c r="DI1481" s="4"/>
      <c r="DJ1481" s="4"/>
      <c r="DK1481" s="4"/>
      <c r="DL1481" s="4"/>
      <c r="DM1481" s="4"/>
      <c r="DN1481" s="4"/>
      <c r="DO1481" s="4"/>
      <c r="DP1481" s="4"/>
      <c r="DQ1481" s="4"/>
      <c r="DR1481" s="4"/>
      <c r="DS1481" s="4"/>
      <c r="DT1481" s="4"/>
      <c r="DU1481" s="4"/>
      <c r="DV1481" s="4"/>
      <c r="DW1481" s="4"/>
      <c r="DX1481" s="4"/>
      <c r="DY1481" s="4"/>
      <c r="DZ1481" s="4"/>
      <c r="EA1481" s="4"/>
      <c r="EB1481" s="4"/>
      <c r="EC1481" s="4"/>
      <c r="ED1481" s="4"/>
      <c r="EE1481" s="4"/>
      <c r="EF1481" s="4"/>
      <c r="EG1481" s="4"/>
      <c r="EH1481" s="4"/>
      <c r="EI1481" s="4"/>
      <c r="EJ1481" s="4"/>
      <c r="EK1481" s="4"/>
      <c r="EL1481" s="4"/>
      <c r="EM1481" s="4"/>
      <c r="EN1481" s="4"/>
      <c r="EO1481" s="4"/>
      <c r="EP1481" s="4"/>
      <c r="EQ1481" s="4"/>
      <c r="ER1481" s="4"/>
      <c r="ES1481" s="4"/>
      <c r="ET1481" s="4"/>
      <c r="EU1481" s="4"/>
      <c r="EV1481" s="4"/>
      <c r="EW1481" s="4"/>
      <c r="EX1481" s="4"/>
    </row>
    <row r="1482" spans="1:154">
      <c r="A1482" s="6"/>
      <c r="B1482" s="4"/>
      <c r="C1482" s="4"/>
      <c r="D1482" s="5"/>
      <c r="E1482" s="5"/>
      <c r="F1482" s="5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  <c r="CG1482" s="4"/>
      <c r="CH1482" s="4"/>
      <c r="CI1482" s="4"/>
      <c r="CJ1482" s="4"/>
      <c r="CK1482" s="4"/>
      <c r="CL1482" s="4"/>
      <c r="CM1482" s="4"/>
      <c r="CN1482" s="4"/>
      <c r="CO1482" s="4"/>
      <c r="CP1482" s="4"/>
      <c r="CQ1482" s="4"/>
      <c r="CR1482" s="4"/>
      <c r="CS1482" s="4"/>
      <c r="CT1482" s="4"/>
      <c r="CU1482" s="4"/>
      <c r="CV1482" s="4"/>
      <c r="CW1482" s="4"/>
      <c r="CX1482" s="4"/>
      <c r="CY1482" s="4"/>
      <c r="CZ1482" s="4"/>
      <c r="DA1482" s="4"/>
      <c r="DB1482" s="4"/>
      <c r="DC1482" s="4"/>
      <c r="DD1482" s="4"/>
      <c r="DE1482" s="4"/>
      <c r="DF1482" s="4"/>
      <c r="DG1482" s="4"/>
      <c r="DH1482" s="4"/>
      <c r="DI1482" s="4"/>
      <c r="DJ1482" s="4"/>
      <c r="DK1482" s="4"/>
      <c r="DL1482" s="4"/>
      <c r="DM1482" s="4"/>
      <c r="DN1482" s="4"/>
      <c r="DO1482" s="4"/>
      <c r="DP1482" s="4"/>
      <c r="DQ1482" s="4"/>
      <c r="DR1482" s="4"/>
      <c r="DS1482" s="4"/>
      <c r="DT1482" s="4"/>
      <c r="DU1482" s="4"/>
      <c r="DV1482" s="4"/>
      <c r="DW1482" s="4"/>
      <c r="DX1482" s="4"/>
      <c r="DY1482" s="4"/>
      <c r="DZ1482" s="4"/>
      <c r="EA1482" s="4"/>
      <c r="EB1482" s="4"/>
      <c r="EC1482" s="4"/>
      <c r="ED1482" s="4"/>
      <c r="EE1482" s="4"/>
      <c r="EF1482" s="4"/>
      <c r="EG1482" s="4"/>
      <c r="EH1482" s="4"/>
      <c r="EI1482" s="4"/>
      <c r="EJ1482" s="4"/>
      <c r="EK1482" s="4"/>
      <c r="EL1482" s="4"/>
      <c r="EM1482" s="4"/>
      <c r="EN1482" s="4"/>
      <c r="EO1482" s="4"/>
      <c r="EP1482" s="4"/>
      <c r="EQ1482" s="4"/>
      <c r="ER1482" s="4"/>
      <c r="ES1482" s="4"/>
      <c r="ET1482" s="4"/>
      <c r="EU1482" s="4"/>
      <c r="EV1482" s="4"/>
      <c r="EW1482" s="4"/>
      <c r="EX1482" s="4"/>
    </row>
    <row r="1483" spans="1:154">
      <c r="A1483" s="6"/>
      <c r="B1483" s="4"/>
      <c r="C1483" s="4"/>
      <c r="D1483" s="5"/>
      <c r="E1483" s="5"/>
      <c r="F1483" s="5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  <c r="CG1483" s="4"/>
      <c r="CH1483" s="4"/>
      <c r="CI1483" s="4"/>
      <c r="CJ1483" s="4"/>
      <c r="CK1483" s="4"/>
      <c r="CL1483" s="4"/>
      <c r="CM1483" s="4"/>
      <c r="CN1483" s="4"/>
      <c r="CO1483" s="4"/>
      <c r="CP1483" s="4"/>
      <c r="CQ1483" s="4"/>
      <c r="CR1483" s="4"/>
      <c r="CS1483" s="4"/>
      <c r="CT1483" s="4"/>
      <c r="CU1483" s="4"/>
      <c r="CV1483" s="4"/>
      <c r="CW1483" s="4"/>
      <c r="CX1483" s="4"/>
      <c r="CY1483" s="4"/>
      <c r="CZ1483" s="4"/>
      <c r="DA1483" s="4"/>
      <c r="DB1483" s="4"/>
      <c r="DC1483" s="4"/>
      <c r="DD1483" s="4"/>
      <c r="DE1483" s="4"/>
      <c r="DF1483" s="4"/>
      <c r="DG1483" s="4"/>
      <c r="DH1483" s="4"/>
      <c r="DI1483" s="4"/>
      <c r="DJ1483" s="4"/>
      <c r="DK1483" s="4"/>
      <c r="DL1483" s="4"/>
      <c r="DM1483" s="4"/>
      <c r="DN1483" s="4"/>
      <c r="DO1483" s="4"/>
      <c r="DP1483" s="4"/>
      <c r="DQ1483" s="4"/>
      <c r="DR1483" s="4"/>
      <c r="DS1483" s="4"/>
      <c r="DT1483" s="4"/>
      <c r="DU1483" s="4"/>
      <c r="DV1483" s="4"/>
      <c r="DW1483" s="4"/>
      <c r="DX1483" s="4"/>
      <c r="DY1483" s="4"/>
      <c r="DZ1483" s="4"/>
      <c r="EA1483" s="4"/>
      <c r="EB1483" s="4"/>
      <c r="EC1483" s="4"/>
      <c r="ED1483" s="4"/>
      <c r="EE1483" s="4"/>
      <c r="EF1483" s="4"/>
      <c r="EG1483" s="4"/>
      <c r="EH1483" s="4"/>
      <c r="EI1483" s="4"/>
      <c r="EJ1483" s="4"/>
      <c r="EK1483" s="4"/>
      <c r="EL1483" s="4"/>
      <c r="EM1483" s="4"/>
      <c r="EN1483" s="4"/>
      <c r="EO1483" s="4"/>
      <c r="EP1483" s="4"/>
      <c r="EQ1483" s="4"/>
      <c r="ER1483" s="4"/>
      <c r="ES1483" s="4"/>
      <c r="ET1483" s="4"/>
      <c r="EU1483" s="4"/>
      <c r="EV1483" s="4"/>
      <c r="EW1483" s="4"/>
      <c r="EX1483" s="4"/>
    </row>
    <row r="1484" spans="1:154">
      <c r="A1484" s="6"/>
      <c r="B1484" s="4"/>
      <c r="C1484" s="4"/>
      <c r="D1484" s="5"/>
      <c r="E1484" s="5"/>
      <c r="F1484" s="5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  <c r="CG1484" s="4"/>
      <c r="CH1484" s="4"/>
      <c r="CI1484" s="4"/>
      <c r="CJ1484" s="4"/>
      <c r="CK1484" s="4"/>
      <c r="CL1484" s="4"/>
      <c r="CM1484" s="4"/>
      <c r="CN1484" s="4"/>
      <c r="CO1484" s="4"/>
      <c r="CP1484" s="4"/>
      <c r="CQ1484" s="4"/>
      <c r="CR1484" s="4"/>
      <c r="CS1484" s="4"/>
      <c r="CT1484" s="4"/>
      <c r="CU1484" s="4"/>
      <c r="CV1484" s="4"/>
      <c r="CW1484" s="4"/>
      <c r="CX1484" s="4"/>
      <c r="CY1484" s="4"/>
      <c r="CZ1484" s="4"/>
      <c r="DA1484" s="4"/>
      <c r="DB1484" s="4"/>
      <c r="DC1484" s="4"/>
      <c r="DD1484" s="4"/>
      <c r="DE1484" s="4"/>
      <c r="DF1484" s="4"/>
      <c r="DG1484" s="4"/>
      <c r="DH1484" s="4"/>
      <c r="DI1484" s="4"/>
      <c r="DJ1484" s="4"/>
      <c r="DK1484" s="4"/>
      <c r="DL1484" s="4"/>
      <c r="DM1484" s="4"/>
      <c r="DN1484" s="4"/>
      <c r="DO1484" s="4"/>
      <c r="DP1484" s="4"/>
      <c r="DQ1484" s="4"/>
      <c r="DR1484" s="4"/>
      <c r="DS1484" s="4"/>
      <c r="DT1484" s="4"/>
      <c r="DU1484" s="4"/>
      <c r="DV1484" s="4"/>
      <c r="DW1484" s="4"/>
      <c r="DX1484" s="4"/>
      <c r="DY1484" s="4"/>
      <c r="DZ1484" s="4"/>
      <c r="EA1484" s="4"/>
      <c r="EB1484" s="4"/>
      <c r="EC1484" s="4"/>
      <c r="ED1484" s="4"/>
      <c r="EE1484" s="4"/>
      <c r="EF1484" s="4"/>
      <c r="EG1484" s="4"/>
      <c r="EH1484" s="4"/>
      <c r="EI1484" s="4"/>
      <c r="EJ1484" s="4"/>
      <c r="EK1484" s="4"/>
      <c r="EL1484" s="4"/>
      <c r="EM1484" s="4"/>
      <c r="EN1484" s="4"/>
      <c r="EO1484" s="4"/>
      <c r="EP1484" s="4"/>
      <c r="EQ1484" s="4"/>
      <c r="ER1484" s="4"/>
      <c r="ES1484" s="4"/>
      <c r="ET1484" s="4"/>
      <c r="EU1484" s="4"/>
      <c r="EV1484" s="4"/>
      <c r="EW1484" s="4"/>
      <c r="EX1484" s="4"/>
    </row>
    <row r="1485" spans="1:154">
      <c r="A1485" s="6"/>
      <c r="B1485" s="4"/>
      <c r="C1485" s="4"/>
      <c r="D1485" s="5"/>
      <c r="E1485" s="5"/>
      <c r="F1485" s="5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  <c r="CG1485" s="4"/>
      <c r="CH1485" s="4"/>
      <c r="CI1485" s="4"/>
      <c r="CJ1485" s="4"/>
      <c r="CK1485" s="4"/>
      <c r="CL1485" s="4"/>
      <c r="CM1485" s="4"/>
      <c r="CN1485" s="4"/>
      <c r="CO1485" s="4"/>
      <c r="CP1485" s="4"/>
      <c r="CQ1485" s="4"/>
      <c r="CR1485" s="4"/>
      <c r="CS1485" s="4"/>
      <c r="CT1485" s="4"/>
      <c r="CU1485" s="4"/>
      <c r="CV1485" s="4"/>
      <c r="CW1485" s="4"/>
      <c r="CX1485" s="4"/>
      <c r="CY1485" s="4"/>
      <c r="CZ1485" s="4"/>
      <c r="DA1485" s="4"/>
      <c r="DB1485" s="4"/>
      <c r="DC1485" s="4"/>
      <c r="DD1485" s="4"/>
      <c r="DE1485" s="4"/>
      <c r="DF1485" s="4"/>
      <c r="DG1485" s="4"/>
      <c r="DH1485" s="4"/>
      <c r="DI1485" s="4"/>
      <c r="DJ1485" s="4"/>
      <c r="DK1485" s="4"/>
      <c r="DL1485" s="4"/>
      <c r="DM1485" s="4"/>
      <c r="DN1485" s="4"/>
      <c r="DO1485" s="4"/>
      <c r="DP1485" s="4"/>
      <c r="DQ1485" s="4"/>
      <c r="DR1485" s="4"/>
      <c r="DS1485" s="4"/>
      <c r="DT1485" s="4"/>
      <c r="DU1485" s="4"/>
      <c r="DV1485" s="4"/>
      <c r="DW1485" s="4"/>
      <c r="DX1485" s="4"/>
      <c r="DY1485" s="4"/>
      <c r="DZ1485" s="4"/>
      <c r="EA1485" s="4"/>
      <c r="EB1485" s="4"/>
      <c r="EC1485" s="4"/>
      <c r="ED1485" s="4"/>
      <c r="EE1485" s="4"/>
      <c r="EF1485" s="4"/>
      <c r="EG1485" s="4"/>
      <c r="EH1485" s="4"/>
      <c r="EI1485" s="4"/>
      <c r="EJ1485" s="4"/>
      <c r="EK1485" s="4"/>
      <c r="EL1485" s="4"/>
      <c r="EM1485" s="4"/>
      <c r="EN1485" s="4"/>
      <c r="EO1485" s="4"/>
      <c r="EP1485" s="4"/>
      <c r="EQ1485" s="4"/>
      <c r="ER1485" s="4"/>
      <c r="ES1485" s="4"/>
      <c r="ET1485" s="4"/>
      <c r="EU1485" s="4"/>
      <c r="EV1485" s="4"/>
      <c r="EW1485" s="4"/>
      <c r="EX1485" s="4"/>
    </row>
    <row r="1486" spans="1:154">
      <c r="A1486" s="6"/>
      <c r="B1486" s="4"/>
      <c r="C1486" s="4"/>
      <c r="D1486" s="5"/>
      <c r="E1486" s="5"/>
      <c r="F1486" s="5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  <c r="CG1486" s="4"/>
      <c r="CH1486" s="4"/>
      <c r="CI1486" s="4"/>
      <c r="CJ1486" s="4"/>
      <c r="CK1486" s="4"/>
      <c r="CL1486" s="4"/>
      <c r="CM1486" s="4"/>
      <c r="CN1486" s="4"/>
      <c r="CO1486" s="4"/>
      <c r="CP1486" s="4"/>
      <c r="CQ1486" s="4"/>
      <c r="CR1486" s="4"/>
      <c r="CS1486" s="4"/>
      <c r="CT1486" s="4"/>
      <c r="CU1486" s="4"/>
      <c r="CV1486" s="4"/>
      <c r="CW1486" s="4"/>
      <c r="CX1486" s="4"/>
      <c r="CY1486" s="4"/>
      <c r="CZ1486" s="4"/>
      <c r="DA1486" s="4"/>
      <c r="DB1486" s="4"/>
      <c r="DC1486" s="4"/>
      <c r="DD1486" s="4"/>
      <c r="DE1486" s="4"/>
      <c r="DF1486" s="4"/>
      <c r="DG1486" s="4"/>
      <c r="DH1486" s="4"/>
      <c r="DI1486" s="4"/>
      <c r="DJ1486" s="4"/>
      <c r="DK1486" s="4"/>
      <c r="DL1486" s="4"/>
      <c r="DM1486" s="4"/>
      <c r="DN1486" s="4"/>
      <c r="DO1486" s="4"/>
      <c r="DP1486" s="4"/>
      <c r="DQ1486" s="4"/>
      <c r="DR1486" s="4"/>
      <c r="DS1486" s="4"/>
      <c r="DT1486" s="4"/>
      <c r="DU1486" s="4"/>
      <c r="DV1486" s="4"/>
      <c r="DW1486" s="4"/>
      <c r="DX1486" s="4"/>
      <c r="DY1486" s="4"/>
      <c r="DZ1486" s="4"/>
      <c r="EA1486" s="4"/>
      <c r="EB1486" s="4"/>
      <c r="EC1486" s="4"/>
      <c r="ED1486" s="4"/>
      <c r="EE1486" s="4"/>
      <c r="EF1486" s="4"/>
      <c r="EG1486" s="4"/>
      <c r="EH1486" s="4"/>
      <c r="EI1486" s="4"/>
      <c r="EJ1486" s="4"/>
      <c r="EK1486" s="4"/>
      <c r="EL1486" s="4"/>
      <c r="EM1486" s="4"/>
      <c r="EN1486" s="4"/>
      <c r="EO1486" s="4"/>
      <c r="EP1486" s="4"/>
      <c r="EQ1486" s="4"/>
      <c r="ER1486" s="4"/>
      <c r="ES1486" s="4"/>
      <c r="ET1486" s="4"/>
      <c r="EU1486" s="4"/>
      <c r="EV1486" s="4"/>
      <c r="EW1486" s="4"/>
      <c r="EX1486" s="4"/>
    </row>
    <row r="1487" spans="1:154">
      <c r="A1487" s="6"/>
      <c r="B1487" s="4"/>
      <c r="C1487" s="4"/>
      <c r="D1487" s="5"/>
      <c r="E1487" s="5"/>
      <c r="F1487" s="5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  <c r="CH1487" s="4"/>
      <c r="CI1487" s="4"/>
      <c r="CJ1487" s="4"/>
      <c r="CK1487" s="4"/>
      <c r="CL1487" s="4"/>
      <c r="CM1487" s="4"/>
      <c r="CN1487" s="4"/>
      <c r="CO1487" s="4"/>
      <c r="CP1487" s="4"/>
      <c r="CQ1487" s="4"/>
      <c r="CR1487" s="4"/>
      <c r="CS1487" s="4"/>
      <c r="CT1487" s="4"/>
      <c r="CU1487" s="4"/>
      <c r="CV1487" s="4"/>
      <c r="CW1487" s="4"/>
      <c r="CX1487" s="4"/>
      <c r="CY1487" s="4"/>
      <c r="CZ1487" s="4"/>
      <c r="DA1487" s="4"/>
      <c r="DB1487" s="4"/>
      <c r="DC1487" s="4"/>
      <c r="DD1487" s="4"/>
      <c r="DE1487" s="4"/>
      <c r="DF1487" s="4"/>
      <c r="DG1487" s="4"/>
      <c r="DH1487" s="4"/>
      <c r="DI1487" s="4"/>
      <c r="DJ1487" s="4"/>
      <c r="DK1487" s="4"/>
      <c r="DL1487" s="4"/>
      <c r="DM1487" s="4"/>
      <c r="DN1487" s="4"/>
      <c r="DO1487" s="4"/>
      <c r="DP1487" s="4"/>
      <c r="DQ1487" s="4"/>
      <c r="DR1487" s="4"/>
      <c r="DS1487" s="4"/>
      <c r="DT1487" s="4"/>
      <c r="DU1487" s="4"/>
      <c r="DV1487" s="4"/>
      <c r="DW1487" s="4"/>
      <c r="DX1487" s="4"/>
      <c r="DY1487" s="4"/>
      <c r="DZ1487" s="4"/>
      <c r="EA1487" s="4"/>
      <c r="EB1487" s="4"/>
      <c r="EC1487" s="4"/>
      <c r="ED1487" s="4"/>
      <c r="EE1487" s="4"/>
      <c r="EF1487" s="4"/>
      <c r="EG1487" s="4"/>
      <c r="EH1487" s="4"/>
      <c r="EI1487" s="4"/>
      <c r="EJ1487" s="4"/>
      <c r="EK1487" s="4"/>
      <c r="EL1487" s="4"/>
      <c r="EM1487" s="4"/>
      <c r="EN1487" s="4"/>
      <c r="EO1487" s="4"/>
      <c r="EP1487" s="4"/>
      <c r="EQ1487" s="4"/>
      <c r="ER1487" s="4"/>
      <c r="ES1487" s="4"/>
      <c r="ET1487" s="4"/>
      <c r="EU1487" s="4"/>
      <c r="EV1487" s="4"/>
      <c r="EW1487" s="4"/>
      <c r="EX1487" s="4"/>
    </row>
    <row r="1488" spans="1:154">
      <c r="A1488" s="6"/>
      <c r="B1488" s="4"/>
      <c r="C1488" s="4"/>
      <c r="D1488" s="5"/>
      <c r="E1488" s="5"/>
      <c r="F1488" s="5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  <c r="CH1488" s="4"/>
      <c r="CI1488" s="4"/>
      <c r="CJ1488" s="4"/>
      <c r="CK1488" s="4"/>
      <c r="CL1488" s="4"/>
      <c r="CM1488" s="4"/>
      <c r="CN1488" s="4"/>
      <c r="CO1488" s="4"/>
      <c r="CP1488" s="4"/>
      <c r="CQ1488" s="4"/>
      <c r="CR1488" s="4"/>
      <c r="CS1488" s="4"/>
      <c r="CT1488" s="4"/>
      <c r="CU1488" s="4"/>
      <c r="CV1488" s="4"/>
      <c r="CW1488" s="4"/>
      <c r="CX1488" s="4"/>
      <c r="CY1488" s="4"/>
      <c r="CZ1488" s="4"/>
      <c r="DA1488" s="4"/>
      <c r="DB1488" s="4"/>
      <c r="DC1488" s="4"/>
      <c r="DD1488" s="4"/>
      <c r="DE1488" s="4"/>
      <c r="DF1488" s="4"/>
      <c r="DG1488" s="4"/>
      <c r="DH1488" s="4"/>
      <c r="DI1488" s="4"/>
      <c r="DJ1488" s="4"/>
      <c r="DK1488" s="4"/>
      <c r="DL1488" s="4"/>
      <c r="DM1488" s="4"/>
      <c r="DN1488" s="4"/>
      <c r="DO1488" s="4"/>
      <c r="DP1488" s="4"/>
      <c r="DQ1488" s="4"/>
      <c r="DR1488" s="4"/>
      <c r="DS1488" s="4"/>
      <c r="DT1488" s="4"/>
      <c r="DU1488" s="4"/>
      <c r="DV1488" s="4"/>
      <c r="DW1488" s="4"/>
      <c r="DX1488" s="4"/>
      <c r="DY1488" s="4"/>
      <c r="DZ1488" s="4"/>
      <c r="EA1488" s="4"/>
      <c r="EB1488" s="4"/>
      <c r="EC1488" s="4"/>
      <c r="ED1488" s="4"/>
      <c r="EE1488" s="4"/>
      <c r="EF1488" s="4"/>
      <c r="EG1488" s="4"/>
      <c r="EH1488" s="4"/>
      <c r="EI1488" s="4"/>
      <c r="EJ1488" s="4"/>
      <c r="EK1488" s="4"/>
      <c r="EL1488" s="4"/>
      <c r="EM1488" s="4"/>
      <c r="EN1488" s="4"/>
      <c r="EO1488" s="4"/>
      <c r="EP1488" s="4"/>
      <c r="EQ1488" s="4"/>
      <c r="ER1488" s="4"/>
      <c r="ES1488" s="4"/>
      <c r="ET1488" s="4"/>
      <c r="EU1488" s="4"/>
      <c r="EV1488" s="4"/>
      <c r="EW1488" s="4"/>
      <c r="EX1488" s="4"/>
    </row>
    <row r="1489" spans="1:154">
      <c r="A1489" s="6"/>
      <c r="B1489" s="4"/>
      <c r="C1489" s="4"/>
      <c r="D1489" s="5"/>
      <c r="E1489" s="5"/>
      <c r="F1489" s="5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  <c r="DC1489" s="4"/>
      <c r="DD1489" s="4"/>
      <c r="DE1489" s="4"/>
      <c r="DF1489" s="4"/>
      <c r="DG1489" s="4"/>
      <c r="DH1489" s="4"/>
      <c r="DI1489" s="4"/>
      <c r="DJ1489" s="4"/>
      <c r="DK1489" s="4"/>
      <c r="DL1489" s="4"/>
      <c r="DM1489" s="4"/>
      <c r="DN1489" s="4"/>
      <c r="DO1489" s="4"/>
      <c r="DP1489" s="4"/>
      <c r="DQ1489" s="4"/>
      <c r="DR1489" s="4"/>
      <c r="DS1489" s="4"/>
      <c r="DT1489" s="4"/>
      <c r="DU1489" s="4"/>
      <c r="DV1489" s="4"/>
      <c r="DW1489" s="4"/>
      <c r="DX1489" s="4"/>
      <c r="DY1489" s="4"/>
      <c r="DZ1489" s="4"/>
      <c r="EA1489" s="4"/>
      <c r="EB1489" s="4"/>
      <c r="EC1489" s="4"/>
      <c r="ED1489" s="4"/>
      <c r="EE1489" s="4"/>
      <c r="EF1489" s="4"/>
      <c r="EG1489" s="4"/>
      <c r="EH1489" s="4"/>
      <c r="EI1489" s="4"/>
      <c r="EJ1489" s="4"/>
      <c r="EK1489" s="4"/>
      <c r="EL1489" s="4"/>
      <c r="EM1489" s="4"/>
      <c r="EN1489" s="4"/>
      <c r="EO1489" s="4"/>
      <c r="EP1489" s="4"/>
      <c r="EQ1489" s="4"/>
      <c r="ER1489" s="4"/>
      <c r="ES1489" s="4"/>
      <c r="ET1489" s="4"/>
      <c r="EU1489" s="4"/>
      <c r="EV1489" s="4"/>
      <c r="EW1489" s="4"/>
      <c r="EX1489" s="4"/>
    </row>
    <row r="1490" spans="1:154">
      <c r="A1490" s="6"/>
      <c r="B1490" s="4"/>
      <c r="C1490" s="4"/>
      <c r="D1490" s="5"/>
      <c r="E1490" s="5"/>
      <c r="F1490" s="5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  <c r="CH1490" s="4"/>
      <c r="CI1490" s="4"/>
      <c r="CJ1490" s="4"/>
      <c r="CK1490" s="4"/>
      <c r="CL1490" s="4"/>
      <c r="CM1490" s="4"/>
      <c r="CN1490" s="4"/>
      <c r="CO1490" s="4"/>
      <c r="CP1490" s="4"/>
      <c r="CQ1490" s="4"/>
      <c r="CR1490" s="4"/>
      <c r="CS1490" s="4"/>
      <c r="CT1490" s="4"/>
      <c r="CU1490" s="4"/>
      <c r="CV1490" s="4"/>
      <c r="CW1490" s="4"/>
      <c r="CX1490" s="4"/>
      <c r="CY1490" s="4"/>
      <c r="CZ1490" s="4"/>
      <c r="DA1490" s="4"/>
      <c r="DB1490" s="4"/>
      <c r="DC1490" s="4"/>
      <c r="DD1490" s="4"/>
      <c r="DE1490" s="4"/>
      <c r="DF1490" s="4"/>
      <c r="DG1490" s="4"/>
      <c r="DH1490" s="4"/>
      <c r="DI1490" s="4"/>
      <c r="DJ1490" s="4"/>
      <c r="DK1490" s="4"/>
      <c r="DL1490" s="4"/>
      <c r="DM1490" s="4"/>
      <c r="DN1490" s="4"/>
      <c r="DO1490" s="4"/>
      <c r="DP1490" s="4"/>
      <c r="DQ1490" s="4"/>
      <c r="DR1490" s="4"/>
      <c r="DS1490" s="4"/>
      <c r="DT1490" s="4"/>
      <c r="DU1490" s="4"/>
      <c r="DV1490" s="4"/>
      <c r="DW1490" s="4"/>
      <c r="DX1490" s="4"/>
      <c r="DY1490" s="4"/>
      <c r="DZ1490" s="4"/>
      <c r="EA1490" s="4"/>
      <c r="EB1490" s="4"/>
      <c r="EC1490" s="4"/>
      <c r="ED1490" s="4"/>
      <c r="EE1490" s="4"/>
      <c r="EF1490" s="4"/>
      <c r="EG1490" s="4"/>
      <c r="EH1490" s="4"/>
      <c r="EI1490" s="4"/>
      <c r="EJ1490" s="4"/>
      <c r="EK1490" s="4"/>
      <c r="EL1490" s="4"/>
      <c r="EM1490" s="4"/>
      <c r="EN1490" s="4"/>
      <c r="EO1490" s="4"/>
      <c r="EP1490" s="4"/>
      <c r="EQ1490" s="4"/>
      <c r="ER1490" s="4"/>
      <c r="ES1490" s="4"/>
      <c r="ET1490" s="4"/>
      <c r="EU1490" s="4"/>
      <c r="EV1490" s="4"/>
      <c r="EW1490" s="4"/>
      <c r="EX1490" s="4"/>
    </row>
    <row r="1491" spans="1:154">
      <c r="A1491" s="6"/>
      <c r="B1491" s="4"/>
      <c r="C1491" s="4"/>
      <c r="D1491" s="5"/>
      <c r="E1491" s="5"/>
      <c r="F1491" s="5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  <c r="CH1491" s="4"/>
      <c r="CI1491" s="4"/>
      <c r="CJ1491" s="4"/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4"/>
      <c r="CW1491" s="4"/>
      <c r="CX1491" s="4"/>
      <c r="CY1491" s="4"/>
      <c r="CZ1491" s="4"/>
      <c r="DA1491" s="4"/>
      <c r="DB1491" s="4"/>
      <c r="DC1491" s="4"/>
      <c r="DD1491" s="4"/>
      <c r="DE1491" s="4"/>
      <c r="DF1491" s="4"/>
      <c r="DG1491" s="4"/>
      <c r="DH1491" s="4"/>
      <c r="DI1491" s="4"/>
      <c r="DJ1491" s="4"/>
      <c r="DK1491" s="4"/>
      <c r="DL1491" s="4"/>
      <c r="DM1491" s="4"/>
      <c r="DN1491" s="4"/>
      <c r="DO1491" s="4"/>
      <c r="DP1491" s="4"/>
      <c r="DQ1491" s="4"/>
      <c r="DR1491" s="4"/>
      <c r="DS1491" s="4"/>
      <c r="DT1491" s="4"/>
      <c r="DU1491" s="4"/>
      <c r="DV1491" s="4"/>
      <c r="DW1491" s="4"/>
      <c r="DX1491" s="4"/>
      <c r="DY1491" s="4"/>
      <c r="DZ1491" s="4"/>
      <c r="EA1491" s="4"/>
      <c r="EB1491" s="4"/>
      <c r="EC1491" s="4"/>
      <c r="ED1491" s="4"/>
      <c r="EE1491" s="4"/>
      <c r="EF1491" s="4"/>
      <c r="EG1491" s="4"/>
      <c r="EH1491" s="4"/>
      <c r="EI1491" s="4"/>
      <c r="EJ1491" s="4"/>
      <c r="EK1491" s="4"/>
      <c r="EL1491" s="4"/>
      <c r="EM1491" s="4"/>
      <c r="EN1491" s="4"/>
      <c r="EO1491" s="4"/>
      <c r="EP1491" s="4"/>
      <c r="EQ1491" s="4"/>
      <c r="ER1491" s="4"/>
      <c r="ES1491" s="4"/>
      <c r="ET1491" s="4"/>
      <c r="EU1491" s="4"/>
      <c r="EV1491" s="4"/>
      <c r="EW1491" s="4"/>
      <c r="EX1491" s="4"/>
    </row>
    <row r="1492" spans="1:154">
      <c r="A1492" s="6"/>
      <c r="B1492" s="4"/>
      <c r="C1492" s="4"/>
      <c r="D1492" s="5"/>
      <c r="E1492" s="5"/>
      <c r="F1492" s="5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  <c r="CH1492" s="4"/>
      <c r="CI1492" s="4"/>
      <c r="CJ1492" s="4"/>
      <c r="CK1492" s="4"/>
      <c r="CL1492" s="4"/>
      <c r="CM1492" s="4"/>
      <c r="CN1492" s="4"/>
      <c r="CO1492" s="4"/>
      <c r="CP1492" s="4"/>
      <c r="CQ1492" s="4"/>
      <c r="CR1492" s="4"/>
      <c r="CS1492" s="4"/>
      <c r="CT1492" s="4"/>
      <c r="CU1492" s="4"/>
      <c r="CV1492" s="4"/>
      <c r="CW1492" s="4"/>
      <c r="CX1492" s="4"/>
      <c r="CY1492" s="4"/>
      <c r="CZ1492" s="4"/>
      <c r="DA1492" s="4"/>
      <c r="DB1492" s="4"/>
      <c r="DC1492" s="4"/>
      <c r="DD1492" s="4"/>
      <c r="DE1492" s="4"/>
      <c r="DF1492" s="4"/>
      <c r="DG1492" s="4"/>
      <c r="DH1492" s="4"/>
      <c r="DI1492" s="4"/>
      <c r="DJ1492" s="4"/>
      <c r="DK1492" s="4"/>
      <c r="DL1492" s="4"/>
      <c r="DM1492" s="4"/>
      <c r="DN1492" s="4"/>
      <c r="DO1492" s="4"/>
      <c r="DP1492" s="4"/>
      <c r="DQ1492" s="4"/>
      <c r="DR1492" s="4"/>
      <c r="DS1492" s="4"/>
      <c r="DT1492" s="4"/>
      <c r="DU1492" s="4"/>
      <c r="DV1492" s="4"/>
      <c r="DW1492" s="4"/>
      <c r="DX1492" s="4"/>
      <c r="DY1492" s="4"/>
      <c r="DZ1492" s="4"/>
      <c r="EA1492" s="4"/>
      <c r="EB1492" s="4"/>
      <c r="EC1492" s="4"/>
      <c r="ED1492" s="4"/>
      <c r="EE1492" s="4"/>
      <c r="EF1492" s="4"/>
      <c r="EG1492" s="4"/>
      <c r="EH1492" s="4"/>
      <c r="EI1492" s="4"/>
      <c r="EJ1492" s="4"/>
      <c r="EK1492" s="4"/>
      <c r="EL1492" s="4"/>
      <c r="EM1492" s="4"/>
      <c r="EN1492" s="4"/>
      <c r="EO1492" s="4"/>
      <c r="EP1492" s="4"/>
      <c r="EQ1492" s="4"/>
      <c r="ER1492" s="4"/>
      <c r="ES1492" s="4"/>
      <c r="ET1492" s="4"/>
      <c r="EU1492" s="4"/>
      <c r="EV1492" s="4"/>
      <c r="EW1492" s="4"/>
      <c r="EX1492" s="4"/>
    </row>
    <row r="1493" spans="1:154">
      <c r="A1493" s="6"/>
      <c r="B1493" s="4"/>
      <c r="C1493" s="4"/>
      <c r="D1493" s="5"/>
      <c r="E1493" s="5"/>
      <c r="F1493" s="5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  <c r="CH1493" s="4"/>
      <c r="CI1493" s="4"/>
      <c r="CJ1493" s="4"/>
      <c r="CK1493" s="4"/>
      <c r="CL1493" s="4"/>
      <c r="CM1493" s="4"/>
      <c r="CN1493" s="4"/>
      <c r="CO1493" s="4"/>
      <c r="CP1493" s="4"/>
      <c r="CQ1493" s="4"/>
      <c r="CR1493" s="4"/>
      <c r="CS1493" s="4"/>
      <c r="CT1493" s="4"/>
      <c r="CU1493" s="4"/>
      <c r="CV1493" s="4"/>
      <c r="CW1493" s="4"/>
      <c r="CX1493" s="4"/>
      <c r="CY1493" s="4"/>
      <c r="CZ1493" s="4"/>
      <c r="DA1493" s="4"/>
      <c r="DB1493" s="4"/>
      <c r="DC1493" s="4"/>
      <c r="DD1493" s="4"/>
      <c r="DE1493" s="4"/>
      <c r="DF1493" s="4"/>
      <c r="DG1493" s="4"/>
      <c r="DH1493" s="4"/>
      <c r="DI1493" s="4"/>
      <c r="DJ1493" s="4"/>
      <c r="DK1493" s="4"/>
      <c r="DL1493" s="4"/>
      <c r="DM1493" s="4"/>
      <c r="DN1493" s="4"/>
      <c r="DO1493" s="4"/>
      <c r="DP1493" s="4"/>
      <c r="DQ1493" s="4"/>
      <c r="DR1493" s="4"/>
      <c r="DS1493" s="4"/>
      <c r="DT1493" s="4"/>
      <c r="DU1493" s="4"/>
      <c r="DV1493" s="4"/>
      <c r="DW1493" s="4"/>
      <c r="DX1493" s="4"/>
      <c r="DY1493" s="4"/>
      <c r="DZ1493" s="4"/>
      <c r="EA1493" s="4"/>
      <c r="EB1493" s="4"/>
      <c r="EC1493" s="4"/>
      <c r="ED1493" s="4"/>
      <c r="EE1493" s="4"/>
      <c r="EF1493" s="4"/>
      <c r="EG1493" s="4"/>
      <c r="EH1493" s="4"/>
      <c r="EI1493" s="4"/>
      <c r="EJ1493" s="4"/>
      <c r="EK1493" s="4"/>
      <c r="EL1493" s="4"/>
      <c r="EM1493" s="4"/>
      <c r="EN1493" s="4"/>
      <c r="EO1493" s="4"/>
      <c r="EP1493" s="4"/>
      <c r="EQ1493" s="4"/>
      <c r="ER1493" s="4"/>
      <c r="ES1493" s="4"/>
      <c r="ET1493" s="4"/>
      <c r="EU1493" s="4"/>
      <c r="EV1493" s="4"/>
      <c r="EW1493" s="4"/>
      <c r="EX1493" s="4"/>
    </row>
    <row r="1494" spans="1:154">
      <c r="A1494" s="6"/>
      <c r="B1494" s="4"/>
      <c r="C1494" s="4"/>
      <c r="D1494" s="5"/>
      <c r="E1494" s="5"/>
      <c r="F1494" s="5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  <c r="CH1494" s="4"/>
      <c r="CI1494" s="4"/>
      <c r="CJ1494" s="4"/>
      <c r="CK1494" s="4"/>
      <c r="CL1494" s="4"/>
      <c r="CM1494" s="4"/>
      <c r="CN1494" s="4"/>
      <c r="CO1494" s="4"/>
      <c r="CP1494" s="4"/>
      <c r="CQ1494" s="4"/>
      <c r="CR1494" s="4"/>
      <c r="CS1494" s="4"/>
      <c r="CT1494" s="4"/>
      <c r="CU1494" s="4"/>
      <c r="CV1494" s="4"/>
      <c r="CW1494" s="4"/>
      <c r="CX1494" s="4"/>
      <c r="CY1494" s="4"/>
      <c r="CZ1494" s="4"/>
      <c r="DA1494" s="4"/>
      <c r="DB1494" s="4"/>
      <c r="DC1494" s="4"/>
      <c r="DD1494" s="4"/>
      <c r="DE1494" s="4"/>
      <c r="DF1494" s="4"/>
      <c r="DG1494" s="4"/>
      <c r="DH1494" s="4"/>
      <c r="DI1494" s="4"/>
      <c r="DJ1494" s="4"/>
      <c r="DK1494" s="4"/>
      <c r="DL1494" s="4"/>
      <c r="DM1494" s="4"/>
      <c r="DN1494" s="4"/>
      <c r="DO1494" s="4"/>
      <c r="DP1494" s="4"/>
      <c r="DQ1494" s="4"/>
      <c r="DR1494" s="4"/>
      <c r="DS1494" s="4"/>
      <c r="DT1494" s="4"/>
      <c r="DU1494" s="4"/>
      <c r="DV1494" s="4"/>
      <c r="DW1494" s="4"/>
      <c r="DX1494" s="4"/>
      <c r="DY1494" s="4"/>
      <c r="DZ1494" s="4"/>
      <c r="EA1494" s="4"/>
      <c r="EB1494" s="4"/>
      <c r="EC1494" s="4"/>
      <c r="ED1494" s="4"/>
      <c r="EE1494" s="4"/>
      <c r="EF1494" s="4"/>
      <c r="EG1494" s="4"/>
      <c r="EH1494" s="4"/>
      <c r="EI1494" s="4"/>
      <c r="EJ1494" s="4"/>
      <c r="EK1494" s="4"/>
      <c r="EL1494" s="4"/>
      <c r="EM1494" s="4"/>
      <c r="EN1494" s="4"/>
      <c r="EO1494" s="4"/>
      <c r="EP1494" s="4"/>
      <c r="EQ1494" s="4"/>
      <c r="ER1494" s="4"/>
      <c r="ES1494" s="4"/>
      <c r="ET1494" s="4"/>
      <c r="EU1494" s="4"/>
      <c r="EV1494" s="4"/>
      <c r="EW1494" s="4"/>
      <c r="EX1494" s="4"/>
    </row>
    <row r="1495" spans="1:154">
      <c r="A1495" s="6"/>
      <c r="B1495" s="4"/>
      <c r="C1495" s="4"/>
      <c r="D1495" s="5"/>
      <c r="E1495" s="5"/>
      <c r="F1495" s="5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  <c r="DC1495" s="4"/>
      <c r="DD1495" s="4"/>
      <c r="DE1495" s="4"/>
      <c r="DF1495" s="4"/>
      <c r="DG1495" s="4"/>
      <c r="DH1495" s="4"/>
      <c r="DI1495" s="4"/>
      <c r="DJ1495" s="4"/>
      <c r="DK1495" s="4"/>
      <c r="DL1495" s="4"/>
      <c r="DM1495" s="4"/>
      <c r="DN1495" s="4"/>
      <c r="DO1495" s="4"/>
      <c r="DP1495" s="4"/>
      <c r="DQ1495" s="4"/>
      <c r="DR1495" s="4"/>
      <c r="DS1495" s="4"/>
      <c r="DT1495" s="4"/>
      <c r="DU1495" s="4"/>
      <c r="DV1495" s="4"/>
      <c r="DW1495" s="4"/>
      <c r="DX1495" s="4"/>
      <c r="DY1495" s="4"/>
      <c r="DZ1495" s="4"/>
      <c r="EA1495" s="4"/>
      <c r="EB1495" s="4"/>
      <c r="EC1495" s="4"/>
      <c r="ED1495" s="4"/>
      <c r="EE1495" s="4"/>
      <c r="EF1495" s="4"/>
      <c r="EG1495" s="4"/>
      <c r="EH1495" s="4"/>
      <c r="EI1495" s="4"/>
      <c r="EJ1495" s="4"/>
      <c r="EK1495" s="4"/>
      <c r="EL1495" s="4"/>
      <c r="EM1495" s="4"/>
      <c r="EN1495" s="4"/>
      <c r="EO1495" s="4"/>
      <c r="EP1495" s="4"/>
      <c r="EQ1495" s="4"/>
      <c r="ER1495" s="4"/>
      <c r="ES1495" s="4"/>
      <c r="ET1495" s="4"/>
      <c r="EU1495" s="4"/>
      <c r="EV1495" s="4"/>
      <c r="EW1495" s="4"/>
      <c r="EX1495" s="4"/>
    </row>
    <row r="1496" spans="1:154">
      <c r="A1496" s="6"/>
      <c r="B1496" s="4"/>
      <c r="C1496" s="4"/>
      <c r="D1496" s="5"/>
      <c r="E1496" s="5"/>
      <c r="F1496" s="5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  <c r="CH1496" s="4"/>
      <c r="CI1496" s="4"/>
      <c r="CJ1496" s="4"/>
      <c r="CK1496" s="4"/>
      <c r="CL1496" s="4"/>
      <c r="CM1496" s="4"/>
      <c r="CN1496" s="4"/>
      <c r="CO1496" s="4"/>
      <c r="CP1496" s="4"/>
      <c r="CQ1496" s="4"/>
      <c r="CR1496" s="4"/>
      <c r="CS1496" s="4"/>
      <c r="CT1496" s="4"/>
      <c r="CU1496" s="4"/>
      <c r="CV1496" s="4"/>
      <c r="CW1496" s="4"/>
      <c r="CX1496" s="4"/>
      <c r="CY1496" s="4"/>
      <c r="CZ1496" s="4"/>
      <c r="DA1496" s="4"/>
      <c r="DB1496" s="4"/>
      <c r="DC1496" s="4"/>
      <c r="DD1496" s="4"/>
      <c r="DE1496" s="4"/>
      <c r="DF1496" s="4"/>
      <c r="DG1496" s="4"/>
      <c r="DH1496" s="4"/>
      <c r="DI1496" s="4"/>
      <c r="DJ1496" s="4"/>
      <c r="DK1496" s="4"/>
      <c r="DL1496" s="4"/>
      <c r="DM1496" s="4"/>
      <c r="DN1496" s="4"/>
      <c r="DO1496" s="4"/>
      <c r="DP1496" s="4"/>
      <c r="DQ1496" s="4"/>
      <c r="DR1496" s="4"/>
      <c r="DS1496" s="4"/>
      <c r="DT1496" s="4"/>
      <c r="DU1496" s="4"/>
      <c r="DV1496" s="4"/>
      <c r="DW1496" s="4"/>
      <c r="DX1496" s="4"/>
      <c r="DY1496" s="4"/>
      <c r="DZ1496" s="4"/>
      <c r="EA1496" s="4"/>
      <c r="EB1496" s="4"/>
      <c r="EC1496" s="4"/>
      <c r="ED1496" s="4"/>
      <c r="EE1496" s="4"/>
      <c r="EF1496" s="4"/>
      <c r="EG1496" s="4"/>
      <c r="EH1496" s="4"/>
      <c r="EI1496" s="4"/>
      <c r="EJ1496" s="4"/>
      <c r="EK1496" s="4"/>
      <c r="EL1496" s="4"/>
      <c r="EM1496" s="4"/>
      <c r="EN1496" s="4"/>
      <c r="EO1496" s="4"/>
      <c r="EP1496" s="4"/>
      <c r="EQ1496" s="4"/>
      <c r="ER1496" s="4"/>
      <c r="ES1496" s="4"/>
      <c r="ET1496" s="4"/>
      <c r="EU1496" s="4"/>
      <c r="EV1496" s="4"/>
      <c r="EW1496" s="4"/>
      <c r="EX1496" s="4"/>
    </row>
    <row r="1497" spans="1:154">
      <c r="A1497" s="6"/>
      <c r="B1497" s="4"/>
      <c r="C1497" s="4"/>
      <c r="D1497" s="5"/>
      <c r="E1497" s="5"/>
      <c r="F1497" s="5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  <c r="CH1497" s="4"/>
      <c r="CI1497" s="4"/>
      <c r="CJ1497" s="4"/>
      <c r="CK1497" s="4"/>
      <c r="CL1497" s="4"/>
      <c r="CM1497" s="4"/>
      <c r="CN1497" s="4"/>
      <c r="CO1497" s="4"/>
      <c r="CP1497" s="4"/>
      <c r="CQ1497" s="4"/>
      <c r="CR1497" s="4"/>
      <c r="CS1497" s="4"/>
      <c r="CT1497" s="4"/>
      <c r="CU1497" s="4"/>
      <c r="CV1497" s="4"/>
      <c r="CW1497" s="4"/>
      <c r="CX1497" s="4"/>
      <c r="CY1497" s="4"/>
      <c r="CZ1497" s="4"/>
      <c r="DA1497" s="4"/>
      <c r="DB1497" s="4"/>
      <c r="DC1497" s="4"/>
      <c r="DD1497" s="4"/>
      <c r="DE1497" s="4"/>
      <c r="DF1497" s="4"/>
      <c r="DG1497" s="4"/>
      <c r="DH1497" s="4"/>
      <c r="DI1497" s="4"/>
      <c r="DJ1497" s="4"/>
      <c r="DK1497" s="4"/>
      <c r="DL1497" s="4"/>
      <c r="DM1497" s="4"/>
      <c r="DN1497" s="4"/>
      <c r="DO1497" s="4"/>
      <c r="DP1497" s="4"/>
      <c r="DQ1497" s="4"/>
      <c r="DR1497" s="4"/>
      <c r="DS1497" s="4"/>
      <c r="DT1497" s="4"/>
      <c r="DU1497" s="4"/>
      <c r="DV1497" s="4"/>
      <c r="DW1497" s="4"/>
      <c r="DX1497" s="4"/>
      <c r="DY1497" s="4"/>
      <c r="DZ1497" s="4"/>
      <c r="EA1497" s="4"/>
      <c r="EB1497" s="4"/>
      <c r="EC1497" s="4"/>
      <c r="ED1497" s="4"/>
      <c r="EE1497" s="4"/>
      <c r="EF1497" s="4"/>
      <c r="EG1497" s="4"/>
      <c r="EH1497" s="4"/>
      <c r="EI1497" s="4"/>
      <c r="EJ1497" s="4"/>
      <c r="EK1497" s="4"/>
      <c r="EL1497" s="4"/>
      <c r="EM1497" s="4"/>
      <c r="EN1497" s="4"/>
      <c r="EO1497" s="4"/>
      <c r="EP1497" s="4"/>
      <c r="EQ1497" s="4"/>
      <c r="ER1497" s="4"/>
      <c r="ES1497" s="4"/>
      <c r="ET1497" s="4"/>
      <c r="EU1497" s="4"/>
      <c r="EV1497" s="4"/>
      <c r="EW1497" s="4"/>
      <c r="EX1497" s="4"/>
    </row>
    <row r="1498" spans="1:154">
      <c r="A1498" s="6"/>
      <c r="B1498" s="4"/>
      <c r="C1498" s="4"/>
      <c r="D1498" s="5"/>
      <c r="E1498" s="5"/>
      <c r="F1498" s="5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  <c r="CH1498" s="4"/>
      <c r="CI1498" s="4"/>
      <c r="CJ1498" s="4"/>
      <c r="CK1498" s="4"/>
      <c r="CL1498" s="4"/>
      <c r="CM1498" s="4"/>
      <c r="CN1498" s="4"/>
      <c r="CO1498" s="4"/>
      <c r="CP1498" s="4"/>
      <c r="CQ1498" s="4"/>
      <c r="CR1498" s="4"/>
      <c r="CS1498" s="4"/>
      <c r="CT1498" s="4"/>
      <c r="CU1498" s="4"/>
      <c r="CV1498" s="4"/>
      <c r="CW1498" s="4"/>
      <c r="CX1498" s="4"/>
      <c r="CY1498" s="4"/>
      <c r="CZ1498" s="4"/>
      <c r="DA1498" s="4"/>
      <c r="DB1498" s="4"/>
      <c r="DC1498" s="4"/>
      <c r="DD1498" s="4"/>
      <c r="DE1498" s="4"/>
      <c r="DF1498" s="4"/>
      <c r="DG1498" s="4"/>
      <c r="DH1498" s="4"/>
      <c r="DI1498" s="4"/>
      <c r="DJ1498" s="4"/>
      <c r="DK1498" s="4"/>
      <c r="DL1498" s="4"/>
      <c r="DM1498" s="4"/>
      <c r="DN1498" s="4"/>
      <c r="DO1498" s="4"/>
      <c r="DP1498" s="4"/>
      <c r="DQ1498" s="4"/>
      <c r="DR1498" s="4"/>
      <c r="DS1498" s="4"/>
      <c r="DT1498" s="4"/>
      <c r="DU1498" s="4"/>
      <c r="DV1498" s="4"/>
      <c r="DW1498" s="4"/>
      <c r="DX1498" s="4"/>
      <c r="DY1498" s="4"/>
      <c r="DZ1498" s="4"/>
      <c r="EA1498" s="4"/>
      <c r="EB1498" s="4"/>
      <c r="EC1498" s="4"/>
      <c r="ED1498" s="4"/>
      <c r="EE1498" s="4"/>
      <c r="EF1498" s="4"/>
      <c r="EG1498" s="4"/>
      <c r="EH1498" s="4"/>
      <c r="EI1498" s="4"/>
      <c r="EJ1498" s="4"/>
      <c r="EK1498" s="4"/>
      <c r="EL1498" s="4"/>
      <c r="EM1498" s="4"/>
      <c r="EN1498" s="4"/>
      <c r="EO1498" s="4"/>
      <c r="EP1498" s="4"/>
      <c r="EQ1498" s="4"/>
      <c r="ER1498" s="4"/>
      <c r="ES1498" s="4"/>
      <c r="ET1498" s="4"/>
      <c r="EU1498" s="4"/>
      <c r="EV1498" s="4"/>
      <c r="EW1498" s="4"/>
      <c r="EX1498" s="4"/>
    </row>
    <row r="1499" spans="1:154">
      <c r="A1499" s="6"/>
      <c r="B1499" s="4"/>
      <c r="C1499" s="4"/>
      <c r="D1499" s="5"/>
      <c r="E1499" s="5"/>
      <c r="F1499" s="5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  <c r="CH1499" s="4"/>
      <c r="CI1499" s="4"/>
      <c r="CJ1499" s="4"/>
      <c r="CK1499" s="4"/>
      <c r="CL1499" s="4"/>
      <c r="CM1499" s="4"/>
      <c r="CN1499" s="4"/>
      <c r="CO1499" s="4"/>
      <c r="CP1499" s="4"/>
      <c r="CQ1499" s="4"/>
      <c r="CR1499" s="4"/>
      <c r="CS1499" s="4"/>
      <c r="CT1499" s="4"/>
      <c r="CU1499" s="4"/>
      <c r="CV1499" s="4"/>
      <c r="CW1499" s="4"/>
      <c r="CX1499" s="4"/>
      <c r="CY1499" s="4"/>
      <c r="CZ1499" s="4"/>
      <c r="DA1499" s="4"/>
      <c r="DB1499" s="4"/>
      <c r="DC1499" s="4"/>
      <c r="DD1499" s="4"/>
      <c r="DE1499" s="4"/>
      <c r="DF1499" s="4"/>
      <c r="DG1499" s="4"/>
      <c r="DH1499" s="4"/>
      <c r="DI1499" s="4"/>
      <c r="DJ1499" s="4"/>
      <c r="DK1499" s="4"/>
      <c r="DL1499" s="4"/>
      <c r="DM1499" s="4"/>
      <c r="DN1499" s="4"/>
      <c r="DO1499" s="4"/>
      <c r="DP1499" s="4"/>
      <c r="DQ1499" s="4"/>
      <c r="DR1499" s="4"/>
      <c r="DS1499" s="4"/>
      <c r="DT1499" s="4"/>
      <c r="DU1499" s="4"/>
      <c r="DV1499" s="4"/>
      <c r="DW1499" s="4"/>
      <c r="DX1499" s="4"/>
      <c r="DY1499" s="4"/>
      <c r="DZ1499" s="4"/>
      <c r="EA1499" s="4"/>
      <c r="EB1499" s="4"/>
      <c r="EC1499" s="4"/>
      <c r="ED1499" s="4"/>
      <c r="EE1499" s="4"/>
      <c r="EF1499" s="4"/>
      <c r="EG1499" s="4"/>
      <c r="EH1499" s="4"/>
      <c r="EI1499" s="4"/>
      <c r="EJ1499" s="4"/>
      <c r="EK1499" s="4"/>
      <c r="EL1499" s="4"/>
      <c r="EM1499" s="4"/>
      <c r="EN1499" s="4"/>
      <c r="EO1499" s="4"/>
      <c r="EP1499" s="4"/>
      <c r="EQ1499" s="4"/>
      <c r="ER1499" s="4"/>
      <c r="ES1499" s="4"/>
      <c r="ET1499" s="4"/>
      <c r="EU1499" s="4"/>
      <c r="EV1499" s="4"/>
      <c r="EW1499" s="4"/>
      <c r="EX1499" s="4"/>
    </row>
    <row r="1500" spans="1:154">
      <c r="A1500" s="6"/>
      <c r="B1500" s="4"/>
      <c r="C1500" s="4"/>
      <c r="D1500" s="5"/>
      <c r="E1500" s="5"/>
      <c r="F1500" s="5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4"/>
      <c r="CW1500" s="4"/>
      <c r="CX1500" s="4"/>
      <c r="CY1500" s="4"/>
      <c r="CZ1500" s="4"/>
      <c r="DA1500" s="4"/>
      <c r="DB1500" s="4"/>
      <c r="DC1500" s="4"/>
      <c r="DD1500" s="4"/>
      <c r="DE1500" s="4"/>
      <c r="DF1500" s="4"/>
      <c r="DG1500" s="4"/>
      <c r="DH1500" s="4"/>
      <c r="DI1500" s="4"/>
      <c r="DJ1500" s="4"/>
      <c r="DK1500" s="4"/>
      <c r="DL1500" s="4"/>
      <c r="DM1500" s="4"/>
      <c r="DN1500" s="4"/>
      <c r="DO1500" s="4"/>
      <c r="DP1500" s="4"/>
      <c r="DQ1500" s="4"/>
      <c r="DR1500" s="4"/>
      <c r="DS1500" s="4"/>
      <c r="DT1500" s="4"/>
      <c r="DU1500" s="4"/>
      <c r="DV1500" s="4"/>
      <c r="DW1500" s="4"/>
      <c r="DX1500" s="4"/>
      <c r="DY1500" s="4"/>
      <c r="DZ1500" s="4"/>
      <c r="EA1500" s="4"/>
      <c r="EB1500" s="4"/>
      <c r="EC1500" s="4"/>
      <c r="ED1500" s="4"/>
      <c r="EE1500" s="4"/>
      <c r="EF1500" s="4"/>
      <c r="EG1500" s="4"/>
      <c r="EH1500" s="4"/>
      <c r="EI1500" s="4"/>
      <c r="EJ1500" s="4"/>
      <c r="EK1500" s="4"/>
      <c r="EL1500" s="4"/>
      <c r="EM1500" s="4"/>
      <c r="EN1500" s="4"/>
      <c r="EO1500" s="4"/>
      <c r="EP1500" s="4"/>
      <c r="EQ1500" s="4"/>
      <c r="ER1500" s="4"/>
      <c r="ES1500" s="4"/>
      <c r="ET1500" s="4"/>
      <c r="EU1500" s="4"/>
      <c r="EV1500" s="4"/>
      <c r="EW1500" s="4"/>
      <c r="EX1500" s="4"/>
    </row>
    <row r="1501" spans="1:154">
      <c r="A1501" s="6"/>
      <c r="B1501" s="4"/>
      <c r="C1501" s="4"/>
      <c r="D1501" s="5"/>
      <c r="E1501" s="5"/>
      <c r="F1501" s="5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  <c r="CH1501" s="4"/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4"/>
      <c r="CW1501" s="4"/>
      <c r="CX1501" s="4"/>
      <c r="CY1501" s="4"/>
      <c r="CZ1501" s="4"/>
      <c r="DA1501" s="4"/>
      <c r="DB1501" s="4"/>
      <c r="DC1501" s="4"/>
      <c r="DD1501" s="4"/>
      <c r="DE1501" s="4"/>
      <c r="DF1501" s="4"/>
      <c r="DG1501" s="4"/>
      <c r="DH1501" s="4"/>
      <c r="DI1501" s="4"/>
      <c r="DJ1501" s="4"/>
      <c r="DK1501" s="4"/>
      <c r="DL1501" s="4"/>
      <c r="DM1501" s="4"/>
      <c r="DN1501" s="4"/>
      <c r="DO1501" s="4"/>
      <c r="DP1501" s="4"/>
      <c r="DQ1501" s="4"/>
      <c r="DR1501" s="4"/>
      <c r="DS1501" s="4"/>
      <c r="DT1501" s="4"/>
      <c r="DU1501" s="4"/>
      <c r="DV1501" s="4"/>
      <c r="DW1501" s="4"/>
      <c r="DX1501" s="4"/>
      <c r="DY1501" s="4"/>
      <c r="DZ1501" s="4"/>
      <c r="EA1501" s="4"/>
      <c r="EB1501" s="4"/>
      <c r="EC1501" s="4"/>
      <c r="ED1501" s="4"/>
      <c r="EE1501" s="4"/>
      <c r="EF1501" s="4"/>
      <c r="EG1501" s="4"/>
      <c r="EH1501" s="4"/>
      <c r="EI1501" s="4"/>
      <c r="EJ1501" s="4"/>
      <c r="EK1501" s="4"/>
      <c r="EL1501" s="4"/>
      <c r="EM1501" s="4"/>
      <c r="EN1501" s="4"/>
      <c r="EO1501" s="4"/>
      <c r="EP1501" s="4"/>
      <c r="EQ1501" s="4"/>
      <c r="ER1501" s="4"/>
      <c r="ES1501" s="4"/>
      <c r="ET1501" s="4"/>
      <c r="EU1501" s="4"/>
      <c r="EV1501" s="4"/>
      <c r="EW1501" s="4"/>
      <c r="EX1501" s="4"/>
    </row>
    <row r="1502" spans="1:154">
      <c r="A1502" s="6"/>
      <c r="B1502" s="4"/>
      <c r="C1502" s="4"/>
      <c r="D1502" s="5"/>
      <c r="E1502" s="5"/>
      <c r="F1502" s="5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  <c r="CH1502" s="4"/>
      <c r="CI1502" s="4"/>
      <c r="CJ1502" s="4"/>
      <c r="CK1502" s="4"/>
      <c r="CL1502" s="4"/>
      <c r="CM1502" s="4"/>
      <c r="CN1502" s="4"/>
      <c r="CO1502" s="4"/>
      <c r="CP1502" s="4"/>
      <c r="CQ1502" s="4"/>
      <c r="CR1502" s="4"/>
      <c r="CS1502" s="4"/>
      <c r="CT1502" s="4"/>
      <c r="CU1502" s="4"/>
      <c r="CV1502" s="4"/>
      <c r="CW1502" s="4"/>
      <c r="CX1502" s="4"/>
      <c r="CY1502" s="4"/>
      <c r="CZ1502" s="4"/>
      <c r="DA1502" s="4"/>
      <c r="DB1502" s="4"/>
      <c r="DC1502" s="4"/>
      <c r="DD1502" s="4"/>
      <c r="DE1502" s="4"/>
      <c r="DF1502" s="4"/>
      <c r="DG1502" s="4"/>
      <c r="DH1502" s="4"/>
      <c r="DI1502" s="4"/>
      <c r="DJ1502" s="4"/>
      <c r="DK1502" s="4"/>
      <c r="DL1502" s="4"/>
      <c r="DM1502" s="4"/>
      <c r="DN1502" s="4"/>
      <c r="DO1502" s="4"/>
      <c r="DP1502" s="4"/>
      <c r="DQ1502" s="4"/>
      <c r="DR1502" s="4"/>
      <c r="DS1502" s="4"/>
      <c r="DT1502" s="4"/>
      <c r="DU1502" s="4"/>
      <c r="DV1502" s="4"/>
      <c r="DW1502" s="4"/>
      <c r="DX1502" s="4"/>
      <c r="DY1502" s="4"/>
      <c r="DZ1502" s="4"/>
      <c r="EA1502" s="4"/>
      <c r="EB1502" s="4"/>
      <c r="EC1502" s="4"/>
      <c r="ED1502" s="4"/>
      <c r="EE1502" s="4"/>
      <c r="EF1502" s="4"/>
      <c r="EG1502" s="4"/>
      <c r="EH1502" s="4"/>
      <c r="EI1502" s="4"/>
      <c r="EJ1502" s="4"/>
      <c r="EK1502" s="4"/>
      <c r="EL1502" s="4"/>
      <c r="EM1502" s="4"/>
      <c r="EN1502" s="4"/>
      <c r="EO1502" s="4"/>
      <c r="EP1502" s="4"/>
      <c r="EQ1502" s="4"/>
      <c r="ER1502" s="4"/>
      <c r="ES1502" s="4"/>
      <c r="ET1502" s="4"/>
      <c r="EU1502" s="4"/>
      <c r="EV1502" s="4"/>
      <c r="EW1502" s="4"/>
      <c r="EX1502" s="4"/>
    </row>
    <row r="1503" spans="1:154">
      <c r="A1503" s="6"/>
      <c r="B1503" s="4"/>
      <c r="C1503" s="4"/>
      <c r="D1503" s="5"/>
      <c r="E1503" s="5"/>
      <c r="F1503" s="5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  <c r="CH1503" s="4"/>
      <c r="CI1503" s="4"/>
      <c r="CJ1503" s="4"/>
      <c r="CK1503" s="4"/>
      <c r="CL1503" s="4"/>
      <c r="CM1503" s="4"/>
      <c r="CN1503" s="4"/>
      <c r="CO1503" s="4"/>
      <c r="CP1503" s="4"/>
      <c r="CQ1503" s="4"/>
      <c r="CR1503" s="4"/>
      <c r="CS1503" s="4"/>
      <c r="CT1503" s="4"/>
      <c r="CU1503" s="4"/>
      <c r="CV1503" s="4"/>
      <c r="CW1503" s="4"/>
      <c r="CX1503" s="4"/>
      <c r="CY1503" s="4"/>
      <c r="CZ1503" s="4"/>
      <c r="DA1503" s="4"/>
      <c r="DB1503" s="4"/>
      <c r="DC1503" s="4"/>
      <c r="DD1503" s="4"/>
      <c r="DE1503" s="4"/>
      <c r="DF1503" s="4"/>
      <c r="DG1503" s="4"/>
      <c r="DH1503" s="4"/>
      <c r="DI1503" s="4"/>
      <c r="DJ1503" s="4"/>
      <c r="DK1503" s="4"/>
      <c r="DL1503" s="4"/>
      <c r="DM1503" s="4"/>
      <c r="DN1503" s="4"/>
      <c r="DO1503" s="4"/>
      <c r="DP1503" s="4"/>
      <c r="DQ1503" s="4"/>
      <c r="DR1503" s="4"/>
      <c r="DS1503" s="4"/>
      <c r="DT1503" s="4"/>
      <c r="DU1503" s="4"/>
      <c r="DV1503" s="4"/>
      <c r="DW1503" s="4"/>
      <c r="DX1503" s="4"/>
      <c r="DY1503" s="4"/>
      <c r="DZ1503" s="4"/>
      <c r="EA1503" s="4"/>
      <c r="EB1503" s="4"/>
      <c r="EC1503" s="4"/>
      <c r="ED1503" s="4"/>
      <c r="EE1503" s="4"/>
      <c r="EF1503" s="4"/>
      <c r="EG1503" s="4"/>
      <c r="EH1503" s="4"/>
      <c r="EI1503" s="4"/>
      <c r="EJ1503" s="4"/>
      <c r="EK1503" s="4"/>
      <c r="EL1503" s="4"/>
      <c r="EM1503" s="4"/>
      <c r="EN1503" s="4"/>
      <c r="EO1503" s="4"/>
      <c r="EP1503" s="4"/>
      <c r="EQ1503" s="4"/>
      <c r="ER1503" s="4"/>
      <c r="ES1503" s="4"/>
      <c r="ET1503" s="4"/>
      <c r="EU1503" s="4"/>
      <c r="EV1503" s="4"/>
      <c r="EW1503" s="4"/>
      <c r="EX1503" s="4"/>
    </row>
    <row r="1504" spans="1:154">
      <c r="A1504" s="6"/>
      <c r="B1504" s="4"/>
      <c r="C1504" s="4"/>
      <c r="D1504" s="5"/>
      <c r="E1504" s="5"/>
      <c r="F1504" s="5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  <c r="CH1504" s="4"/>
      <c r="CI1504" s="4"/>
      <c r="CJ1504" s="4"/>
      <c r="CK1504" s="4"/>
      <c r="CL1504" s="4"/>
      <c r="CM1504" s="4"/>
      <c r="CN1504" s="4"/>
      <c r="CO1504" s="4"/>
      <c r="CP1504" s="4"/>
      <c r="CQ1504" s="4"/>
      <c r="CR1504" s="4"/>
      <c r="CS1504" s="4"/>
      <c r="CT1504" s="4"/>
      <c r="CU1504" s="4"/>
      <c r="CV1504" s="4"/>
      <c r="CW1504" s="4"/>
      <c r="CX1504" s="4"/>
      <c r="CY1504" s="4"/>
      <c r="CZ1504" s="4"/>
      <c r="DA1504" s="4"/>
      <c r="DB1504" s="4"/>
      <c r="DC1504" s="4"/>
      <c r="DD1504" s="4"/>
      <c r="DE1504" s="4"/>
      <c r="DF1504" s="4"/>
      <c r="DG1504" s="4"/>
      <c r="DH1504" s="4"/>
      <c r="DI1504" s="4"/>
      <c r="DJ1504" s="4"/>
      <c r="DK1504" s="4"/>
      <c r="DL1504" s="4"/>
      <c r="DM1504" s="4"/>
      <c r="DN1504" s="4"/>
      <c r="DO1504" s="4"/>
      <c r="DP1504" s="4"/>
      <c r="DQ1504" s="4"/>
      <c r="DR1504" s="4"/>
      <c r="DS1504" s="4"/>
      <c r="DT1504" s="4"/>
      <c r="DU1504" s="4"/>
      <c r="DV1504" s="4"/>
      <c r="DW1504" s="4"/>
      <c r="DX1504" s="4"/>
      <c r="DY1504" s="4"/>
      <c r="DZ1504" s="4"/>
      <c r="EA1504" s="4"/>
      <c r="EB1504" s="4"/>
      <c r="EC1504" s="4"/>
      <c r="ED1504" s="4"/>
      <c r="EE1504" s="4"/>
      <c r="EF1504" s="4"/>
      <c r="EG1504" s="4"/>
      <c r="EH1504" s="4"/>
      <c r="EI1504" s="4"/>
      <c r="EJ1504" s="4"/>
      <c r="EK1504" s="4"/>
      <c r="EL1504" s="4"/>
      <c r="EM1504" s="4"/>
      <c r="EN1504" s="4"/>
      <c r="EO1504" s="4"/>
      <c r="EP1504" s="4"/>
      <c r="EQ1504" s="4"/>
      <c r="ER1504" s="4"/>
      <c r="ES1504" s="4"/>
      <c r="ET1504" s="4"/>
      <c r="EU1504" s="4"/>
      <c r="EV1504" s="4"/>
      <c r="EW1504" s="4"/>
      <c r="EX1504" s="4"/>
    </row>
    <row r="1505" spans="1:154">
      <c r="A1505" s="6"/>
      <c r="B1505" s="4"/>
      <c r="C1505" s="4"/>
      <c r="D1505" s="5"/>
      <c r="E1505" s="5"/>
      <c r="F1505" s="5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  <c r="CH1505" s="4"/>
      <c r="CI1505" s="4"/>
      <c r="CJ1505" s="4"/>
      <c r="CK1505" s="4"/>
      <c r="CL1505" s="4"/>
      <c r="CM1505" s="4"/>
      <c r="CN1505" s="4"/>
      <c r="CO1505" s="4"/>
      <c r="CP1505" s="4"/>
      <c r="CQ1505" s="4"/>
      <c r="CR1505" s="4"/>
      <c r="CS1505" s="4"/>
      <c r="CT1505" s="4"/>
      <c r="CU1505" s="4"/>
      <c r="CV1505" s="4"/>
      <c r="CW1505" s="4"/>
      <c r="CX1505" s="4"/>
      <c r="CY1505" s="4"/>
      <c r="CZ1505" s="4"/>
      <c r="DA1505" s="4"/>
      <c r="DB1505" s="4"/>
      <c r="DC1505" s="4"/>
      <c r="DD1505" s="4"/>
      <c r="DE1505" s="4"/>
      <c r="DF1505" s="4"/>
      <c r="DG1505" s="4"/>
      <c r="DH1505" s="4"/>
      <c r="DI1505" s="4"/>
      <c r="DJ1505" s="4"/>
      <c r="DK1505" s="4"/>
      <c r="DL1505" s="4"/>
      <c r="DM1505" s="4"/>
      <c r="DN1505" s="4"/>
      <c r="DO1505" s="4"/>
      <c r="DP1505" s="4"/>
      <c r="DQ1505" s="4"/>
      <c r="DR1505" s="4"/>
      <c r="DS1505" s="4"/>
      <c r="DT1505" s="4"/>
      <c r="DU1505" s="4"/>
      <c r="DV1505" s="4"/>
      <c r="DW1505" s="4"/>
      <c r="DX1505" s="4"/>
      <c r="DY1505" s="4"/>
      <c r="DZ1505" s="4"/>
      <c r="EA1505" s="4"/>
      <c r="EB1505" s="4"/>
      <c r="EC1505" s="4"/>
      <c r="ED1505" s="4"/>
      <c r="EE1505" s="4"/>
      <c r="EF1505" s="4"/>
      <c r="EG1505" s="4"/>
      <c r="EH1505" s="4"/>
      <c r="EI1505" s="4"/>
      <c r="EJ1505" s="4"/>
      <c r="EK1505" s="4"/>
      <c r="EL1505" s="4"/>
      <c r="EM1505" s="4"/>
      <c r="EN1505" s="4"/>
      <c r="EO1505" s="4"/>
      <c r="EP1505" s="4"/>
      <c r="EQ1505" s="4"/>
      <c r="ER1505" s="4"/>
      <c r="ES1505" s="4"/>
      <c r="ET1505" s="4"/>
      <c r="EU1505" s="4"/>
      <c r="EV1505" s="4"/>
      <c r="EW1505" s="4"/>
      <c r="EX1505" s="4"/>
    </row>
    <row r="1506" spans="1:154">
      <c r="A1506" s="6"/>
      <c r="B1506" s="4"/>
      <c r="C1506" s="4"/>
      <c r="D1506" s="5"/>
      <c r="E1506" s="5"/>
      <c r="F1506" s="5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  <c r="CG1506" s="4"/>
      <c r="CH1506" s="4"/>
      <c r="CI1506" s="4"/>
      <c r="CJ1506" s="4"/>
      <c r="CK1506" s="4"/>
      <c r="CL1506" s="4"/>
      <c r="CM1506" s="4"/>
      <c r="CN1506" s="4"/>
      <c r="CO1506" s="4"/>
      <c r="CP1506" s="4"/>
      <c r="CQ1506" s="4"/>
      <c r="CR1506" s="4"/>
      <c r="CS1506" s="4"/>
      <c r="CT1506" s="4"/>
      <c r="CU1506" s="4"/>
      <c r="CV1506" s="4"/>
      <c r="CW1506" s="4"/>
      <c r="CX1506" s="4"/>
      <c r="CY1506" s="4"/>
      <c r="CZ1506" s="4"/>
      <c r="DA1506" s="4"/>
      <c r="DB1506" s="4"/>
      <c r="DC1506" s="4"/>
      <c r="DD1506" s="4"/>
      <c r="DE1506" s="4"/>
      <c r="DF1506" s="4"/>
      <c r="DG1506" s="4"/>
      <c r="DH1506" s="4"/>
      <c r="DI1506" s="4"/>
      <c r="DJ1506" s="4"/>
      <c r="DK1506" s="4"/>
      <c r="DL1506" s="4"/>
      <c r="DM1506" s="4"/>
      <c r="DN1506" s="4"/>
      <c r="DO1506" s="4"/>
      <c r="DP1506" s="4"/>
      <c r="DQ1506" s="4"/>
      <c r="DR1506" s="4"/>
      <c r="DS1506" s="4"/>
      <c r="DT1506" s="4"/>
      <c r="DU1506" s="4"/>
      <c r="DV1506" s="4"/>
      <c r="DW1506" s="4"/>
      <c r="DX1506" s="4"/>
      <c r="DY1506" s="4"/>
      <c r="DZ1506" s="4"/>
      <c r="EA1506" s="4"/>
      <c r="EB1506" s="4"/>
      <c r="EC1506" s="4"/>
      <c r="ED1506" s="4"/>
      <c r="EE1506" s="4"/>
      <c r="EF1506" s="4"/>
      <c r="EG1506" s="4"/>
      <c r="EH1506" s="4"/>
      <c r="EI1506" s="4"/>
      <c r="EJ1506" s="4"/>
      <c r="EK1506" s="4"/>
      <c r="EL1506" s="4"/>
      <c r="EM1506" s="4"/>
      <c r="EN1506" s="4"/>
      <c r="EO1506" s="4"/>
      <c r="EP1506" s="4"/>
      <c r="EQ1506" s="4"/>
      <c r="ER1506" s="4"/>
      <c r="ES1506" s="4"/>
      <c r="ET1506" s="4"/>
      <c r="EU1506" s="4"/>
      <c r="EV1506" s="4"/>
      <c r="EW1506" s="4"/>
      <c r="EX1506" s="4"/>
    </row>
    <row r="1507" spans="1:154">
      <c r="A1507" s="6"/>
      <c r="B1507" s="4"/>
      <c r="C1507" s="4"/>
      <c r="D1507" s="5"/>
      <c r="E1507" s="5"/>
      <c r="F1507" s="5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  <c r="CH1507" s="4"/>
      <c r="CI1507" s="4"/>
      <c r="CJ1507" s="4"/>
      <c r="CK1507" s="4"/>
      <c r="CL1507" s="4"/>
      <c r="CM1507" s="4"/>
      <c r="CN1507" s="4"/>
      <c r="CO1507" s="4"/>
      <c r="CP1507" s="4"/>
      <c r="CQ1507" s="4"/>
      <c r="CR1507" s="4"/>
      <c r="CS1507" s="4"/>
      <c r="CT1507" s="4"/>
      <c r="CU1507" s="4"/>
      <c r="CV1507" s="4"/>
      <c r="CW1507" s="4"/>
      <c r="CX1507" s="4"/>
      <c r="CY1507" s="4"/>
      <c r="CZ1507" s="4"/>
      <c r="DA1507" s="4"/>
      <c r="DB1507" s="4"/>
      <c r="DC1507" s="4"/>
      <c r="DD1507" s="4"/>
      <c r="DE1507" s="4"/>
      <c r="DF1507" s="4"/>
      <c r="DG1507" s="4"/>
      <c r="DH1507" s="4"/>
      <c r="DI1507" s="4"/>
      <c r="DJ1507" s="4"/>
      <c r="DK1507" s="4"/>
      <c r="DL1507" s="4"/>
      <c r="DM1507" s="4"/>
      <c r="DN1507" s="4"/>
      <c r="DO1507" s="4"/>
      <c r="DP1507" s="4"/>
      <c r="DQ1507" s="4"/>
      <c r="DR1507" s="4"/>
      <c r="DS1507" s="4"/>
      <c r="DT1507" s="4"/>
      <c r="DU1507" s="4"/>
      <c r="DV1507" s="4"/>
      <c r="DW1507" s="4"/>
      <c r="DX1507" s="4"/>
      <c r="DY1507" s="4"/>
      <c r="DZ1507" s="4"/>
      <c r="EA1507" s="4"/>
      <c r="EB1507" s="4"/>
      <c r="EC1507" s="4"/>
      <c r="ED1507" s="4"/>
      <c r="EE1507" s="4"/>
      <c r="EF1507" s="4"/>
      <c r="EG1507" s="4"/>
      <c r="EH1507" s="4"/>
      <c r="EI1507" s="4"/>
      <c r="EJ1507" s="4"/>
      <c r="EK1507" s="4"/>
      <c r="EL1507" s="4"/>
      <c r="EM1507" s="4"/>
      <c r="EN1507" s="4"/>
      <c r="EO1507" s="4"/>
      <c r="EP1507" s="4"/>
      <c r="EQ1507" s="4"/>
      <c r="ER1507" s="4"/>
      <c r="ES1507" s="4"/>
      <c r="ET1507" s="4"/>
      <c r="EU1507" s="4"/>
      <c r="EV1507" s="4"/>
      <c r="EW1507" s="4"/>
      <c r="EX1507" s="4"/>
    </row>
    <row r="1508" spans="1:154">
      <c r="A1508" s="6"/>
      <c r="B1508" s="4"/>
      <c r="C1508" s="4"/>
      <c r="D1508" s="5"/>
      <c r="E1508" s="5"/>
      <c r="F1508" s="5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  <c r="CH1508" s="4"/>
      <c r="CI1508" s="4"/>
      <c r="CJ1508" s="4"/>
      <c r="CK1508" s="4"/>
      <c r="CL1508" s="4"/>
      <c r="CM1508" s="4"/>
      <c r="CN1508" s="4"/>
      <c r="CO1508" s="4"/>
      <c r="CP1508" s="4"/>
      <c r="CQ1508" s="4"/>
      <c r="CR1508" s="4"/>
      <c r="CS1508" s="4"/>
      <c r="CT1508" s="4"/>
      <c r="CU1508" s="4"/>
      <c r="CV1508" s="4"/>
      <c r="CW1508" s="4"/>
      <c r="CX1508" s="4"/>
      <c r="CY1508" s="4"/>
      <c r="CZ1508" s="4"/>
      <c r="DA1508" s="4"/>
      <c r="DB1508" s="4"/>
      <c r="DC1508" s="4"/>
      <c r="DD1508" s="4"/>
      <c r="DE1508" s="4"/>
      <c r="DF1508" s="4"/>
      <c r="DG1508" s="4"/>
      <c r="DH1508" s="4"/>
      <c r="DI1508" s="4"/>
      <c r="DJ1508" s="4"/>
      <c r="DK1508" s="4"/>
      <c r="DL1508" s="4"/>
      <c r="DM1508" s="4"/>
      <c r="DN1508" s="4"/>
      <c r="DO1508" s="4"/>
      <c r="DP1508" s="4"/>
      <c r="DQ1508" s="4"/>
      <c r="DR1508" s="4"/>
      <c r="DS1508" s="4"/>
      <c r="DT1508" s="4"/>
      <c r="DU1508" s="4"/>
      <c r="DV1508" s="4"/>
      <c r="DW1508" s="4"/>
      <c r="DX1508" s="4"/>
      <c r="DY1508" s="4"/>
      <c r="DZ1508" s="4"/>
      <c r="EA1508" s="4"/>
      <c r="EB1508" s="4"/>
      <c r="EC1508" s="4"/>
      <c r="ED1508" s="4"/>
      <c r="EE1508" s="4"/>
      <c r="EF1508" s="4"/>
      <c r="EG1508" s="4"/>
      <c r="EH1508" s="4"/>
      <c r="EI1508" s="4"/>
      <c r="EJ1508" s="4"/>
      <c r="EK1508" s="4"/>
      <c r="EL1508" s="4"/>
      <c r="EM1508" s="4"/>
      <c r="EN1508" s="4"/>
      <c r="EO1508" s="4"/>
      <c r="EP1508" s="4"/>
      <c r="EQ1508" s="4"/>
      <c r="ER1508" s="4"/>
      <c r="ES1508" s="4"/>
      <c r="ET1508" s="4"/>
      <c r="EU1508" s="4"/>
      <c r="EV1508" s="4"/>
      <c r="EW1508" s="4"/>
      <c r="EX1508" s="4"/>
    </row>
    <row r="1509" spans="1:154">
      <c r="A1509" s="6"/>
      <c r="B1509" s="4"/>
      <c r="C1509" s="4"/>
      <c r="D1509" s="5"/>
      <c r="E1509" s="5"/>
      <c r="F1509" s="5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  <c r="CH1509" s="4"/>
      <c r="CI1509" s="4"/>
      <c r="CJ1509" s="4"/>
      <c r="CK1509" s="4"/>
      <c r="CL1509" s="4"/>
      <c r="CM1509" s="4"/>
      <c r="CN1509" s="4"/>
      <c r="CO1509" s="4"/>
      <c r="CP1509" s="4"/>
      <c r="CQ1509" s="4"/>
      <c r="CR1509" s="4"/>
      <c r="CS1509" s="4"/>
      <c r="CT1509" s="4"/>
      <c r="CU1509" s="4"/>
      <c r="CV1509" s="4"/>
      <c r="CW1509" s="4"/>
      <c r="CX1509" s="4"/>
      <c r="CY1509" s="4"/>
      <c r="CZ1509" s="4"/>
      <c r="DA1509" s="4"/>
      <c r="DB1509" s="4"/>
      <c r="DC1509" s="4"/>
      <c r="DD1509" s="4"/>
      <c r="DE1509" s="4"/>
      <c r="DF1509" s="4"/>
      <c r="DG1509" s="4"/>
      <c r="DH1509" s="4"/>
      <c r="DI1509" s="4"/>
      <c r="DJ1509" s="4"/>
      <c r="DK1509" s="4"/>
      <c r="DL1509" s="4"/>
      <c r="DM1509" s="4"/>
      <c r="DN1509" s="4"/>
      <c r="DO1509" s="4"/>
      <c r="DP1509" s="4"/>
      <c r="DQ1509" s="4"/>
      <c r="DR1509" s="4"/>
      <c r="DS1509" s="4"/>
      <c r="DT1509" s="4"/>
      <c r="DU1509" s="4"/>
      <c r="DV1509" s="4"/>
      <c r="DW1509" s="4"/>
      <c r="DX1509" s="4"/>
      <c r="DY1509" s="4"/>
      <c r="DZ1509" s="4"/>
      <c r="EA1509" s="4"/>
      <c r="EB1509" s="4"/>
      <c r="EC1509" s="4"/>
      <c r="ED1509" s="4"/>
      <c r="EE1509" s="4"/>
      <c r="EF1509" s="4"/>
      <c r="EG1509" s="4"/>
      <c r="EH1509" s="4"/>
      <c r="EI1509" s="4"/>
      <c r="EJ1509" s="4"/>
      <c r="EK1509" s="4"/>
      <c r="EL1509" s="4"/>
      <c r="EM1509" s="4"/>
      <c r="EN1509" s="4"/>
      <c r="EO1509" s="4"/>
      <c r="EP1509" s="4"/>
      <c r="EQ1509" s="4"/>
      <c r="ER1509" s="4"/>
      <c r="ES1509" s="4"/>
      <c r="ET1509" s="4"/>
      <c r="EU1509" s="4"/>
      <c r="EV1509" s="4"/>
      <c r="EW1509" s="4"/>
      <c r="EX1509" s="4"/>
    </row>
    <row r="1510" spans="1:154">
      <c r="A1510" s="6"/>
      <c r="B1510" s="4"/>
      <c r="C1510" s="4"/>
      <c r="D1510" s="5"/>
      <c r="E1510" s="5"/>
      <c r="F1510" s="5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  <c r="CH1510" s="4"/>
      <c r="CI1510" s="4"/>
      <c r="CJ1510" s="4"/>
      <c r="CK1510" s="4"/>
      <c r="CL1510" s="4"/>
      <c r="CM1510" s="4"/>
      <c r="CN1510" s="4"/>
      <c r="CO1510" s="4"/>
      <c r="CP1510" s="4"/>
      <c r="CQ1510" s="4"/>
      <c r="CR1510" s="4"/>
      <c r="CS1510" s="4"/>
      <c r="CT1510" s="4"/>
      <c r="CU1510" s="4"/>
      <c r="CV1510" s="4"/>
      <c r="CW1510" s="4"/>
      <c r="CX1510" s="4"/>
      <c r="CY1510" s="4"/>
      <c r="CZ1510" s="4"/>
      <c r="DA1510" s="4"/>
      <c r="DB1510" s="4"/>
      <c r="DC1510" s="4"/>
      <c r="DD1510" s="4"/>
      <c r="DE1510" s="4"/>
      <c r="DF1510" s="4"/>
      <c r="DG1510" s="4"/>
      <c r="DH1510" s="4"/>
      <c r="DI1510" s="4"/>
      <c r="DJ1510" s="4"/>
      <c r="DK1510" s="4"/>
      <c r="DL1510" s="4"/>
      <c r="DM1510" s="4"/>
      <c r="DN1510" s="4"/>
      <c r="DO1510" s="4"/>
      <c r="DP1510" s="4"/>
      <c r="DQ1510" s="4"/>
      <c r="DR1510" s="4"/>
      <c r="DS1510" s="4"/>
      <c r="DT1510" s="4"/>
      <c r="DU1510" s="4"/>
      <c r="DV1510" s="4"/>
      <c r="DW1510" s="4"/>
      <c r="DX1510" s="4"/>
      <c r="DY1510" s="4"/>
      <c r="DZ1510" s="4"/>
      <c r="EA1510" s="4"/>
      <c r="EB1510" s="4"/>
      <c r="EC1510" s="4"/>
      <c r="ED1510" s="4"/>
      <c r="EE1510" s="4"/>
      <c r="EF1510" s="4"/>
      <c r="EG1510" s="4"/>
      <c r="EH1510" s="4"/>
      <c r="EI1510" s="4"/>
      <c r="EJ1510" s="4"/>
      <c r="EK1510" s="4"/>
      <c r="EL1510" s="4"/>
      <c r="EM1510" s="4"/>
      <c r="EN1510" s="4"/>
      <c r="EO1510" s="4"/>
      <c r="EP1510" s="4"/>
      <c r="EQ1510" s="4"/>
      <c r="ER1510" s="4"/>
      <c r="ES1510" s="4"/>
      <c r="ET1510" s="4"/>
      <c r="EU1510" s="4"/>
      <c r="EV1510" s="4"/>
      <c r="EW1510" s="4"/>
      <c r="EX1510" s="4"/>
    </row>
    <row r="1511" spans="1:154">
      <c r="A1511" s="6"/>
      <c r="B1511" s="4"/>
      <c r="C1511" s="4"/>
      <c r="D1511" s="5"/>
      <c r="E1511" s="5"/>
      <c r="F1511" s="5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  <c r="CH1511" s="4"/>
      <c r="CI1511" s="4"/>
      <c r="CJ1511" s="4"/>
      <c r="CK1511" s="4"/>
      <c r="CL1511" s="4"/>
      <c r="CM1511" s="4"/>
      <c r="CN1511" s="4"/>
      <c r="CO1511" s="4"/>
      <c r="CP1511" s="4"/>
      <c r="CQ1511" s="4"/>
      <c r="CR1511" s="4"/>
      <c r="CS1511" s="4"/>
      <c r="CT1511" s="4"/>
      <c r="CU1511" s="4"/>
      <c r="CV1511" s="4"/>
      <c r="CW1511" s="4"/>
      <c r="CX1511" s="4"/>
      <c r="CY1511" s="4"/>
      <c r="CZ1511" s="4"/>
      <c r="DA1511" s="4"/>
      <c r="DB1511" s="4"/>
      <c r="DC1511" s="4"/>
      <c r="DD1511" s="4"/>
      <c r="DE1511" s="4"/>
      <c r="DF1511" s="4"/>
      <c r="DG1511" s="4"/>
      <c r="DH1511" s="4"/>
      <c r="DI1511" s="4"/>
      <c r="DJ1511" s="4"/>
      <c r="DK1511" s="4"/>
      <c r="DL1511" s="4"/>
      <c r="DM1511" s="4"/>
      <c r="DN1511" s="4"/>
      <c r="DO1511" s="4"/>
      <c r="DP1511" s="4"/>
      <c r="DQ1511" s="4"/>
      <c r="DR1511" s="4"/>
      <c r="DS1511" s="4"/>
      <c r="DT1511" s="4"/>
      <c r="DU1511" s="4"/>
      <c r="DV1511" s="4"/>
      <c r="DW1511" s="4"/>
      <c r="DX1511" s="4"/>
      <c r="DY1511" s="4"/>
      <c r="DZ1511" s="4"/>
      <c r="EA1511" s="4"/>
      <c r="EB1511" s="4"/>
      <c r="EC1511" s="4"/>
      <c r="ED1511" s="4"/>
      <c r="EE1511" s="4"/>
      <c r="EF1511" s="4"/>
      <c r="EG1511" s="4"/>
      <c r="EH1511" s="4"/>
      <c r="EI1511" s="4"/>
      <c r="EJ1511" s="4"/>
      <c r="EK1511" s="4"/>
      <c r="EL1511" s="4"/>
      <c r="EM1511" s="4"/>
      <c r="EN1511" s="4"/>
      <c r="EO1511" s="4"/>
      <c r="EP1511" s="4"/>
      <c r="EQ1511" s="4"/>
      <c r="ER1511" s="4"/>
      <c r="ES1511" s="4"/>
      <c r="ET1511" s="4"/>
      <c r="EU1511" s="4"/>
      <c r="EV1511" s="4"/>
      <c r="EW1511" s="4"/>
      <c r="EX1511" s="4"/>
    </row>
    <row r="1512" spans="1:154">
      <c r="A1512" s="6"/>
      <c r="B1512" s="4"/>
      <c r="C1512" s="4"/>
      <c r="D1512" s="5"/>
      <c r="E1512" s="5"/>
      <c r="F1512" s="5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  <c r="CH1512" s="4"/>
      <c r="CI1512" s="4"/>
      <c r="CJ1512" s="4"/>
      <c r="CK1512" s="4"/>
      <c r="CL1512" s="4"/>
      <c r="CM1512" s="4"/>
      <c r="CN1512" s="4"/>
      <c r="CO1512" s="4"/>
      <c r="CP1512" s="4"/>
      <c r="CQ1512" s="4"/>
      <c r="CR1512" s="4"/>
      <c r="CS1512" s="4"/>
      <c r="CT1512" s="4"/>
      <c r="CU1512" s="4"/>
      <c r="CV1512" s="4"/>
      <c r="CW1512" s="4"/>
      <c r="CX1512" s="4"/>
      <c r="CY1512" s="4"/>
      <c r="CZ1512" s="4"/>
      <c r="DA1512" s="4"/>
      <c r="DB1512" s="4"/>
      <c r="DC1512" s="4"/>
      <c r="DD1512" s="4"/>
      <c r="DE1512" s="4"/>
      <c r="DF1512" s="4"/>
      <c r="DG1512" s="4"/>
      <c r="DH1512" s="4"/>
      <c r="DI1512" s="4"/>
      <c r="DJ1512" s="4"/>
      <c r="DK1512" s="4"/>
      <c r="DL1512" s="4"/>
      <c r="DM1512" s="4"/>
      <c r="DN1512" s="4"/>
      <c r="DO1512" s="4"/>
      <c r="DP1512" s="4"/>
      <c r="DQ1512" s="4"/>
      <c r="DR1512" s="4"/>
      <c r="DS1512" s="4"/>
      <c r="DT1512" s="4"/>
      <c r="DU1512" s="4"/>
      <c r="DV1512" s="4"/>
      <c r="DW1512" s="4"/>
      <c r="DX1512" s="4"/>
      <c r="DY1512" s="4"/>
      <c r="DZ1512" s="4"/>
      <c r="EA1512" s="4"/>
      <c r="EB1512" s="4"/>
      <c r="EC1512" s="4"/>
      <c r="ED1512" s="4"/>
      <c r="EE1512" s="4"/>
      <c r="EF1512" s="4"/>
      <c r="EG1512" s="4"/>
      <c r="EH1512" s="4"/>
      <c r="EI1512" s="4"/>
      <c r="EJ1512" s="4"/>
      <c r="EK1512" s="4"/>
      <c r="EL1512" s="4"/>
      <c r="EM1512" s="4"/>
      <c r="EN1512" s="4"/>
      <c r="EO1512" s="4"/>
      <c r="EP1512" s="4"/>
      <c r="EQ1512" s="4"/>
      <c r="ER1512" s="4"/>
      <c r="ES1512" s="4"/>
      <c r="ET1512" s="4"/>
      <c r="EU1512" s="4"/>
      <c r="EV1512" s="4"/>
      <c r="EW1512" s="4"/>
      <c r="EX1512" s="4"/>
    </row>
    <row r="1513" spans="1:154">
      <c r="A1513" s="6"/>
      <c r="B1513" s="4"/>
      <c r="C1513" s="4"/>
      <c r="D1513" s="5"/>
      <c r="E1513" s="5"/>
      <c r="F1513" s="5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  <c r="CG1513" s="4"/>
      <c r="CH1513" s="4"/>
      <c r="CI1513" s="4"/>
      <c r="CJ1513" s="4"/>
      <c r="CK1513" s="4"/>
      <c r="CL1513" s="4"/>
      <c r="CM1513" s="4"/>
      <c r="CN1513" s="4"/>
      <c r="CO1513" s="4"/>
      <c r="CP1513" s="4"/>
      <c r="CQ1513" s="4"/>
      <c r="CR1513" s="4"/>
      <c r="CS1513" s="4"/>
      <c r="CT1513" s="4"/>
      <c r="CU1513" s="4"/>
      <c r="CV1513" s="4"/>
      <c r="CW1513" s="4"/>
      <c r="CX1513" s="4"/>
      <c r="CY1513" s="4"/>
      <c r="CZ1513" s="4"/>
      <c r="DA1513" s="4"/>
      <c r="DB1513" s="4"/>
      <c r="DC1513" s="4"/>
      <c r="DD1513" s="4"/>
      <c r="DE1513" s="4"/>
      <c r="DF1513" s="4"/>
      <c r="DG1513" s="4"/>
      <c r="DH1513" s="4"/>
      <c r="DI1513" s="4"/>
      <c r="DJ1513" s="4"/>
      <c r="DK1513" s="4"/>
      <c r="DL1513" s="4"/>
      <c r="DM1513" s="4"/>
      <c r="DN1513" s="4"/>
      <c r="DO1513" s="4"/>
      <c r="DP1513" s="4"/>
      <c r="DQ1513" s="4"/>
      <c r="DR1513" s="4"/>
      <c r="DS1513" s="4"/>
      <c r="DT1513" s="4"/>
      <c r="DU1513" s="4"/>
      <c r="DV1513" s="4"/>
      <c r="DW1513" s="4"/>
      <c r="DX1513" s="4"/>
      <c r="DY1513" s="4"/>
      <c r="DZ1513" s="4"/>
      <c r="EA1513" s="4"/>
      <c r="EB1513" s="4"/>
      <c r="EC1513" s="4"/>
      <c r="ED1513" s="4"/>
      <c r="EE1513" s="4"/>
      <c r="EF1513" s="4"/>
      <c r="EG1513" s="4"/>
      <c r="EH1513" s="4"/>
      <c r="EI1513" s="4"/>
      <c r="EJ1513" s="4"/>
      <c r="EK1513" s="4"/>
      <c r="EL1513" s="4"/>
      <c r="EM1513" s="4"/>
      <c r="EN1513" s="4"/>
      <c r="EO1513" s="4"/>
      <c r="EP1513" s="4"/>
      <c r="EQ1513" s="4"/>
      <c r="ER1513" s="4"/>
      <c r="ES1513" s="4"/>
      <c r="ET1513" s="4"/>
      <c r="EU1513" s="4"/>
      <c r="EV1513" s="4"/>
      <c r="EW1513" s="4"/>
      <c r="EX1513" s="4"/>
    </row>
    <row r="1514" spans="1:154">
      <c r="A1514" s="6"/>
      <c r="B1514" s="4"/>
      <c r="C1514" s="4"/>
      <c r="D1514" s="5"/>
      <c r="E1514" s="5"/>
      <c r="F1514" s="5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  <c r="CG1514" s="4"/>
      <c r="CH1514" s="4"/>
      <c r="CI1514" s="4"/>
      <c r="CJ1514" s="4"/>
      <c r="CK1514" s="4"/>
      <c r="CL1514" s="4"/>
      <c r="CM1514" s="4"/>
      <c r="CN1514" s="4"/>
      <c r="CO1514" s="4"/>
      <c r="CP1514" s="4"/>
      <c r="CQ1514" s="4"/>
      <c r="CR1514" s="4"/>
      <c r="CS1514" s="4"/>
      <c r="CT1514" s="4"/>
      <c r="CU1514" s="4"/>
      <c r="CV1514" s="4"/>
      <c r="CW1514" s="4"/>
      <c r="CX1514" s="4"/>
      <c r="CY1514" s="4"/>
      <c r="CZ1514" s="4"/>
      <c r="DA1514" s="4"/>
      <c r="DB1514" s="4"/>
      <c r="DC1514" s="4"/>
      <c r="DD1514" s="4"/>
      <c r="DE1514" s="4"/>
      <c r="DF1514" s="4"/>
      <c r="DG1514" s="4"/>
      <c r="DH1514" s="4"/>
      <c r="DI1514" s="4"/>
      <c r="DJ1514" s="4"/>
      <c r="DK1514" s="4"/>
      <c r="DL1514" s="4"/>
      <c r="DM1514" s="4"/>
      <c r="DN1514" s="4"/>
      <c r="DO1514" s="4"/>
      <c r="DP1514" s="4"/>
      <c r="DQ1514" s="4"/>
      <c r="DR1514" s="4"/>
      <c r="DS1514" s="4"/>
      <c r="DT1514" s="4"/>
      <c r="DU1514" s="4"/>
      <c r="DV1514" s="4"/>
      <c r="DW1514" s="4"/>
      <c r="DX1514" s="4"/>
      <c r="DY1514" s="4"/>
      <c r="DZ1514" s="4"/>
      <c r="EA1514" s="4"/>
      <c r="EB1514" s="4"/>
      <c r="EC1514" s="4"/>
      <c r="ED1514" s="4"/>
      <c r="EE1514" s="4"/>
      <c r="EF1514" s="4"/>
      <c r="EG1514" s="4"/>
      <c r="EH1514" s="4"/>
      <c r="EI1514" s="4"/>
      <c r="EJ1514" s="4"/>
      <c r="EK1514" s="4"/>
      <c r="EL1514" s="4"/>
      <c r="EM1514" s="4"/>
      <c r="EN1514" s="4"/>
      <c r="EO1514" s="4"/>
      <c r="EP1514" s="4"/>
      <c r="EQ1514" s="4"/>
      <c r="ER1514" s="4"/>
      <c r="ES1514" s="4"/>
      <c r="ET1514" s="4"/>
      <c r="EU1514" s="4"/>
      <c r="EV1514" s="4"/>
      <c r="EW1514" s="4"/>
      <c r="EX1514" s="4"/>
    </row>
    <row r="1515" spans="1:154">
      <c r="A1515" s="6"/>
      <c r="B1515" s="4"/>
      <c r="C1515" s="4"/>
      <c r="D1515" s="5"/>
      <c r="E1515" s="5"/>
      <c r="F1515" s="5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  <c r="CG1515" s="4"/>
      <c r="CH1515" s="4"/>
      <c r="CI1515" s="4"/>
      <c r="CJ1515" s="4"/>
      <c r="CK1515" s="4"/>
      <c r="CL1515" s="4"/>
      <c r="CM1515" s="4"/>
      <c r="CN1515" s="4"/>
      <c r="CO1515" s="4"/>
      <c r="CP1515" s="4"/>
      <c r="CQ1515" s="4"/>
      <c r="CR1515" s="4"/>
      <c r="CS1515" s="4"/>
      <c r="CT1515" s="4"/>
      <c r="CU1515" s="4"/>
      <c r="CV1515" s="4"/>
      <c r="CW1515" s="4"/>
      <c r="CX1515" s="4"/>
      <c r="CY1515" s="4"/>
      <c r="CZ1515" s="4"/>
      <c r="DA1515" s="4"/>
      <c r="DB1515" s="4"/>
      <c r="DC1515" s="4"/>
      <c r="DD1515" s="4"/>
      <c r="DE1515" s="4"/>
      <c r="DF1515" s="4"/>
      <c r="DG1515" s="4"/>
      <c r="DH1515" s="4"/>
      <c r="DI1515" s="4"/>
      <c r="DJ1515" s="4"/>
      <c r="DK1515" s="4"/>
      <c r="DL1515" s="4"/>
      <c r="DM1515" s="4"/>
      <c r="DN1515" s="4"/>
      <c r="DO1515" s="4"/>
      <c r="DP1515" s="4"/>
      <c r="DQ1515" s="4"/>
      <c r="DR1515" s="4"/>
      <c r="DS1515" s="4"/>
      <c r="DT1515" s="4"/>
      <c r="DU1515" s="4"/>
      <c r="DV1515" s="4"/>
      <c r="DW1515" s="4"/>
      <c r="DX1515" s="4"/>
      <c r="DY1515" s="4"/>
      <c r="DZ1515" s="4"/>
      <c r="EA1515" s="4"/>
      <c r="EB1515" s="4"/>
      <c r="EC1515" s="4"/>
      <c r="ED1515" s="4"/>
      <c r="EE1515" s="4"/>
      <c r="EF1515" s="4"/>
      <c r="EG1515" s="4"/>
      <c r="EH1515" s="4"/>
      <c r="EI1515" s="4"/>
      <c r="EJ1515" s="4"/>
      <c r="EK1515" s="4"/>
      <c r="EL1515" s="4"/>
      <c r="EM1515" s="4"/>
      <c r="EN1515" s="4"/>
      <c r="EO1515" s="4"/>
      <c r="EP1515" s="4"/>
      <c r="EQ1515" s="4"/>
      <c r="ER1515" s="4"/>
      <c r="ES1515" s="4"/>
      <c r="ET1515" s="4"/>
      <c r="EU1515" s="4"/>
      <c r="EV1515" s="4"/>
      <c r="EW1515" s="4"/>
      <c r="EX1515" s="4"/>
    </row>
    <row r="1516" spans="1:154">
      <c r="A1516" s="6"/>
      <c r="B1516" s="4"/>
      <c r="C1516" s="4"/>
      <c r="D1516" s="5"/>
      <c r="E1516" s="5"/>
      <c r="F1516" s="5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  <c r="CG1516" s="4"/>
      <c r="CH1516" s="4"/>
      <c r="CI1516" s="4"/>
      <c r="CJ1516" s="4"/>
      <c r="CK1516" s="4"/>
      <c r="CL1516" s="4"/>
      <c r="CM1516" s="4"/>
      <c r="CN1516" s="4"/>
      <c r="CO1516" s="4"/>
      <c r="CP1516" s="4"/>
      <c r="CQ1516" s="4"/>
      <c r="CR1516" s="4"/>
      <c r="CS1516" s="4"/>
      <c r="CT1516" s="4"/>
      <c r="CU1516" s="4"/>
      <c r="CV1516" s="4"/>
      <c r="CW1516" s="4"/>
      <c r="CX1516" s="4"/>
      <c r="CY1516" s="4"/>
      <c r="CZ1516" s="4"/>
      <c r="DA1516" s="4"/>
      <c r="DB1516" s="4"/>
      <c r="DC1516" s="4"/>
      <c r="DD1516" s="4"/>
      <c r="DE1516" s="4"/>
      <c r="DF1516" s="4"/>
      <c r="DG1516" s="4"/>
      <c r="DH1516" s="4"/>
      <c r="DI1516" s="4"/>
      <c r="DJ1516" s="4"/>
      <c r="DK1516" s="4"/>
      <c r="DL1516" s="4"/>
      <c r="DM1516" s="4"/>
      <c r="DN1516" s="4"/>
      <c r="DO1516" s="4"/>
      <c r="DP1516" s="4"/>
      <c r="DQ1516" s="4"/>
      <c r="DR1516" s="4"/>
      <c r="DS1516" s="4"/>
      <c r="DT1516" s="4"/>
      <c r="DU1516" s="4"/>
      <c r="DV1516" s="4"/>
      <c r="DW1516" s="4"/>
      <c r="DX1516" s="4"/>
      <c r="DY1516" s="4"/>
      <c r="DZ1516" s="4"/>
      <c r="EA1516" s="4"/>
      <c r="EB1516" s="4"/>
      <c r="EC1516" s="4"/>
      <c r="ED1516" s="4"/>
      <c r="EE1516" s="4"/>
      <c r="EF1516" s="4"/>
      <c r="EG1516" s="4"/>
      <c r="EH1516" s="4"/>
      <c r="EI1516" s="4"/>
      <c r="EJ1516" s="4"/>
      <c r="EK1516" s="4"/>
      <c r="EL1516" s="4"/>
      <c r="EM1516" s="4"/>
      <c r="EN1516" s="4"/>
      <c r="EO1516" s="4"/>
      <c r="EP1516" s="4"/>
      <c r="EQ1516" s="4"/>
      <c r="ER1516" s="4"/>
      <c r="ES1516" s="4"/>
      <c r="ET1516" s="4"/>
      <c r="EU1516" s="4"/>
      <c r="EV1516" s="4"/>
      <c r="EW1516" s="4"/>
      <c r="EX1516" s="4"/>
    </row>
    <row r="1517" spans="1:154">
      <c r="A1517" s="6"/>
      <c r="B1517" s="4"/>
      <c r="C1517" s="4"/>
      <c r="D1517" s="5"/>
      <c r="E1517" s="5"/>
      <c r="F1517" s="5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  <c r="CG1517" s="4"/>
      <c r="CH1517" s="4"/>
      <c r="CI1517" s="4"/>
      <c r="CJ1517" s="4"/>
      <c r="CK1517" s="4"/>
      <c r="CL1517" s="4"/>
      <c r="CM1517" s="4"/>
      <c r="CN1517" s="4"/>
      <c r="CO1517" s="4"/>
      <c r="CP1517" s="4"/>
      <c r="CQ1517" s="4"/>
      <c r="CR1517" s="4"/>
      <c r="CS1517" s="4"/>
      <c r="CT1517" s="4"/>
      <c r="CU1517" s="4"/>
      <c r="CV1517" s="4"/>
      <c r="CW1517" s="4"/>
      <c r="CX1517" s="4"/>
      <c r="CY1517" s="4"/>
      <c r="CZ1517" s="4"/>
      <c r="DA1517" s="4"/>
      <c r="DB1517" s="4"/>
      <c r="DC1517" s="4"/>
      <c r="DD1517" s="4"/>
      <c r="DE1517" s="4"/>
      <c r="DF1517" s="4"/>
      <c r="DG1517" s="4"/>
      <c r="DH1517" s="4"/>
      <c r="DI1517" s="4"/>
      <c r="DJ1517" s="4"/>
      <c r="DK1517" s="4"/>
      <c r="DL1517" s="4"/>
      <c r="DM1517" s="4"/>
      <c r="DN1517" s="4"/>
      <c r="DO1517" s="4"/>
      <c r="DP1517" s="4"/>
      <c r="DQ1517" s="4"/>
      <c r="DR1517" s="4"/>
      <c r="DS1517" s="4"/>
      <c r="DT1517" s="4"/>
      <c r="DU1517" s="4"/>
      <c r="DV1517" s="4"/>
      <c r="DW1517" s="4"/>
      <c r="DX1517" s="4"/>
      <c r="DY1517" s="4"/>
      <c r="DZ1517" s="4"/>
      <c r="EA1517" s="4"/>
      <c r="EB1517" s="4"/>
      <c r="EC1517" s="4"/>
      <c r="ED1517" s="4"/>
      <c r="EE1517" s="4"/>
      <c r="EF1517" s="4"/>
      <c r="EG1517" s="4"/>
      <c r="EH1517" s="4"/>
      <c r="EI1517" s="4"/>
      <c r="EJ1517" s="4"/>
      <c r="EK1517" s="4"/>
      <c r="EL1517" s="4"/>
      <c r="EM1517" s="4"/>
      <c r="EN1517" s="4"/>
      <c r="EO1517" s="4"/>
      <c r="EP1517" s="4"/>
      <c r="EQ1517" s="4"/>
      <c r="ER1517" s="4"/>
      <c r="ES1517" s="4"/>
      <c r="ET1517" s="4"/>
      <c r="EU1517" s="4"/>
      <c r="EV1517" s="4"/>
      <c r="EW1517" s="4"/>
      <c r="EX1517" s="4"/>
    </row>
    <row r="1518" spans="1:154">
      <c r="A1518" s="6"/>
      <c r="B1518" s="4"/>
      <c r="C1518" s="4"/>
      <c r="D1518" s="5"/>
      <c r="E1518" s="5"/>
      <c r="F1518" s="5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  <c r="CG1518" s="4"/>
      <c r="CH1518" s="4"/>
      <c r="CI1518" s="4"/>
      <c r="CJ1518" s="4"/>
      <c r="CK1518" s="4"/>
      <c r="CL1518" s="4"/>
      <c r="CM1518" s="4"/>
      <c r="CN1518" s="4"/>
      <c r="CO1518" s="4"/>
      <c r="CP1518" s="4"/>
      <c r="CQ1518" s="4"/>
      <c r="CR1518" s="4"/>
      <c r="CS1518" s="4"/>
      <c r="CT1518" s="4"/>
      <c r="CU1518" s="4"/>
      <c r="CV1518" s="4"/>
      <c r="CW1518" s="4"/>
      <c r="CX1518" s="4"/>
      <c r="CY1518" s="4"/>
      <c r="CZ1518" s="4"/>
      <c r="DA1518" s="4"/>
      <c r="DB1518" s="4"/>
      <c r="DC1518" s="4"/>
      <c r="DD1518" s="4"/>
      <c r="DE1518" s="4"/>
      <c r="DF1518" s="4"/>
      <c r="DG1518" s="4"/>
      <c r="DH1518" s="4"/>
      <c r="DI1518" s="4"/>
      <c r="DJ1518" s="4"/>
      <c r="DK1518" s="4"/>
      <c r="DL1518" s="4"/>
      <c r="DM1518" s="4"/>
      <c r="DN1518" s="4"/>
      <c r="DO1518" s="4"/>
      <c r="DP1518" s="4"/>
      <c r="DQ1518" s="4"/>
      <c r="DR1518" s="4"/>
      <c r="DS1518" s="4"/>
      <c r="DT1518" s="4"/>
      <c r="DU1518" s="4"/>
      <c r="DV1518" s="4"/>
      <c r="DW1518" s="4"/>
      <c r="DX1518" s="4"/>
      <c r="DY1518" s="4"/>
      <c r="DZ1518" s="4"/>
      <c r="EA1518" s="4"/>
      <c r="EB1518" s="4"/>
      <c r="EC1518" s="4"/>
      <c r="ED1518" s="4"/>
      <c r="EE1518" s="4"/>
      <c r="EF1518" s="4"/>
      <c r="EG1518" s="4"/>
      <c r="EH1518" s="4"/>
      <c r="EI1518" s="4"/>
      <c r="EJ1518" s="4"/>
      <c r="EK1518" s="4"/>
      <c r="EL1518" s="4"/>
      <c r="EM1518" s="4"/>
      <c r="EN1518" s="4"/>
      <c r="EO1518" s="4"/>
      <c r="EP1518" s="4"/>
      <c r="EQ1518" s="4"/>
      <c r="ER1518" s="4"/>
      <c r="ES1518" s="4"/>
      <c r="ET1518" s="4"/>
      <c r="EU1518" s="4"/>
      <c r="EV1518" s="4"/>
      <c r="EW1518" s="4"/>
      <c r="EX1518" s="4"/>
    </row>
    <row r="1519" spans="1:154">
      <c r="A1519" s="6"/>
      <c r="B1519" s="4"/>
      <c r="C1519" s="4"/>
      <c r="D1519" s="5"/>
      <c r="E1519" s="5"/>
      <c r="F1519" s="5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  <c r="CG1519" s="4"/>
      <c r="CH1519" s="4"/>
      <c r="CI1519" s="4"/>
      <c r="CJ1519" s="4"/>
      <c r="CK1519" s="4"/>
      <c r="CL1519" s="4"/>
      <c r="CM1519" s="4"/>
      <c r="CN1519" s="4"/>
      <c r="CO1519" s="4"/>
      <c r="CP1519" s="4"/>
      <c r="CQ1519" s="4"/>
      <c r="CR1519" s="4"/>
      <c r="CS1519" s="4"/>
      <c r="CT1519" s="4"/>
      <c r="CU1519" s="4"/>
      <c r="CV1519" s="4"/>
      <c r="CW1519" s="4"/>
      <c r="CX1519" s="4"/>
      <c r="CY1519" s="4"/>
      <c r="CZ1519" s="4"/>
      <c r="DA1519" s="4"/>
      <c r="DB1519" s="4"/>
      <c r="DC1519" s="4"/>
      <c r="DD1519" s="4"/>
      <c r="DE1519" s="4"/>
      <c r="DF1519" s="4"/>
      <c r="DG1519" s="4"/>
      <c r="DH1519" s="4"/>
      <c r="DI1519" s="4"/>
      <c r="DJ1519" s="4"/>
      <c r="DK1519" s="4"/>
      <c r="DL1519" s="4"/>
      <c r="DM1519" s="4"/>
      <c r="DN1519" s="4"/>
      <c r="DO1519" s="4"/>
      <c r="DP1519" s="4"/>
      <c r="DQ1519" s="4"/>
      <c r="DR1519" s="4"/>
      <c r="DS1519" s="4"/>
      <c r="DT1519" s="4"/>
      <c r="DU1519" s="4"/>
      <c r="DV1519" s="4"/>
      <c r="DW1519" s="4"/>
      <c r="DX1519" s="4"/>
      <c r="DY1519" s="4"/>
      <c r="DZ1519" s="4"/>
      <c r="EA1519" s="4"/>
      <c r="EB1519" s="4"/>
      <c r="EC1519" s="4"/>
      <c r="ED1519" s="4"/>
      <c r="EE1519" s="4"/>
      <c r="EF1519" s="4"/>
      <c r="EG1519" s="4"/>
      <c r="EH1519" s="4"/>
      <c r="EI1519" s="4"/>
      <c r="EJ1519" s="4"/>
      <c r="EK1519" s="4"/>
      <c r="EL1519" s="4"/>
      <c r="EM1519" s="4"/>
      <c r="EN1519" s="4"/>
      <c r="EO1519" s="4"/>
      <c r="EP1519" s="4"/>
      <c r="EQ1519" s="4"/>
      <c r="ER1519" s="4"/>
      <c r="ES1519" s="4"/>
      <c r="ET1519" s="4"/>
      <c r="EU1519" s="4"/>
      <c r="EV1519" s="4"/>
      <c r="EW1519" s="4"/>
      <c r="EX1519" s="4"/>
    </row>
    <row r="1520" spans="1:154">
      <c r="A1520" s="6"/>
      <c r="B1520" s="4"/>
      <c r="C1520" s="4"/>
      <c r="D1520" s="5"/>
      <c r="E1520" s="5"/>
      <c r="F1520" s="5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  <c r="CH1520" s="4"/>
      <c r="CI1520" s="4"/>
      <c r="CJ1520" s="4"/>
      <c r="CK1520" s="4"/>
      <c r="CL1520" s="4"/>
      <c r="CM1520" s="4"/>
      <c r="CN1520" s="4"/>
      <c r="CO1520" s="4"/>
      <c r="CP1520" s="4"/>
      <c r="CQ1520" s="4"/>
      <c r="CR1520" s="4"/>
      <c r="CS1520" s="4"/>
      <c r="CT1520" s="4"/>
      <c r="CU1520" s="4"/>
      <c r="CV1520" s="4"/>
      <c r="CW1520" s="4"/>
      <c r="CX1520" s="4"/>
      <c r="CY1520" s="4"/>
      <c r="CZ1520" s="4"/>
      <c r="DA1520" s="4"/>
      <c r="DB1520" s="4"/>
      <c r="DC1520" s="4"/>
      <c r="DD1520" s="4"/>
      <c r="DE1520" s="4"/>
      <c r="DF1520" s="4"/>
      <c r="DG1520" s="4"/>
      <c r="DH1520" s="4"/>
      <c r="DI1520" s="4"/>
      <c r="DJ1520" s="4"/>
      <c r="DK1520" s="4"/>
      <c r="DL1520" s="4"/>
      <c r="DM1520" s="4"/>
      <c r="DN1520" s="4"/>
      <c r="DO1520" s="4"/>
      <c r="DP1520" s="4"/>
      <c r="DQ1520" s="4"/>
      <c r="DR1520" s="4"/>
      <c r="DS1520" s="4"/>
      <c r="DT1520" s="4"/>
      <c r="DU1520" s="4"/>
      <c r="DV1520" s="4"/>
      <c r="DW1520" s="4"/>
      <c r="DX1520" s="4"/>
      <c r="DY1520" s="4"/>
      <c r="DZ1520" s="4"/>
      <c r="EA1520" s="4"/>
      <c r="EB1520" s="4"/>
      <c r="EC1520" s="4"/>
      <c r="ED1520" s="4"/>
      <c r="EE1520" s="4"/>
      <c r="EF1520" s="4"/>
      <c r="EG1520" s="4"/>
      <c r="EH1520" s="4"/>
      <c r="EI1520" s="4"/>
      <c r="EJ1520" s="4"/>
      <c r="EK1520" s="4"/>
      <c r="EL1520" s="4"/>
      <c r="EM1520" s="4"/>
      <c r="EN1520" s="4"/>
      <c r="EO1520" s="4"/>
      <c r="EP1520" s="4"/>
      <c r="EQ1520" s="4"/>
      <c r="ER1520" s="4"/>
      <c r="ES1520" s="4"/>
      <c r="ET1520" s="4"/>
      <c r="EU1520" s="4"/>
      <c r="EV1520" s="4"/>
      <c r="EW1520" s="4"/>
      <c r="EX1520" s="4"/>
    </row>
    <row r="1521" spans="1:154">
      <c r="A1521" s="6"/>
      <c r="B1521" s="4"/>
      <c r="C1521" s="4"/>
      <c r="D1521" s="5"/>
      <c r="E1521" s="5"/>
      <c r="F1521" s="5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  <c r="CH1521" s="4"/>
      <c r="CI1521" s="4"/>
      <c r="CJ1521" s="4"/>
      <c r="CK1521" s="4"/>
      <c r="CL1521" s="4"/>
      <c r="CM1521" s="4"/>
      <c r="CN1521" s="4"/>
      <c r="CO1521" s="4"/>
      <c r="CP1521" s="4"/>
      <c r="CQ1521" s="4"/>
      <c r="CR1521" s="4"/>
      <c r="CS1521" s="4"/>
      <c r="CT1521" s="4"/>
      <c r="CU1521" s="4"/>
      <c r="CV1521" s="4"/>
      <c r="CW1521" s="4"/>
      <c r="CX1521" s="4"/>
      <c r="CY1521" s="4"/>
      <c r="CZ1521" s="4"/>
      <c r="DA1521" s="4"/>
      <c r="DB1521" s="4"/>
      <c r="DC1521" s="4"/>
      <c r="DD1521" s="4"/>
      <c r="DE1521" s="4"/>
      <c r="DF1521" s="4"/>
      <c r="DG1521" s="4"/>
      <c r="DH1521" s="4"/>
      <c r="DI1521" s="4"/>
      <c r="DJ1521" s="4"/>
      <c r="DK1521" s="4"/>
      <c r="DL1521" s="4"/>
      <c r="DM1521" s="4"/>
      <c r="DN1521" s="4"/>
      <c r="DO1521" s="4"/>
      <c r="DP1521" s="4"/>
      <c r="DQ1521" s="4"/>
      <c r="DR1521" s="4"/>
      <c r="DS1521" s="4"/>
      <c r="DT1521" s="4"/>
      <c r="DU1521" s="4"/>
      <c r="DV1521" s="4"/>
      <c r="DW1521" s="4"/>
      <c r="DX1521" s="4"/>
      <c r="DY1521" s="4"/>
      <c r="DZ1521" s="4"/>
      <c r="EA1521" s="4"/>
      <c r="EB1521" s="4"/>
      <c r="EC1521" s="4"/>
      <c r="ED1521" s="4"/>
      <c r="EE1521" s="4"/>
      <c r="EF1521" s="4"/>
      <c r="EG1521" s="4"/>
      <c r="EH1521" s="4"/>
      <c r="EI1521" s="4"/>
      <c r="EJ1521" s="4"/>
      <c r="EK1521" s="4"/>
      <c r="EL1521" s="4"/>
      <c r="EM1521" s="4"/>
      <c r="EN1521" s="4"/>
      <c r="EO1521" s="4"/>
      <c r="EP1521" s="4"/>
      <c r="EQ1521" s="4"/>
      <c r="ER1521" s="4"/>
      <c r="ES1521" s="4"/>
      <c r="ET1521" s="4"/>
      <c r="EU1521" s="4"/>
      <c r="EV1521" s="4"/>
      <c r="EW1521" s="4"/>
      <c r="EX1521" s="4"/>
    </row>
    <row r="1522" spans="1:154">
      <c r="A1522" s="6"/>
      <c r="B1522" s="4"/>
      <c r="C1522" s="4"/>
      <c r="D1522" s="5"/>
      <c r="E1522" s="5"/>
      <c r="F1522" s="5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  <c r="CH1522" s="4"/>
      <c r="CI1522" s="4"/>
      <c r="CJ1522" s="4"/>
      <c r="CK1522" s="4"/>
      <c r="CL1522" s="4"/>
      <c r="CM1522" s="4"/>
      <c r="CN1522" s="4"/>
      <c r="CO1522" s="4"/>
      <c r="CP1522" s="4"/>
      <c r="CQ1522" s="4"/>
      <c r="CR1522" s="4"/>
      <c r="CS1522" s="4"/>
      <c r="CT1522" s="4"/>
      <c r="CU1522" s="4"/>
      <c r="CV1522" s="4"/>
      <c r="CW1522" s="4"/>
      <c r="CX1522" s="4"/>
      <c r="CY1522" s="4"/>
      <c r="CZ1522" s="4"/>
      <c r="DA1522" s="4"/>
      <c r="DB1522" s="4"/>
      <c r="DC1522" s="4"/>
      <c r="DD1522" s="4"/>
      <c r="DE1522" s="4"/>
      <c r="DF1522" s="4"/>
      <c r="DG1522" s="4"/>
      <c r="DH1522" s="4"/>
      <c r="DI1522" s="4"/>
      <c r="DJ1522" s="4"/>
      <c r="DK1522" s="4"/>
      <c r="DL1522" s="4"/>
      <c r="DM1522" s="4"/>
      <c r="DN1522" s="4"/>
      <c r="DO1522" s="4"/>
      <c r="DP1522" s="4"/>
      <c r="DQ1522" s="4"/>
      <c r="DR1522" s="4"/>
      <c r="DS1522" s="4"/>
      <c r="DT1522" s="4"/>
      <c r="DU1522" s="4"/>
      <c r="DV1522" s="4"/>
      <c r="DW1522" s="4"/>
      <c r="DX1522" s="4"/>
      <c r="DY1522" s="4"/>
      <c r="DZ1522" s="4"/>
      <c r="EA1522" s="4"/>
      <c r="EB1522" s="4"/>
      <c r="EC1522" s="4"/>
      <c r="ED1522" s="4"/>
      <c r="EE1522" s="4"/>
      <c r="EF1522" s="4"/>
      <c r="EG1522" s="4"/>
      <c r="EH1522" s="4"/>
      <c r="EI1522" s="4"/>
      <c r="EJ1522" s="4"/>
      <c r="EK1522" s="4"/>
      <c r="EL1522" s="4"/>
      <c r="EM1522" s="4"/>
      <c r="EN1522" s="4"/>
      <c r="EO1522" s="4"/>
      <c r="EP1522" s="4"/>
      <c r="EQ1522" s="4"/>
      <c r="ER1522" s="4"/>
      <c r="ES1522" s="4"/>
      <c r="ET1522" s="4"/>
      <c r="EU1522" s="4"/>
      <c r="EV1522" s="4"/>
      <c r="EW1522" s="4"/>
      <c r="EX1522" s="4"/>
    </row>
    <row r="1523" spans="1:154">
      <c r="A1523" s="6"/>
      <c r="B1523" s="4"/>
      <c r="C1523" s="4"/>
      <c r="D1523" s="5"/>
      <c r="E1523" s="5"/>
      <c r="F1523" s="5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  <c r="CH1523" s="4"/>
      <c r="CI1523" s="4"/>
      <c r="CJ1523" s="4"/>
      <c r="CK1523" s="4"/>
      <c r="CL1523" s="4"/>
      <c r="CM1523" s="4"/>
      <c r="CN1523" s="4"/>
      <c r="CO1523" s="4"/>
      <c r="CP1523" s="4"/>
      <c r="CQ1523" s="4"/>
      <c r="CR1523" s="4"/>
      <c r="CS1523" s="4"/>
      <c r="CT1523" s="4"/>
      <c r="CU1523" s="4"/>
      <c r="CV1523" s="4"/>
      <c r="CW1523" s="4"/>
      <c r="CX1523" s="4"/>
      <c r="CY1523" s="4"/>
      <c r="CZ1523" s="4"/>
      <c r="DA1523" s="4"/>
      <c r="DB1523" s="4"/>
      <c r="DC1523" s="4"/>
      <c r="DD1523" s="4"/>
      <c r="DE1523" s="4"/>
      <c r="DF1523" s="4"/>
      <c r="DG1523" s="4"/>
      <c r="DH1523" s="4"/>
      <c r="DI1523" s="4"/>
      <c r="DJ1523" s="4"/>
      <c r="DK1523" s="4"/>
      <c r="DL1523" s="4"/>
      <c r="DM1523" s="4"/>
      <c r="DN1523" s="4"/>
      <c r="DO1523" s="4"/>
      <c r="DP1523" s="4"/>
      <c r="DQ1523" s="4"/>
      <c r="DR1523" s="4"/>
      <c r="DS1523" s="4"/>
      <c r="DT1523" s="4"/>
      <c r="DU1523" s="4"/>
      <c r="DV1523" s="4"/>
      <c r="DW1523" s="4"/>
      <c r="DX1523" s="4"/>
      <c r="DY1523" s="4"/>
      <c r="DZ1523" s="4"/>
      <c r="EA1523" s="4"/>
      <c r="EB1523" s="4"/>
      <c r="EC1523" s="4"/>
      <c r="ED1523" s="4"/>
      <c r="EE1523" s="4"/>
      <c r="EF1523" s="4"/>
      <c r="EG1523" s="4"/>
      <c r="EH1523" s="4"/>
      <c r="EI1523" s="4"/>
      <c r="EJ1523" s="4"/>
      <c r="EK1523" s="4"/>
      <c r="EL1523" s="4"/>
      <c r="EM1523" s="4"/>
      <c r="EN1523" s="4"/>
      <c r="EO1523" s="4"/>
      <c r="EP1523" s="4"/>
      <c r="EQ1523" s="4"/>
      <c r="ER1523" s="4"/>
      <c r="ES1523" s="4"/>
      <c r="ET1523" s="4"/>
      <c r="EU1523" s="4"/>
      <c r="EV1523" s="4"/>
      <c r="EW1523" s="4"/>
      <c r="EX1523" s="4"/>
    </row>
    <row r="1524" spans="1:154">
      <c r="A1524" s="6"/>
      <c r="B1524" s="4"/>
      <c r="C1524" s="4"/>
      <c r="D1524" s="5"/>
      <c r="E1524" s="5"/>
      <c r="F1524" s="5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  <c r="CH1524" s="4"/>
      <c r="CI1524" s="4"/>
      <c r="CJ1524" s="4"/>
      <c r="CK1524" s="4"/>
      <c r="CL1524" s="4"/>
      <c r="CM1524" s="4"/>
      <c r="CN1524" s="4"/>
      <c r="CO1524" s="4"/>
      <c r="CP1524" s="4"/>
      <c r="CQ1524" s="4"/>
      <c r="CR1524" s="4"/>
      <c r="CS1524" s="4"/>
      <c r="CT1524" s="4"/>
      <c r="CU1524" s="4"/>
      <c r="CV1524" s="4"/>
      <c r="CW1524" s="4"/>
      <c r="CX1524" s="4"/>
      <c r="CY1524" s="4"/>
      <c r="CZ1524" s="4"/>
      <c r="DA1524" s="4"/>
      <c r="DB1524" s="4"/>
      <c r="DC1524" s="4"/>
      <c r="DD1524" s="4"/>
      <c r="DE1524" s="4"/>
      <c r="DF1524" s="4"/>
      <c r="DG1524" s="4"/>
      <c r="DH1524" s="4"/>
      <c r="DI1524" s="4"/>
      <c r="DJ1524" s="4"/>
      <c r="DK1524" s="4"/>
      <c r="DL1524" s="4"/>
      <c r="DM1524" s="4"/>
      <c r="DN1524" s="4"/>
      <c r="DO1524" s="4"/>
      <c r="DP1524" s="4"/>
      <c r="DQ1524" s="4"/>
      <c r="DR1524" s="4"/>
      <c r="DS1524" s="4"/>
      <c r="DT1524" s="4"/>
      <c r="DU1524" s="4"/>
      <c r="DV1524" s="4"/>
      <c r="DW1524" s="4"/>
      <c r="DX1524" s="4"/>
      <c r="DY1524" s="4"/>
      <c r="DZ1524" s="4"/>
      <c r="EA1524" s="4"/>
      <c r="EB1524" s="4"/>
      <c r="EC1524" s="4"/>
      <c r="ED1524" s="4"/>
      <c r="EE1524" s="4"/>
      <c r="EF1524" s="4"/>
      <c r="EG1524" s="4"/>
      <c r="EH1524" s="4"/>
      <c r="EI1524" s="4"/>
      <c r="EJ1524" s="4"/>
      <c r="EK1524" s="4"/>
      <c r="EL1524" s="4"/>
      <c r="EM1524" s="4"/>
      <c r="EN1524" s="4"/>
      <c r="EO1524" s="4"/>
      <c r="EP1524" s="4"/>
      <c r="EQ1524" s="4"/>
      <c r="ER1524" s="4"/>
      <c r="ES1524" s="4"/>
      <c r="ET1524" s="4"/>
      <c r="EU1524" s="4"/>
      <c r="EV1524" s="4"/>
      <c r="EW1524" s="4"/>
      <c r="EX1524" s="4"/>
    </row>
    <row r="1525" spans="1:154">
      <c r="A1525" s="6"/>
      <c r="B1525" s="4"/>
      <c r="C1525" s="4"/>
      <c r="D1525" s="5"/>
      <c r="E1525" s="5"/>
      <c r="F1525" s="5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  <c r="CH1525" s="4"/>
      <c r="CI1525" s="4"/>
      <c r="CJ1525" s="4"/>
      <c r="CK1525" s="4"/>
      <c r="CL1525" s="4"/>
      <c r="CM1525" s="4"/>
      <c r="CN1525" s="4"/>
      <c r="CO1525" s="4"/>
      <c r="CP1525" s="4"/>
      <c r="CQ1525" s="4"/>
      <c r="CR1525" s="4"/>
      <c r="CS1525" s="4"/>
      <c r="CT1525" s="4"/>
      <c r="CU1525" s="4"/>
      <c r="CV1525" s="4"/>
      <c r="CW1525" s="4"/>
      <c r="CX1525" s="4"/>
      <c r="CY1525" s="4"/>
      <c r="CZ1525" s="4"/>
      <c r="DA1525" s="4"/>
      <c r="DB1525" s="4"/>
      <c r="DC1525" s="4"/>
      <c r="DD1525" s="4"/>
      <c r="DE1525" s="4"/>
      <c r="DF1525" s="4"/>
      <c r="DG1525" s="4"/>
      <c r="DH1525" s="4"/>
      <c r="DI1525" s="4"/>
      <c r="DJ1525" s="4"/>
      <c r="DK1525" s="4"/>
      <c r="DL1525" s="4"/>
      <c r="DM1525" s="4"/>
      <c r="DN1525" s="4"/>
      <c r="DO1525" s="4"/>
      <c r="DP1525" s="4"/>
      <c r="DQ1525" s="4"/>
      <c r="DR1525" s="4"/>
      <c r="DS1525" s="4"/>
      <c r="DT1525" s="4"/>
      <c r="DU1525" s="4"/>
      <c r="DV1525" s="4"/>
      <c r="DW1525" s="4"/>
      <c r="DX1525" s="4"/>
      <c r="DY1525" s="4"/>
      <c r="DZ1525" s="4"/>
      <c r="EA1525" s="4"/>
      <c r="EB1525" s="4"/>
      <c r="EC1525" s="4"/>
      <c r="ED1525" s="4"/>
      <c r="EE1525" s="4"/>
      <c r="EF1525" s="4"/>
      <c r="EG1525" s="4"/>
      <c r="EH1525" s="4"/>
      <c r="EI1525" s="4"/>
      <c r="EJ1525" s="4"/>
      <c r="EK1525" s="4"/>
      <c r="EL1525" s="4"/>
      <c r="EM1525" s="4"/>
      <c r="EN1525" s="4"/>
      <c r="EO1525" s="4"/>
      <c r="EP1525" s="4"/>
      <c r="EQ1525" s="4"/>
      <c r="ER1525" s="4"/>
      <c r="ES1525" s="4"/>
      <c r="ET1525" s="4"/>
      <c r="EU1525" s="4"/>
      <c r="EV1525" s="4"/>
      <c r="EW1525" s="4"/>
      <c r="EX1525" s="4"/>
    </row>
    <row r="1526" spans="1:154">
      <c r="A1526" s="6"/>
      <c r="B1526" s="4"/>
      <c r="C1526" s="4"/>
      <c r="D1526" s="5"/>
      <c r="E1526" s="5"/>
      <c r="F1526" s="5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  <c r="CH1526" s="4"/>
      <c r="CI1526" s="4"/>
      <c r="CJ1526" s="4"/>
      <c r="CK1526" s="4"/>
      <c r="CL1526" s="4"/>
      <c r="CM1526" s="4"/>
      <c r="CN1526" s="4"/>
      <c r="CO1526" s="4"/>
      <c r="CP1526" s="4"/>
      <c r="CQ1526" s="4"/>
      <c r="CR1526" s="4"/>
      <c r="CS1526" s="4"/>
      <c r="CT1526" s="4"/>
      <c r="CU1526" s="4"/>
      <c r="CV1526" s="4"/>
      <c r="CW1526" s="4"/>
      <c r="CX1526" s="4"/>
      <c r="CY1526" s="4"/>
      <c r="CZ1526" s="4"/>
      <c r="DA1526" s="4"/>
      <c r="DB1526" s="4"/>
      <c r="DC1526" s="4"/>
      <c r="DD1526" s="4"/>
      <c r="DE1526" s="4"/>
      <c r="DF1526" s="4"/>
      <c r="DG1526" s="4"/>
      <c r="DH1526" s="4"/>
      <c r="DI1526" s="4"/>
      <c r="DJ1526" s="4"/>
      <c r="DK1526" s="4"/>
      <c r="DL1526" s="4"/>
      <c r="DM1526" s="4"/>
      <c r="DN1526" s="4"/>
      <c r="DO1526" s="4"/>
      <c r="DP1526" s="4"/>
      <c r="DQ1526" s="4"/>
      <c r="DR1526" s="4"/>
      <c r="DS1526" s="4"/>
      <c r="DT1526" s="4"/>
      <c r="DU1526" s="4"/>
      <c r="DV1526" s="4"/>
      <c r="DW1526" s="4"/>
      <c r="DX1526" s="4"/>
      <c r="DY1526" s="4"/>
      <c r="DZ1526" s="4"/>
      <c r="EA1526" s="4"/>
      <c r="EB1526" s="4"/>
      <c r="EC1526" s="4"/>
      <c r="ED1526" s="4"/>
      <c r="EE1526" s="4"/>
      <c r="EF1526" s="4"/>
      <c r="EG1526" s="4"/>
      <c r="EH1526" s="4"/>
      <c r="EI1526" s="4"/>
      <c r="EJ1526" s="4"/>
      <c r="EK1526" s="4"/>
      <c r="EL1526" s="4"/>
      <c r="EM1526" s="4"/>
      <c r="EN1526" s="4"/>
      <c r="EO1526" s="4"/>
      <c r="EP1526" s="4"/>
      <c r="EQ1526" s="4"/>
      <c r="ER1526" s="4"/>
      <c r="ES1526" s="4"/>
      <c r="ET1526" s="4"/>
      <c r="EU1526" s="4"/>
      <c r="EV1526" s="4"/>
      <c r="EW1526" s="4"/>
      <c r="EX1526" s="4"/>
    </row>
    <row r="1527" spans="1:154">
      <c r="A1527" s="6"/>
      <c r="B1527" s="4"/>
      <c r="C1527" s="4"/>
      <c r="D1527" s="5"/>
      <c r="E1527" s="5"/>
      <c r="F1527" s="5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  <c r="CH1527" s="4"/>
      <c r="CI1527" s="4"/>
      <c r="CJ1527" s="4"/>
      <c r="CK1527" s="4"/>
      <c r="CL1527" s="4"/>
      <c r="CM1527" s="4"/>
      <c r="CN1527" s="4"/>
      <c r="CO1527" s="4"/>
      <c r="CP1527" s="4"/>
      <c r="CQ1527" s="4"/>
      <c r="CR1527" s="4"/>
      <c r="CS1527" s="4"/>
      <c r="CT1527" s="4"/>
      <c r="CU1527" s="4"/>
      <c r="CV1527" s="4"/>
      <c r="CW1527" s="4"/>
      <c r="CX1527" s="4"/>
      <c r="CY1527" s="4"/>
      <c r="CZ1527" s="4"/>
      <c r="DA1527" s="4"/>
      <c r="DB1527" s="4"/>
      <c r="DC1527" s="4"/>
      <c r="DD1527" s="4"/>
      <c r="DE1527" s="4"/>
      <c r="DF1527" s="4"/>
      <c r="DG1527" s="4"/>
      <c r="DH1527" s="4"/>
      <c r="DI1527" s="4"/>
      <c r="DJ1527" s="4"/>
      <c r="DK1527" s="4"/>
      <c r="DL1527" s="4"/>
      <c r="DM1527" s="4"/>
      <c r="DN1527" s="4"/>
      <c r="DO1527" s="4"/>
      <c r="DP1527" s="4"/>
      <c r="DQ1527" s="4"/>
      <c r="DR1527" s="4"/>
      <c r="DS1527" s="4"/>
      <c r="DT1527" s="4"/>
      <c r="DU1527" s="4"/>
      <c r="DV1527" s="4"/>
      <c r="DW1527" s="4"/>
      <c r="DX1527" s="4"/>
      <c r="DY1527" s="4"/>
      <c r="DZ1527" s="4"/>
      <c r="EA1527" s="4"/>
      <c r="EB1527" s="4"/>
      <c r="EC1527" s="4"/>
      <c r="ED1527" s="4"/>
      <c r="EE1527" s="4"/>
      <c r="EF1527" s="4"/>
      <c r="EG1527" s="4"/>
      <c r="EH1527" s="4"/>
      <c r="EI1527" s="4"/>
      <c r="EJ1527" s="4"/>
      <c r="EK1527" s="4"/>
      <c r="EL1527" s="4"/>
      <c r="EM1527" s="4"/>
      <c r="EN1527" s="4"/>
      <c r="EO1527" s="4"/>
      <c r="EP1527" s="4"/>
      <c r="EQ1527" s="4"/>
      <c r="ER1527" s="4"/>
      <c r="ES1527" s="4"/>
      <c r="ET1527" s="4"/>
      <c r="EU1527" s="4"/>
      <c r="EV1527" s="4"/>
      <c r="EW1527" s="4"/>
      <c r="EX1527" s="4"/>
    </row>
    <row r="1528" spans="1:154">
      <c r="A1528" s="6"/>
      <c r="B1528" s="4"/>
      <c r="C1528" s="4"/>
      <c r="D1528" s="5"/>
      <c r="E1528" s="5"/>
      <c r="F1528" s="5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4"/>
      <c r="CW1528" s="4"/>
      <c r="CX1528" s="4"/>
      <c r="CY1528" s="4"/>
      <c r="CZ1528" s="4"/>
      <c r="DA1528" s="4"/>
      <c r="DB1528" s="4"/>
      <c r="DC1528" s="4"/>
      <c r="DD1528" s="4"/>
      <c r="DE1528" s="4"/>
      <c r="DF1528" s="4"/>
      <c r="DG1528" s="4"/>
      <c r="DH1528" s="4"/>
      <c r="DI1528" s="4"/>
      <c r="DJ1528" s="4"/>
      <c r="DK1528" s="4"/>
      <c r="DL1528" s="4"/>
      <c r="DM1528" s="4"/>
      <c r="DN1528" s="4"/>
      <c r="DO1528" s="4"/>
      <c r="DP1528" s="4"/>
      <c r="DQ1528" s="4"/>
      <c r="DR1528" s="4"/>
      <c r="DS1528" s="4"/>
      <c r="DT1528" s="4"/>
      <c r="DU1528" s="4"/>
      <c r="DV1528" s="4"/>
      <c r="DW1528" s="4"/>
      <c r="DX1528" s="4"/>
      <c r="DY1528" s="4"/>
      <c r="DZ1528" s="4"/>
      <c r="EA1528" s="4"/>
      <c r="EB1528" s="4"/>
      <c r="EC1528" s="4"/>
      <c r="ED1528" s="4"/>
      <c r="EE1528" s="4"/>
      <c r="EF1528" s="4"/>
      <c r="EG1528" s="4"/>
      <c r="EH1528" s="4"/>
      <c r="EI1528" s="4"/>
      <c r="EJ1528" s="4"/>
      <c r="EK1528" s="4"/>
      <c r="EL1528" s="4"/>
      <c r="EM1528" s="4"/>
      <c r="EN1528" s="4"/>
      <c r="EO1528" s="4"/>
      <c r="EP1528" s="4"/>
      <c r="EQ1528" s="4"/>
      <c r="ER1528" s="4"/>
      <c r="ES1528" s="4"/>
      <c r="ET1528" s="4"/>
      <c r="EU1528" s="4"/>
      <c r="EV1528" s="4"/>
      <c r="EW1528" s="4"/>
      <c r="EX1528" s="4"/>
    </row>
    <row r="1529" spans="1:154">
      <c r="A1529" s="6"/>
      <c r="B1529" s="4"/>
      <c r="C1529" s="4"/>
      <c r="D1529" s="5"/>
      <c r="E1529" s="5"/>
      <c r="F1529" s="5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4"/>
      <c r="CW1529" s="4"/>
      <c r="CX1529" s="4"/>
      <c r="CY1529" s="4"/>
      <c r="CZ1529" s="4"/>
      <c r="DA1529" s="4"/>
      <c r="DB1529" s="4"/>
      <c r="DC1529" s="4"/>
      <c r="DD1529" s="4"/>
      <c r="DE1529" s="4"/>
      <c r="DF1529" s="4"/>
      <c r="DG1529" s="4"/>
      <c r="DH1529" s="4"/>
      <c r="DI1529" s="4"/>
      <c r="DJ1529" s="4"/>
      <c r="DK1529" s="4"/>
      <c r="DL1529" s="4"/>
      <c r="DM1529" s="4"/>
      <c r="DN1529" s="4"/>
      <c r="DO1529" s="4"/>
      <c r="DP1529" s="4"/>
      <c r="DQ1529" s="4"/>
      <c r="DR1529" s="4"/>
      <c r="DS1529" s="4"/>
      <c r="DT1529" s="4"/>
      <c r="DU1529" s="4"/>
      <c r="DV1529" s="4"/>
      <c r="DW1529" s="4"/>
      <c r="DX1529" s="4"/>
      <c r="DY1529" s="4"/>
      <c r="DZ1529" s="4"/>
      <c r="EA1529" s="4"/>
      <c r="EB1529" s="4"/>
      <c r="EC1529" s="4"/>
      <c r="ED1529" s="4"/>
      <c r="EE1529" s="4"/>
      <c r="EF1529" s="4"/>
      <c r="EG1529" s="4"/>
      <c r="EH1529" s="4"/>
      <c r="EI1529" s="4"/>
      <c r="EJ1529" s="4"/>
      <c r="EK1529" s="4"/>
      <c r="EL1529" s="4"/>
      <c r="EM1529" s="4"/>
      <c r="EN1529" s="4"/>
      <c r="EO1529" s="4"/>
      <c r="EP1529" s="4"/>
      <c r="EQ1529" s="4"/>
      <c r="ER1529" s="4"/>
      <c r="ES1529" s="4"/>
      <c r="ET1529" s="4"/>
      <c r="EU1529" s="4"/>
      <c r="EV1529" s="4"/>
      <c r="EW1529" s="4"/>
      <c r="EX1529" s="4"/>
    </row>
    <row r="1530" spans="1:154">
      <c r="A1530" s="6"/>
      <c r="B1530" s="4"/>
      <c r="C1530" s="4"/>
      <c r="D1530" s="5"/>
      <c r="E1530" s="5"/>
      <c r="F1530" s="5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  <c r="CH1530" s="4"/>
      <c r="CI1530" s="4"/>
      <c r="CJ1530" s="4"/>
      <c r="CK1530" s="4"/>
      <c r="CL1530" s="4"/>
      <c r="CM1530" s="4"/>
      <c r="CN1530" s="4"/>
      <c r="CO1530" s="4"/>
      <c r="CP1530" s="4"/>
      <c r="CQ1530" s="4"/>
      <c r="CR1530" s="4"/>
      <c r="CS1530" s="4"/>
      <c r="CT1530" s="4"/>
      <c r="CU1530" s="4"/>
      <c r="CV1530" s="4"/>
      <c r="CW1530" s="4"/>
      <c r="CX1530" s="4"/>
      <c r="CY1530" s="4"/>
      <c r="CZ1530" s="4"/>
      <c r="DA1530" s="4"/>
      <c r="DB1530" s="4"/>
      <c r="DC1530" s="4"/>
      <c r="DD1530" s="4"/>
      <c r="DE1530" s="4"/>
      <c r="DF1530" s="4"/>
      <c r="DG1530" s="4"/>
      <c r="DH1530" s="4"/>
      <c r="DI1530" s="4"/>
      <c r="DJ1530" s="4"/>
      <c r="DK1530" s="4"/>
      <c r="DL1530" s="4"/>
      <c r="DM1530" s="4"/>
      <c r="DN1530" s="4"/>
      <c r="DO1530" s="4"/>
      <c r="DP1530" s="4"/>
      <c r="DQ1530" s="4"/>
      <c r="DR1530" s="4"/>
      <c r="DS1530" s="4"/>
      <c r="DT1530" s="4"/>
      <c r="DU1530" s="4"/>
      <c r="DV1530" s="4"/>
      <c r="DW1530" s="4"/>
      <c r="DX1530" s="4"/>
      <c r="DY1530" s="4"/>
      <c r="DZ1530" s="4"/>
      <c r="EA1530" s="4"/>
      <c r="EB1530" s="4"/>
      <c r="EC1530" s="4"/>
      <c r="ED1530" s="4"/>
      <c r="EE1530" s="4"/>
      <c r="EF1530" s="4"/>
      <c r="EG1530" s="4"/>
      <c r="EH1530" s="4"/>
      <c r="EI1530" s="4"/>
      <c r="EJ1530" s="4"/>
      <c r="EK1530" s="4"/>
      <c r="EL1530" s="4"/>
      <c r="EM1530" s="4"/>
      <c r="EN1530" s="4"/>
      <c r="EO1530" s="4"/>
      <c r="EP1530" s="4"/>
      <c r="EQ1530" s="4"/>
      <c r="ER1530" s="4"/>
      <c r="ES1530" s="4"/>
      <c r="ET1530" s="4"/>
      <c r="EU1530" s="4"/>
      <c r="EV1530" s="4"/>
      <c r="EW1530" s="4"/>
      <c r="EX1530" s="4"/>
    </row>
    <row r="1531" spans="1:154">
      <c r="A1531" s="6"/>
      <c r="B1531" s="4"/>
      <c r="C1531" s="4"/>
      <c r="D1531" s="5"/>
      <c r="E1531" s="5"/>
      <c r="F1531" s="5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  <c r="CH1531" s="4"/>
      <c r="CI1531" s="4"/>
      <c r="CJ1531" s="4"/>
      <c r="CK1531" s="4"/>
      <c r="CL1531" s="4"/>
      <c r="CM1531" s="4"/>
      <c r="CN1531" s="4"/>
      <c r="CO1531" s="4"/>
      <c r="CP1531" s="4"/>
      <c r="CQ1531" s="4"/>
      <c r="CR1531" s="4"/>
      <c r="CS1531" s="4"/>
      <c r="CT1531" s="4"/>
      <c r="CU1531" s="4"/>
      <c r="CV1531" s="4"/>
      <c r="CW1531" s="4"/>
      <c r="CX1531" s="4"/>
      <c r="CY1531" s="4"/>
      <c r="CZ1531" s="4"/>
      <c r="DA1531" s="4"/>
      <c r="DB1531" s="4"/>
      <c r="DC1531" s="4"/>
      <c r="DD1531" s="4"/>
      <c r="DE1531" s="4"/>
      <c r="DF1531" s="4"/>
      <c r="DG1531" s="4"/>
      <c r="DH1531" s="4"/>
      <c r="DI1531" s="4"/>
      <c r="DJ1531" s="4"/>
      <c r="DK1531" s="4"/>
      <c r="DL1531" s="4"/>
      <c r="DM1531" s="4"/>
      <c r="DN1531" s="4"/>
      <c r="DO1531" s="4"/>
      <c r="DP1531" s="4"/>
      <c r="DQ1531" s="4"/>
      <c r="DR1531" s="4"/>
      <c r="DS1531" s="4"/>
      <c r="DT1531" s="4"/>
      <c r="DU1531" s="4"/>
      <c r="DV1531" s="4"/>
      <c r="DW1531" s="4"/>
      <c r="DX1531" s="4"/>
      <c r="DY1531" s="4"/>
      <c r="DZ1531" s="4"/>
      <c r="EA1531" s="4"/>
      <c r="EB1531" s="4"/>
      <c r="EC1531" s="4"/>
      <c r="ED1531" s="4"/>
      <c r="EE1531" s="4"/>
      <c r="EF1531" s="4"/>
      <c r="EG1531" s="4"/>
      <c r="EH1531" s="4"/>
      <c r="EI1531" s="4"/>
      <c r="EJ1531" s="4"/>
      <c r="EK1531" s="4"/>
      <c r="EL1531" s="4"/>
      <c r="EM1531" s="4"/>
      <c r="EN1531" s="4"/>
      <c r="EO1531" s="4"/>
      <c r="EP1531" s="4"/>
      <c r="EQ1531" s="4"/>
      <c r="ER1531" s="4"/>
      <c r="ES1531" s="4"/>
      <c r="ET1531" s="4"/>
      <c r="EU1531" s="4"/>
      <c r="EV1531" s="4"/>
      <c r="EW1531" s="4"/>
      <c r="EX1531" s="4"/>
    </row>
    <row r="1532" spans="1:154">
      <c r="A1532" s="6"/>
      <c r="B1532" s="4"/>
      <c r="C1532" s="4"/>
      <c r="D1532" s="5"/>
      <c r="E1532" s="5"/>
      <c r="F1532" s="5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  <c r="CH1532" s="4"/>
      <c r="CI1532" s="4"/>
      <c r="CJ1532" s="4"/>
      <c r="CK1532" s="4"/>
      <c r="CL1532" s="4"/>
      <c r="CM1532" s="4"/>
      <c r="CN1532" s="4"/>
      <c r="CO1532" s="4"/>
      <c r="CP1532" s="4"/>
      <c r="CQ1532" s="4"/>
      <c r="CR1532" s="4"/>
      <c r="CS1532" s="4"/>
      <c r="CT1532" s="4"/>
      <c r="CU1532" s="4"/>
      <c r="CV1532" s="4"/>
      <c r="CW1532" s="4"/>
      <c r="CX1532" s="4"/>
      <c r="CY1532" s="4"/>
      <c r="CZ1532" s="4"/>
      <c r="DA1532" s="4"/>
      <c r="DB1532" s="4"/>
      <c r="DC1532" s="4"/>
      <c r="DD1532" s="4"/>
      <c r="DE1532" s="4"/>
      <c r="DF1532" s="4"/>
      <c r="DG1532" s="4"/>
      <c r="DH1532" s="4"/>
      <c r="DI1532" s="4"/>
      <c r="DJ1532" s="4"/>
      <c r="DK1532" s="4"/>
      <c r="DL1532" s="4"/>
      <c r="DM1532" s="4"/>
      <c r="DN1532" s="4"/>
      <c r="DO1532" s="4"/>
      <c r="DP1532" s="4"/>
      <c r="DQ1532" s="4"/>
      <c r="DR1532" s="4"/>
      <c r="DS1532" s="4"/>
      <c r="DT1532" s="4"/>
      <c r="DU1532" s="4"/>
      <c r="DV1532" s="4"/>
      <c r="DW1532" s="4"/>
      <c r="DX1532" s="4"/>
      <c r="DY1532" s="4"/>
      <c r="DZ1532" s="4"/>
      <c r="EA1532" s="4"/>
      <c r="EB1532" s="4"/>
      <c r="EC1532" s="4"/>
      <c r="ED1532" s="4"/>
      <c r="EE1532" s="4"/>
      <c r="EF1532" s="4"/>
      <c r="EG1532" s="4"/>
      <c r="EH1532" s="4"/>
      <c r="EI1532" s="4"/>
      <c r="EJ1532" s="4"/>
      <c r="EK1532" s="4"/>
      <c r="EL1532" s="4"/>
      <c r="EM1532" s="4"/>
      <c r="EN1532" s="4"/>
      <c r="EO1532" s="4"/>
      <c r="EP1532" s="4"/>
      <c r="EQ1532" s="4"/>
      <c r="ER1532" s="4"/>
      <c r="ES1532" s="4"/>
      <c r="ET1532" s="4"/>
      <c r="EU1532" s="4"/>
      <c r="EV1532" s="4"/>
      <c r="EW1532" s="4"/>
      <c r="EX1532" s="4"/>
    </row>
    <row r="1533" spans="1:154">
      <c r="A1533" s="6"/>
      <c r="B1533" s="4"/>
      <c r="C1533" s="4"/>
      <c r="D1533" s="5"/>
      <c r="E1533" s="5"/>
      <c r="F1533" s="5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  <c r="CH1533" s="4"/>
      <c r="CI1533" s="4"/>
      <c r="CJ1533" s="4"/>
      <c r="CK1533" s="4"/>
      <c r="CL1533" s="4"/>
      <c r="CM1533" s="4"/>
      <c r="CN1533" s="4"/>
      <c r="CO1533" s="4"/>
      <c r="CP1533" s="4"/>
      <c r="CQ1533" s="4"/>
      <c r="CR1533" s="4"/>
      <c r="CS1533" s="4"/>
      <c r="CT1533" s="4"/>
      <c r="CU1533" s="4"/>
      <c r="CV1533" s="4"/>
      <c r="CW1533" s="4"/>
      <c r="CX1533" s="4"/>
      <c r="CY1533" s="4"/>
      <c r="CZ1533" s="4"/>
      <c r="DA1533" s="4"/>
      <c r="DB1533" s="4"/>
      <c r="DC1533" s="4"/>
      <c r="DD1533" s="4"/>
      <c r="DE1533" s="4"/>
      <c r="DF1533" s="4"/>
      <c r="DG1533" s="4"/>
      <c r="DH1533" s="4"/>
      <c r="DI1533" s="4"/>
      <c r="DJ1533" s="4"/>
      <c r="DK1533" s="4"/>
      <c r="DL1533" s="4"/>
      <c r="DM1533" s="4"/>
      <c r="DN1533" s="4"/>
      <c r="DO1533" s="4"/>
      <c r="DP1533" s="4"/>
      <c r="DQ1533" s="4"/>
      <c r="DR1533" s="4"/>
      <c r="DS1533" s="4"/>
      <c r="DT1533" s="4"/>
      <c r="DU1533" s="4"/>
      <c r="DV1533" s="4"/>
      <c r="DW1533" s="4"/>
      <c r="DX1533" s="4"/>
      <c r="DY1533" s="4"/>
      <c r="DZ1533" s="4"/>
      <c r="EA1533" s="4"/>
      <c r="EB1533" s="4"/>
      <c r="EC1533" s="4"/>
      <c r="ED1533" s="4"/>
      <c r="EE1533" s="4"/>
      <c r="EF1533" s="4"/>
      <c r="EG1533" s="4"/>
      <c r="EH1533" s="4"/>
      <c r="EI1533" s="4"/>
      <c r="EJ1533" s="4"/>
      <c r="EK1533" s="4"/>
      <c r="EL1533" s="4"/>
      <c r="EM1533" s="4"/>
      <c r="EN1533" s="4"/>
      <c r="EO1533" s="4"/>
      <c r="EP1533" s="4"/>
      <c r="EQ1533" s="4"/>
      <c r="ER1533" s="4"/>
      <c r="ES1533" s="4"/>
      <c r="ET1533" s="4"/>
      <c r="EU1533" s="4"/>
      <c r="EV1533" s="4"/>
      <c r="EW1533" s="4"/>
      <c r="EX1533" s="4"/>
    </row>
    <row r="1534" spans="1:154">
      <c r="A1534" s="6"/>
      <c r="B1534" s="4"/>
      <c r="C1534" s="4"/>
      <c r="D1534" s="5"/>
      <c r="E1534" s="5"/>
      <c r="F1534" s="5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  <c r="CH1534" s="4"/>
      <c r="CI1534" s="4"/>
      <c r="CJ1534" s="4"/>
      <c r="CK1534" s="4"/>
      <c r="CL1534" s="4"/>
      <c r="CM1534" s="4"/>
      <c r="CN1534" s="4"/>
      <c r="CO1534" s="4"/>
      <c r="CP1534" s="4"/>
      <c r="CQ1534" s="4"/>
      <c r="CR1534" s="4"/>
      <c r="CS1534" s="4"/>
      <c r="CT1534" s="4"/>
      <c r="CU1534" s="4"/>
      <c r="CV1534" s="4"/>
      <c r="CW1534" s="4"/>
      <c r="CX1534" s="4"/>
      <c r="CY1534" s="4"/>
      <c r="CZ1534" s="4"/>
      <c r="DA1534" s="4"/>
      <c r="DB1534" s="4"/>
      <c r="DC1534" s="4"/>
      <c r="DD1534" s="4"/>
      <c r="DE1534" s="4"/>
      <c r="DF1534" s="4"/>
      <c r="DG1534" s="4"/>
      <c r="DH1534" s="4"/>
      <c r="DI1534" s="4"/>
      <c r="DJ1534" s="4"/>
      <c r="DK1534" s="4"/>
      <c r="DL1534" s="4"/>
      <c r="DM1534" s="4"/>
      <c r="DN1534" s="4"/>
      <c r="DO1534" s="4"/>
      <c r="DP1534" s="4"/>
      <c r="DQ1534" s="4"/>
      <c r="DR1534" s="4"/>
      <c r="DS1534" s="4"/>
      <c r="DT1534" s="4"/>
      <c r="DU1534" s="4"/>
      <c r="DV1534" s="4"/>
      <c r="DW1534" s="4"/>
      <c r="DX1534" s="4"/>
      <c r="DY1534" s="4"/>
      <c r="DZ1534" s="4"/>
      <c r="EA1534" s="4"/>
      <c r="EB1534" s="4"/>
      <c r="EC1534" s="4"/>
      <c r="ED1534" s="4"/>
      <c r="EE1534" s="4"/>
      <c r="EF1534" s="4"/>
      <c r="EG1534" s="4"/>
      <c r="EH1534" s="4"/>
      <c r="EI1534" s="4"/>
      <c r="EJ1534" s="4"/>
      <c r="EK1534" s="4"/>
      <c r="EL1534" s="4"/>
      <c r="EM1534" s="4"/>
      <c r="EN1534" s="4"/>
      <c r="EO1534" s="4"/>
      <c r="EP1534" s="4"/>
      <c r="EQ1534" s="4"/>
      <c r="ER1534" s="4"/>
      <c r="ES1534" s="4"/>
      <c r="ET1534" s="4"/>
      <c r="EU1534" s="4"/>
      <c r="EV1534" s="4"/>
      <c r="EW1534" s="4"/>
      <c r="EX1534" s="4"/>
    </row>
    <row r="1535" spans="1:154">
      <c r="A1535" s="6"/>
      <c r="B1535" s="4"/>
      <c r="C1535" s="4"/>
      <c r="D1535" s="5"/>
      <c r="E1535" s="5"/>
      <c r="F1535" s="5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  <c r="CH1535" s="4"/>
      <c r="CI1535" s="4"/>
      <c r="CJ1535" s="4"/>
      <c r="CK1535" s="4"/>
      <c r="CL1535" s="4"/>
      <c r="CM1535" s="4"/>
      <c r="CN1535" s="4"/>
      <c r="CO1535" s="4"/>
      <c r="CP1535" s="4"/>
      <c r="CQ1535" s="4"/>
      <c r="CR1535" s="4"/>
      <c r="CS1535" s="4"/>
      <c r="CT1535" s="4"/>
      <c r="CU1535" s="4"/>
      <c r="CV1535" s="4"/>
      <c r="CW1535" s="4"/>
      <c r="CX1535" s="4"/>
      <c r="CY1535" s="4"/>
      <c r="CZ1535" s="4"/>
      <c r="DA1535" s="4"/>
      <c r="DB1535" s="4"/>
      <c r="DC1535" s="4"/>
      <c r="DD1535" s="4"/>
      <c r="DE1535" s="4"/>
      <c r="DF1535" s="4"/>
      <c r="DG1535" s="4"/>
      <c r="DH1535" s="4"/>
      <c r="DI1535" s="4"/>
      <c r="DJ1535" s="4"/>
      <c r="DK1535" s="4"/>
      <c r="DL1535" s="4"/>
      <c r="DM1535" s="4"/>
      <c r="DN1535" s="4"/>
      <c r="DO1535" s="4"/>
      <c r="DP1535" s="4"/>
      <c r="DQ1535" s="4"/>
      <c r="DR1535" s="4"/>
      <c r="DS1535" s="4"/>
      <c r="DT1535" s="4"/>
      <c r="DU1535" s="4"/>
      <c r="DV1535" s="4"/>
      <c r="DW1535" s="4"/>
      <c r="DX1535" s="4"/>
      <c r="DY1535" s="4"/>
      <c r="DZ1535" s="4"/>
      <c r="EA1535" s="4"/>
      <c r="EB1535" s="4"/>
      <c r="EC1535" s="4"/>
      <c r="ED1535" s="4"/>
      <c r="EE1535" s="4"/>
      <c r="EF1535" s="4"/>
      <c r="EG1535" s="4"/>
      <c r="EH1535" s="4"/>
      <c r="EI1535" s="4"/>
      <c r="EJ1535" s="4"/>
      <c r="EK1535" s="4"/>
      <c r="EL1535" s="4"/>
      <c r="EM1535" s="4"/>
      <c r="EN1535" s="4"/>
      <c r="EO1535" s="4"/>
      <c r="EP1535" s="4"/>
      <c r="EQ1535" s="4"/>
      <c r="ER1535" s="4"/>
      <c r="ES1535" s="4"/>
      <c r="ET1535" s="4"/>
      <c r="EU1535" s="4"/>
      <c r="EV1535" s="4"/>
      <c r="EW1535" s="4"/>
      <c r="EX1535" s="4"/>
    </row>
    <row r="1536" spans="1:154">
      <c r="A1536" s="6"/>
      <c r="B1536" s="4"/>
      <c r="C1536" s="4"/>
      <c r="D1536" s="5"/>
      <c r="E1536" s="5"/>
      <c r="F1536" s="5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  <c r="CG1536" s="4"/>
      <c r="CH1536" s="4"/>
      <c r="CI1536" s="4"/>
      <c r="CJ1536" s="4"/>
      <c r="CK1536" s="4"/>
      <c r="CL1536" s="4"/>
      <c r="CM1536" s="4"/>
      <c r="CN1536" s="4"/>
      <c r="CO1536" s="4"/>
      <c r="CP1536" s="4"/>
      <c r="CQ1536" s="4"/>
      <c r="CR1536" s="4"/>
      <c r="CS1536" s="4"/>
      <c r="CT1536" s="4"/>
      <c r="CU1536" s="4"/>
      <c r="CV1536" s="4"/>
      <c r="CW1536" s="4"/>
      <c r="CX1536" s="4"/>
      <c r="CY1536" s="4"/>
      <c r="CZ1536" s="4"/>
      <c r="DA1536" s="4"/>
      <c r="DB1536" s="4"/>
      <c r="DC1536" s="4"/>
      <c r="DD1536" s="4"/>
      <c r="DE1536" s="4"/>
      <c r="DF1536" s="4"/>
      <c r="DG1536" s="4"/>
      <c r="DH1536" s="4"/>
      <c r="DI1536" s="4"/>
      <c r="DJ1536" s="4"/>
      <c r="DK1536" s="4"/>
      <c r="DL1536" s="4"/>
      <c r="DM1536" s="4"/>
      <c r="DN1536" s="4"/>
      <c r="DO1536" s="4"/>
      <c r="DP1536" s="4"/>
      <c r="DQ1536" s="4"/>
      <c r="DR1536" s="4"/>
      <c r="DS1536" s="4"/>
      <c r="DT1536" s="4"/>
      <c r="DU1536" s="4"/>
      <c r="DV1536" s="4"/>
      <c r="DW1536" s="4"/>
      <c r="DX1536" s="4"/>
      <c r="DY1536" s="4"/>
      <c r="DZ1536" s="4"/>
      <c r="EA1536" s="4"/>
      <c r="EB1536" s="4"/>
      <c r="EC1536" s="4"/>
      <c r="ED1536" s="4"/>
      <c r="EE1536" s="4"/>
      <c r="EF1536" s="4"/>
      <c r="EG1536" s="4"/>
      <c r="EH1536" s="4"/>
      <c r="EI1536" s="4"/>
      <c r="EJ1536" s="4"/>
      <c r="EK1536" s="4"/>
      <c r="EL1536" s="4"/>
      <c r="EM1536" s="4"/>
      <c r="EN1536" s="4"/>
      <c r="EO1536" s="4"/>
      <c r="EP1536" s="4"/>
      <c r="EQ1536" s="4"/>
      <c r="ER1536" s="4"/>
      <c r="ES1536" s="4"/>
      <c r="ET1536" s="4"/>
      <c r="EU1536" s="4"/>
      <c r="EV1536" s="4"/>
      <c r="EW1536" s="4"/>
      <c r="EX1536" s="4"/>
    </row>
    <row r="1537" spans="1:154">
      <c r="A1537" s="6"/>
      <c r="B1537" s="4"/>
      <c r="C1537" s="4"/>
      <c r="D1537" s="5"/>
      <c r="E1537" s="5"/>
      <c r="F1537" s="5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  <c r="CG1537" s="4"/>
      <c r="CH1537" s="4"/>
      <c r="CI1537" s="4"/>
      <c r="CJ1537" s="4"/>
      <c r="CK1537" s="4"/>
      <c r="CL1537" s="4"/>
      <c r="CM1537" s="4"/>
      <c r="CN1537" s="4"/>
      <c r="CO1537" s="4"/>
      <c r="CP1537" s="4"/>
      <c r="CQ1537" s="4"/>
      <c r="CR1537" s="4"/>
      <c r="CS1537" s="4"/>
      <c r="CT1537" s="4"/>
      <c r="CU1537" s="4"/>
      <c r="CV1537" s="4"/>
      <c r="CW1537" s="4"/>
      <c r="CX1537" s="4"/>
      <c r="CY1537" s="4"/>
      <c r="CZ1537" s="4"/>
      <c r="DA1537" s="4"/>
      <c r="DB1537" s="4"/>
      <c r="DC1537" s="4"/>
      <c r="DD1537" s="4"/>
      <c r="DE1537" s="4"/>
      <c r="DF1537" s="4"/>
      <c r="DG1537" s="4"/>
      <c r="DH1537" s="4"/>
      <c r="DI1537" s="4"/>
      <c r="DJ1537" s="4"/>
      <c r="DK1537" s="4"/>
      <c r="DL1537" s="4"/>
      <c r="DM1537" s="4"/>
      <c r="DN1537" s="4"/>
      <c r="DO1537" s="4"/>
      <c r="DP1537" s="4"/>
      <c r="DQ1537" s="4"/>
      <c r="DR1537" s="4"/>
      <c r="DS1537" s="4"/>
      <c r="DT1537" s="4"/>
      <c r="DU1537" s="4"/>
      <c r="DV1537" s="4"/>
      <c r="DW1537" s="4"/>
      <c r="DX1537" s="4"/>
      <c r="DY1537" s="4"/>
      <c r="DZ1537" s="4"/>
      <c r="EA1537" s="4"/>
      <c r="EB1537" s="4"/>
      <c r="EC1537" s="4"/>
      <c r="ED1537" s="4"/>
      <c r="EE1537" s="4"/>
      <c r="EF1537" s="4"/>
      <c r="EG1537" s="4"/>
      <c r="EH1537" s="4"/>
      <c r="EI1537" s="4"/>
      <c r="EJ1537" s="4"/>
      <c r="EK1537" s="4"/>
      <c r="EL1537" s="4"/>
      <c r="EM1537" s="4"/>
      <c r="EN1537" s="4"/>
      <c r="EO1537" s="4"/>
      <c r="EP1537" s="4"/>
      <c r="EQ1537" s="4"/>
      <c r="ER1537" s="4"/>
      <c r="ES1537" s="4"/>
      <c r="ET1537" s="4"/>
      <c r="EU1537" s="4"/>
      <c r="EV1537" s="4"/>
      <c r="EW1537" s="4"/>
      <c r="EX1537" s="4"/>
    </row>
    <row r="1538" spans="1:154">
      <c r="A1538" s="6"/>
      <c r="B1538" s="4"/>
      <c r="C1538" s="4"/>
      <c r="D1538" s="5"/>
      <c r="E1538" s="5"/>
      <c r="F1538" s="5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  <c r="CG1538" s="4"/>
      <c r="CH1538" s="4"/>
      <c r="CI1538" s="4"/>
      <c r="CJ1538" s="4"/>
      <c r="CK1538" s="4"/>
      <c r="CL1538" s="4"/>
      <c r="CM1538" s="4"/>
      <c r="CN1538" s="4"/>
      <c r="CO1538" s="4"/>
      <c r="CP1538" s="4"/>
      <c r="CQ1538" s="4"/>
      <c r="CR1538" s="4"/>
      <c r="CS1538" s="4"/>
      <c r="CT1538" s="4"/>
      <c r="CU1538" s="4"/>
      <c r="CV1538" s="4"/>
      <c r="CW1538" s="4"/>
      <c r="CX1538" s="4"/>
      <c r="CY1538" s="4"/>
      <c r="CZ1538" s="4"/>
      <c r="DA1538" s="4"/>
      <c r="DB1538" s="4"/>
      <c r="DC1538" s="4"/>
      <c r="DD1538" s="4"/>
      <c r="DE1538" s="4"/>
      <c r="DF1538" s="4"/>
      <c r="DG1538" s="4"/>
      <c r="DH1538" s="4"/>
      <c r="DI1538" s="4"/>
      <c r="DJ1538" s="4"/>
      <c r="DK1538" s="4"/>
      <c r="DL1538" s="4"/>
      <c r="DM1538" s="4"/>
      <c r="DN1538" s="4"/>
      <c r="DO1538" s="4"/>
      <c r="DP1538" s="4"/>
      <c r="DQ1538" s="4"/>
      <c r="DR1538" s="4"/>
      <c r="DS1538" s="4"/>
      <c r="DT1538" s="4"/>
      <c r="DU1538" s="4"/>
      <c r="DV1538" s="4"/>
      <c r="DW1538" s="4"/>
      <c r="DX1538" s="4"/>
      <c r="DY1538" s="4"/>
      <c r="DZ1538" s="4"/>
      <c r="EA1538" s="4"/>
      <c r="EB1538" s="4"/>
      <c r="EC1538" s="4"/>
      <c r="ED1538" s="4"/>
      <c r="EE1538" s="4"/>
      <c r="EF1538" s="4"/>
      <c r="EG1538" s="4"/>
      <c r="EH1538" s="4"/>
      <c r="EI1538" s="4"/>
      <c r="EJ1538" s="4"/>
      <c r="EK1538" s="4"/>
      <c r="EL1538" s="4"/>
      <c r="EM1538" s="4"/>
      <c r="EN1538" s="4"/>
      <c r="EO1538" s="4"/>
      <c r="EP1538" s="4"/>
      <c r="EQ1538" s="4"/>
      <c r="ER1538" s="4"/>
      <c r="ES1538" s="4"/>
      <c r="ET1538" s="4"/>
      <c r="EU1538" s="4"/>
      <c r="EV1538" s="4"/>
      <c r="EW1538" s="4"/>
      <c r="EX1538" s="4"/>
    </row>
    <row r="1539" spans="1:154">
      <c r="A1539" s="6"/>
      <c r="B1539" s="4"/>
      <c r="C1539" s="4"/>
      <c r="D1539" s="5"/>
      <c r="E1539" s="5"/>
      <c r="F1539" s="5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  <c r="CH1539" s="4"/>
      <c r="CI1539" s="4"/>
      <c r="CJ1539" s="4"/>
      <c r="CK1539" s="4"/>
      <c r="CL1539" s="4"/>
      <c r="CM1539" s="4"/>
      <c r="CN1539" s="4"/>
      <c r="CO1539" s="4"/>
      <c r="CP1539" s="4"/>
      <c r="CQ1539" s="4"/>
      <c r="CR1539" s="4"/>
      <c r="CS1539" s="4"/>
      <c r="CT1539" s="4"/>
      <c r="CU1539" s="4"/>
      <c r="CV1539" s="4"/>
      <c r="CW1539" s="4"/>
      <c r="CX1539" s="4"/>
      <c r="CY1539" s="4"/>
      <c r="CZ1539" s="4"/>
      <c r="DA1539" s="4"/>
      <c r="DB1539" s="4"/>
      <c r="DC1539" s="4"/>
      <c r="DD1539" s="4"/>
      <c r="DE1539" s="4"/>
      <c r="DF1539" s="4"/>
      <c r="DG1539" s="4"/>
      <c r="DH1539" s="4"/>
      <c r="DI1539" s="4"/>
      <c r="DJ1539" s="4"/>
      <c r="DK1539" s="4"/>
      <c r="DL1539" s="4"/>
      <c r="DM1539" s="4"/>
      <c r="DN1539" s="4"/>
      <c r="DO1539" s="4"/>
      <c r="DP1539" s="4"/>
      <c r="DQ1539" s="4"/>
      <c r="DR1539" s="4"/>
      <c r="DS1539" s="4"/>
      <c r="DT1539" s="4"/>
      <c r="DU1539" s="4"/>
      <c r="DV1539" s="4"/>
      <c r="DW1539" s="4"/>
      <c r="DX1539" s="4"/>
      <c r="DY1539" s="4"/>
      <c r="DZ1539" s="4"/>
      <c r="EA1539" s="4"/>
      <c r="EB1539" s="4"/>
      <c r="EC1539" s="4"/>
      <c r="ED1539" s="4"/>
      <c r="EE1539" s="4"/>
      <c r="EF1539" s="4"/>
      <c r="EG1539" s="4"/>
      <c r="EH1539" s="4"/>
      <c r="EI1539" s="4"/>
      <c r="EJ1539" s="4"/>
      <c r="EK1539" s="4"/>
      <c r="EL1539" s="4"/>
      <c r="EM1539" s="4"/>
      <c r="EN1539" s="4"/>
      <c r="EO1539" s="4"/>
      <c r="EP1539" s="4"/>
      <c r="EQ1539" s="4"/>
      <c r="ER1539" s="4"/>
      <c r="ES1539" s="4"/>
      <c r="ET1539" s="4"/>
      <c r="EU1539" s="4"/>
      <c r="EV1539" s="4"/>
      <c r="EW1539" s="4"/>
      <c r="EX1539" s="4"/>
    </row>
    <row r="1540" spans="1:154">
      <c r="A1540" s="6"/>
      <c r="B1540" s="4"/>
      <c r="C1540" s="4"/>
      <c r="D1540" s="5"/>
      <c r="E1540" s="5"/>
      <c r="F1540" s="5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  <c r="CH1540" s="4"/>
      <c r="CI1540" s="4"/>
      <c r="CJ1540" s="4"/>
      <c r="CK1540" s="4"/>
      <c r="CL1540" s="4"/>
      <c r="CM1540" s="4"/>
      <c r="CN1540" s="4"/>
      <c r="CO1540" s="4"/>
      <c r="CP1540" s="4"/>
      <c r="CQ1540" s="4"/>
      <c r="CR1540" s="4"/>
      <c r="CS1540" s="4"/>
      <c r="CT1540" s="4"/>
      <c r="CU1540" s="4"/>
      <c r="CV1540" s="4"/>
      <c r="CW1540" s="4"/>
      <c r="CX1540" s="4"/>
      <c r="CY1540" s="4"/>
      <c r="CZ1540" s="4"/>
      <c r="DA1540" s="4"/>
      <c r="DB1540" s="4"/>
      <c r="DC1540" s="4"/>
      <c r="DD1540" s="4"/>
      <c r="DE1540" s="4"/>
      <c r="DF1540" s="4"/>
      <c r="DG1540" s="4"/>
      <c r="DH1540" s="4"/>
      <c r="DI1540" s="4"/>
      <c r="DJ1540" s="4"/>
      <c r="DK1540" s="4"/>
      <c r="DL1540" s="4"/>
      <c r="DM1540" s="4"/>
      <c r="DN1540" s="4"/>
      <c r="DO1540" s="4"/>
      <c r="DP1540" s="4"/>
      <c r="DQ1540" s="4"/>
      <c r="DR1540" s="4"/>
      <c r="DS1540" s="4"/>
      <c r="DT1540" s="4"/>
      <c r="DU1540" s="4"/>
      <c r="DV1540" s="4"/>
      <c r="DW1540" s="4"/>
      <c r="DX1540" s="4"/>
      <c r="DY1540" s="4"/>
      <c r="DZ1540" s="4"/>
      <c r="EA1540" s="4"/>
      <c r="EB1540" s="4"/>
      <c r="EC1540" s="4"/>
      <c r="ED1540" s="4"/>
      <c r="EE1540" s="4"/>
      <c r="EF1540" s="4"/>
      <c r="EG1540" s="4"/>
      <c r="EH1540" s="4"/>
      <c r="EI1540" s="4"/>
      <c r="EJ1540" s="4"/>
      <c r="EK1540" s="4"/>
      <c r="EL1540" s="4"/>
      <c r="EM1540" s="4"/>
      <c r="EN1540" s="4"/>
      <c r="EO1540" s="4"/>
      <c r="EP1540" s="4"/>
      <c r="EQ1540" s="4"/>
      <c r="ER1540" s="4"/>
      <c r="ES1540" s="4"/>
      <c r="ET1540" s="4"/>
      <c r="EU1540" s="4"/>
      <c r="EV1540" s="4"/>
      <c r="EW1540" s="4"/>
      <c r="EX1540" s="4"/>
    </row>
    <row r="1541" spans="1:154">
      <c r="A1541" s="6"/>
      <c r="B1541" s="4"/>
      <c r="C1541" s="4"/>
      <c r="D1541" s="5"/>
      <c r="E1541" s="5"/>
      <c r="F1541" s="5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  <c r="CG1541" s="4"/>
      <c r="CH1541" s="4"/>
      <c r="CI1541" s="4"/>
      <c r="CJ1541" s="4"/>
      <c r="CK1541" s="4"/>
      <c r="CL1541" s="4"/>
      <c r="CM1541" s="4"/>
      <c r="CN1541" s="4"/>
      <c r="CO1541" s="4"/>
      <c r="CP1541" s="4"/>
      <c r="CQ1541" s="4"/>
      <c r="CR1541" s="4"/>
      <c r="CS1541" s="4"/>
      <c r="CT1541" s="4"/>
      <c r="CU1541" s="4"/>
      <c r="CV1541" s="4"/>
      <c r="CW1541" s="4"/>
      <c r="CX1541" s="4"/>
      <c r="CY1541" s="4"/>
      <c r="CZ1541" s="4"/>
      <c r="DA1541" s="4"/>
      <c r="DB1541" s="4"/>
      <c r="DC1541" s="4"/>
      <c r="DD1541" s="4"/>
      <c r="DE1541" s="4"/>
      <c r="DF1541" s="4"/>
      <c r="DG1541" s="4"/>
      <c r="DH1541" s="4"/>
      <c r="DI1541" s="4"/>
      <c r="DJ1541" s="4"/>
      <c r="DK1541" s="4"/>
      <c r="DL1541" s="4"/>
      <c r="DM1541" s="4"/>
      <c r="DN1541" s="4"/>
      <c r="DO1541" s="4"/>
      <c r="DP1541" s="4"/>
      <c r="DQ1541" s="4"/>
      <c r="DR1541" s="4"/>
      <c r="DS1541" s="4"/>
      <c r="DT1541" s="4"/>
      <c r="DU1541" s="4"/>
      <c r="DV1541" s="4"/>
      <c r="DW1541" s="4"/>
      <c r="DX1541" s="4"/>
      <c r="DY1541" s="4"/>
      <c r="DZ1541" s="4"/>
      <c r="EA1541" s="4"/>
      <c r="EB1541" s="4"/>
      <c r="EC1541" s="4"/>
      <c r="ED1541" s="4"/>
      <c r="EE1541" s="4"/>
      <c r="EF1541" s="4"/>
      <c r="EG1541" s="4"/>
      <c r="EH1541" s="4"/>
      <c r="EI1541" s="4"/>
      <c r="EJ1541" s="4"/>
      <c r="EK1541" s="4"/>
      <c r="EL1541" s="4"/>
      <c r="EM1541" s="4"/>
      <c r="EN1541" s="4"/>
      <c r="EO1541" s="4"/>
      <c r="EP1541" s="4"/>
      <c r="EQ1541" s="4"/>
      <c r="ER1541" s="4"/>
      <c r="ES1541" s="4"/>
      <c r="ET1541" s="4"/>
      <c r="EU1541" s="4"/>
      <c r="EV1541" s="4"/>
      <c r="EW1541" s="4"/>
      <c r="EX1541" s="4"/>
    </row>
    <row r="1542" spans="1:154">
      <c r="A1542" s="6"/>
      <c r="B1542" s="4"/>
      <c r="C1542" s="4"/>
      <c r="D1542" s="5"/>
      <c r="E1542" s="5"/>
      <c r="F1542" s="5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  <c r="CH1542" s="4"/>
      <c r="CI1542" s="4"/>
      <c r="CJ1542" s="4"/>
      <c r="CK1542" s="4"/>
      <c r="CL1542" s="4"/>
      <c r="CM1542" s="4"/>
      <c r="CN1542" s="4"/>
      <c r="CO1542" s="4"/>
      <c r="CP1542" s="4"/>
      <c r="CQ1542" s="4"/>
      <c r="CR1542" s="4"/>
      <c r="CS1542" s="4"/>
      <c r="CT1542" s="4"/>
      <c r="CU1542" s="4"/>
      <c r="CV1542" s="4"/>
      <c r="CW1542" s="4"/>
      <c r="CX1542" s="4"/>
      <c r="CY1542" s="4"/>
      <c r="CZ1542" s="4"/>
      <c r="DA1542" s="4"/>
      <c r="DB1542" s="4"/>
      <c r="DC1542" s="4"/>
      <c r="DD1542" s="4"/>
      <c r="DE1542" s="4"/>
      <c r="DF1542" s="4"/>
      <c r="DG1542" s="4"/>
      <c r="DH1542" s="4"/>
      <c r="DI1542" s="4"/>
      <c r="DJ1542" s="4"/>
      <c r="DK1542" s="4"/>
      <c r="DL1542" s="4"/>
      <c r="DM1542" s="4"/>
      <c r="DN1542" s="4"/>
      <c r="DO1542" s="4"/>
      <c r="DP1542" s="4"/>
      <c r="DQ1542" s="4"/>
      <c r="DR1542" s="4"/>
      <c r="DS1542" s="4"/>
      <c r="DT1542" s="4"/>
      <c r="DU1542" s="4"/>
      <c r="DV1542" s="4"/>
      <c r="DW1542" s="4"/>
      <c r="DX1542" s="4"/>
      <c r="DY1542" s="4"/>
      <c r="DZ1542" s="4"/>
      <c r="EA1542" s="4"/>
      <c r="EB1542" s="4"/>
      <c r="EC1542" s="4"/>
      <c r="ED1542" s="4"/>
      <c r="EE1542" s="4"/>
      <c r="EF1542" s="4"/>
      <c r="EG1542" s="4"/>
      <c r="EH1542" s="4"/>
      <c r="EI1542" s="4"/>
      <c r="EJ1542" s="4"/>
      <c r="EK1542" s="4"/>
      <c r="EL1542" s="4"/>
      <c r="EM1542" s="4"/>
      <c r="EN1542" s="4"/>
      <c r="EO1542" s="4"/>
      <c r="EP1542" s="4"/>
      <c r="EQ1542" s="4"/>
      <c r="ER1542" s="4"/>
      <c r="ES1542" s="4"/>
      <c r="ET1542" s="4"/>
      <c r="EU1542" s="4"/>
      <c r="EV1542" s="4"/>
      <c r="EW1542" s="4"/>
      <c r="EX1542" s="4"/>
    </row>
    <row r="1543" spans="1:154">
      <c r="A1543" s="6"/>
      <c r="B1543" s="4"/>
      <c r="C1543" s="4"/>
      <c r="D1543" s="5"/>
      <c r="E1543" s="5"/>
      <c r="F1543" s="5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  <c r="CH1543" s="4"/>
      <c r="CI1543" s="4"/>
      <c r="CJ1543" s="4"/>
      <c r="CK1543" s="4"/>
      <c r="CL1543" s="4"/>
      <c r="CM1543" s="4"/>
      <c r="CN1543" s="4"/>
      <c r="CO1543" s="4"/>
      <c r="CP1543" s="4"/>
      <c r="CQ1543" s="4"/>
      <c r="CR1543" s="4"/>
      <c r="CS1543" s="4"/>
      <c r="CT1543" s="4"/>
      <c r="CU1543" s="4"/>
      <c r="CV1543" s="4"/>
      <c r="CW1543" s="4"/>
      <c r="CX1543" s="4"/>
      <c r="CY1543" s="4"/>
      <c r="CZ1543" s="4"/>
      <c r="DA1543" s="4"/>
      <c r="DB1543" s="4"/>
      <c r="DC1543" s="4"/>
      <c r="DD1543" s="4"/>
      <c r="DE1543" s="4"/>
      <c r="DF1543" s="4"/>
      <c r="DG1543" s="4"/>
      <c r="DH1543" s="4"/>
      <c r="DI1543" s="4"/>
      <c r="DJ1543" s="4"/>
      <c r="DK1543" s="4"/>
      <c r="DL1543" s="4"/>
      <c r="DM1543" s="4"/>
      <c r="DN1543" s="4"/>
      <c r="DO1543" s="4"/>
      <c r="DP1543" s="4"/>
      <c r="DQ1543" s="4"/>
      <c r="DR1543" s="4"/>
      <c r="DS1543" s="4"/>
      <c r="DT1543" s="4"/>
      <c r="DU1543" s="4"/>
      <c r="DV1543" s="4"/>
      <c r="DW1543" s="4"/>
      <c r="DX1543" s="4"/>
      <c r="DY1543" s="4"/>
      <c r="DZ1543" s="4"/>
      <c r="EA1543" s="4"/>
      <c r="EB1543" s="4"/>
      <c r="EC1543" s="4"/>
      <c r="ED1543" s="4"/>
      <c r="EE1543" s="4"/>
      <c r="EF1543" s="4"/>
      <c r="EG1543" s="4"/>
      <c r="EH1543" s="4"/>
      <c r="EI1543" s="4"/>
      <c r="EJ1543" s="4"/>
      <c r="EK1543" s="4"/>
      <c r="EL1543" s="4"/>
      <c r="EM1543" s="4"/>
      <c r="EN1543" s="4"/>
      <c r="EO1543" s="4"/>
      <c r="EP1543" s="4"/>
      <c r="EQ1543" s="4"/>
      <c r="ER1543" s="4"/>
      <c r="ES1543" s="4"/>
      <c r="ET1543" s="4"/>
      <c r="EU1543" s="4"/>
      <c r="EV1543" s="4"/>
      <c r="EW1543" s="4"/>
      <c r="EX1543" s="4"/>
    </row>
    <row r="1544" spans="1:154">
      <c r="A1544" s="6"/>
      <c r="B1544" s="4"/>
      <c r="C1544" s="4"/>
      <c r="D1544" s="5"/>
      <c r="E1544" s="5"/>
      <c r="F1544" s="5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  <c r="CG1544" s="4"/>
      <c r="CH1544" s="4"/>
      <c r="CI1544" s="4"/>
      <c r="CJ1544" s="4"/>
      <c r="CK1544" s="4"/>
      <c r="CL1544" s="4"/>
      <c r="CM1544" s="4"/>
      <c r="CN1544" s="4"/>
      <c r="CO1544" s="4"/>
      <c r="CP1544" s="4"/>
      <c r="CQ1544" s="4"/>
      <c r="CR1544" s="4"/>
      <c r="CS1544" s="4"/>
      <c r="CT1544" s="4"/>
      <c r="CU1544" s="4"/>
      <c r="CV1544" s="4"/>
      <c r="CW1544" s="4"/>
      <c r="CX1544" s="4"/>
      <c r="CY1544" s="4"/>
      <c r="CZ1544" s="4"/>
      <c r="DA1544" s="4"/>
      <c r="DB1544" s="4"/>
      <c r="DC1544" s="4"/>
      <c r="DD1544" s="4"/>
      <c r="DE1544" s="4"/>
      <c r="DF1544" s="4"/>
      <c r="DG1544" s="4"/>
      <c r="DH1544" s="4"/>
      <c r="DI1544" s="4"/>
      <c r="DJ1544" s="4"/>
      <c r="DK1544" s="4"/>
      <c r="DL1544" s="4"/>
      <c r="DM1544" s="4"/>
      <c r="DN1544" s="4"/>
      <c r="DO1544" s="4"/>
      <c r="DP1544" s="4"/>
      <c r="DQ1544" s="4"/>
      <c r="DR1544" s="4"/>
      <c r="DS1544" s="4"/>
      <c r="DT1544" s="4"/>
      <c r="DU1544" s="4"/>
      <c r="DV1544" s="4"/>
      <c r="DW1544" s="4"/>
      <c r="DX1544" s="4"/>
      <c r="DY1544" s="4"/>
      <c r="DZ1544" s="4"/>
      <c r="EA1544" s="4"/>
      <c r="EB1544" s="4"/>
      <c r="EC1544" s="4"/>
      <c r="ED1544" s="4"/>
      <c r="EE1544" s="4"/>
      <c r="EF1544" s="4"/>
      <c r="EG1544" s="4"/>
      <c r="EH1544" s="4"/>
      <c r="EI1544" s="4"/>
      <c r="EJ1544" s="4"/>
      <c r="EK1544" s="4"/>
      <c r="EL1544" s="4"/>
      <c r="EM1544" s="4"/>
      <c r="EN1544" s="4"/>
      <c r="EO1544" s="4"/>
      <c r="EP1544" s="4"/>
      <c r="EQ1544" s="4"/>
      <c r="ER1544" s="4"/>
      <c r="ES1544" s="4"/>
      <c r="ET1544" s="4"/>
      <c r="EU1544" s="4"/>
      <c r="EV1544" s="4"/>
      <c r="EW1544" s="4"/>
      <c r="EX1544" s="4"/>
    </row>
    <row r="1545" spans="1:154">
      <c r="A1545" s="6"/>
      <c r="B1545" s="4"/>
      <c r="C1545" s="4"/>
      <c r="D1545" s="5"/>
      <c r="E1545" s="5"/>
      <c r="F1545" s="5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  <c r="CG1545" s="4"/>
      <c r="CH1545" s="4"/>
      <c r="CI1545" s="4"/>
      <c r="CJ1545" s="4"/>
      <c r="CK1545" s="4"/>
      <c r="CL1545" s="4"/>
      <c r="CM1545" s="4"/>
      <c r="CN1545" s="4"/>
      <c r="CO1545" s="4"/>
      <c r="CP1545" s="4"/>
      <c r="CQ1545" s="4"/>
      <c r="CR1545" s="4"/>
      <c r="CS1545" s="4"/>
      <c r="CT1545" s="4"/>
      <c r="CU1545" s="4"/>
      <c r="CV1545" s="4"/>
      <c r="CW1545" s="4"/>
      <c r="CX1545" s="4"/>
      <c r="CY1545" s="4"/>
      <c r="CZ1545" s="4"/>
      <c r="DA1545" s="4"/>
      <c r="DB1545" s="4"/>
      <c r="DC1545" s="4"/>
      <c r="DD1545" s="4"/>
      <c r="DE1545" s="4"/>
      <c r="DF1545" s="4"/>
      <c r="DG1545" s="4"/>
      <c r="DH1545" s="4"/>
      <c r="DI1545" s="4"/>
      <c r="DJ1545" s="4"/>
      <c r="DK1545" s="4"/>
      <c r="DL1545" s="4"/>
      <c r="DM1545" s="4"/>
      <c r="DN1545" s="4"/>
      <c r="DO1545" s="4"/>
      <c r="DP1545" s="4"/>
      <c r="DQ1545" s="4"/>
      <c r="DR1545" s="4"/>
      <c r="DS1545" s="4"/>
      <c r="DT1545" s="4"/>
      <c r="DU1545" s="4"/>
      <c r="DV1545" s="4"/>
      <c r="DW1545" s="4"/>
      <c r="DX1545" s="4"/>
      <c r="DY1545" s="4"/>
      <c r="DZ1545" s="4"/>
      <c r="EA1545" s="4"/>
      <c r="EB1545" s="4"/>
      <c r="EC1545" s="4"/>
      <c r="ED1545" s="4"/>
      <c r="EE1545" s="4"/>
      <c r="EF1545" s="4"/>
      <c r="EG1545" s="4"/>
      <c r="EH1545" s="4"/>
      <c r="EI1545" s="4"/>
      <c r="EJ1545" s="4"/>
      <c r="EK1545" s="4"/>
      <c r="EL1545" s="4"/>
      <c r="EM1545" s="4"/>
      <c r="EN1545" s="4"/>
      <c r="EO1545" s="4"/>
      <c r="EP1545" s="4"/>
      <c r="EQ1545" s="4"/>
      <c r="ER1545" s="4"/>
      <c r="ES1545" s="4"/>
      <c r="ET1545" s="4"/>
      <c r="EU1545" s="4"/>
      <c r="EV1545" s="4"/>
      <c r="EW1545" s="4"/>
      <c r="EX1545" s="4"/>
    </row>
    <row r="1546" spans="1:154">
      <c r="A1546" s="6"/>
      <c r="B1546" s="4"/>
      <c r="C1546" s="4"/>
      <c r="D1546" s="5"/>
      <c r="E1546" s="5"/>
      <c r="F1546" s="5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  <c r="CG1546" s="4"/>
      <c r="CH1546" s="4"/>
      <c r="CI1546" s="4"/>
      <c r="CJ1546" s="4"/>
      <c r="CK1546" s="4"/>
      <c r="CL1546" s="4"/>
      <c r="CM1546" s="4"/>
      <c r="CN1546" s="4"/>
      <c r="CO1546" s="4"/>
      <c r="CP1546" s="4"/>
      <c r="CQ1546" s="4"/>
      <c r="CR1546" s="4"/>
      <c r="CS1546" s="4"/>
      <c r="CT1546" s="4"/>
      <c r="CU1546" s="4"/>
      <c r="CV1546" s="4"/>
      <c r="CW1546" s="4"/>
      <c r="CX1546" s="4"/>
      <c r="CY1546" s="4"/>
      <c r="CZ1546" s="4"/>
      <c r="DA1546" s="4"/>
      <c r="DB1546" s="4"/>
      <c r="DC1546" s="4"/>
      <c r="DD1546" s="4"/>
      <c r="DE1546" s="4"/>
      <c r="DF1546" s="4"/>
      <c r="DG1546" s="4"/>
      <c r="DH1546" s="4"/>
      <c r="DI1546" s="4"/>
      <c r="DJ1546" s="4"/>
      <c r="DK1546" s="4"/>
      <c r="DL1546" s="4"/>
      <c r="DM1546" s="4"/>
      <c r="DN1546" s="4"/>
      <c r="DO1546" s="4"/>
      <c r="DP1546" s="4"/>
      <c r="DQ1546" s="4"/>
      <c r="DR1546" s="4"/>
      <c r="DS1546" s="4"/>
      <c r="DT1546" s="4"/>
      <c r="DU1546" s="4"/>
      <c r="DV1546" s="4"/>
      <c r="DW1546" s="4"/>
      <c r="DX1546" s="4"/>
      <c r="DY1546" s="4"/>
      <c r="DZ1546" s="4"/>
      <c r="EA1546" s="4"/>
      <c r="EB1546" s="4"/>
      <c r="EC1546" s="4"/>
      <c r="ED1546" s="4"/>
      <c r="EE1546" s="4"/>
      <c r="EF1546" s="4"/>
      <c r="EG1546" s="4"/>
      <c r="EH1546" s="4"/>
      <c r="EI1546" s="4"/>
      <c r="EJ1546" s="4"/>
      <c r="EK1546" s="4"/>
      <c r="EL1546" s="4"/>
      <c r="EM1546" s="4"/>
      <c r="EN1546" s="4"/>
      <c r="EO1546" s="4"/>
      <c r="EP1546" s="4"/>
      <c r="EQ1546" s="4"/>
      <c r="ER1546" s="4"/>
      <c r="ES1546" s="4"/>
      <c r="ET1546" s="4"/>
      <c r="EU1546" s="4"/>
      <c r="EV1546" s="4"/>
      <c r="EW1546" s="4"/>
      <c r="EX1546" s="4"/>
    </row>
    <row r="1547" spans="1:154">
      <c r="A1547" s="6"/>
      <c r="B1547" s="4"/>
      <c r="C1547" s="4"/>
      <c r="D1547" s="5"/>
      <c r="E1547" s="5"/>
      <c r="F1547" s="5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  <c r="CG1547" s="4"/>
      <c r="CH1547" s="4"/>
      <c r="CI1547" s="4"/>
      <c r="CJ1547" s="4"/>
      <c r="CK1547" s="4"/>
      <c r="CL1547" s="4"/>
      <c r="CM1547" s="4"/>
      <c r="CN1547" s="4"/>
      <c r="CO1547" s="4"/>
      <c r="CP1547" s="4"/>
      <c r="CQ1547" s="4"/>
      <c r="CR1547" s="4"/>
      <c r="CS1547" s="4"/>
      <c r="CT1547" s="4"/>
      <c r="CU1547" s="4"/>
      <c r="CV1547" s="4"/>
      <c r="CW1547" s="4"/>
      <c r="CX1547" s="4"/>
      <c r="CY1547" s="4"/>
      <c r="CZ1547" s="4"/>
      <c r="DA1547" s="4"/>
      <c r="DB1547" s="4"/>
      <c r="DC1547" s="4"/>
      <c r="DD1547" s="4"/>
      <c r="DE1547" s="4"/>
      <c r="DF1547" s="4"/>
      <c r="DG1547" s="4"/>
      <c r="DH1547" s="4"/>
      <c r="DI1547" s="4"/>
      <c r="DJ1547" s="4"/>
      <c r="DK1547" s="4"/>
      <c r="DL1547" s="4"/>
      <c r="DM1547" s="4"/>
      <c r="DN1547" s="4"/>
      <c r="DO1547" s="4"/>
      <c r="DP1547" s="4"/>
      <c r="DQ1547" s="4"/>
      <c r="DR1547" s="4"/>
      <c r="DS1547" s="4"/>
      <c r="DT1547" s="4"/>
      <c r="DU1547" s="4"/>
      <c r="DV1547" s="4"/>
      <c r="DW1547" s="4"/>
      <c r="DX1547" s="4"/>
      <c r="DY1547" s="4"/>
      <c r="DZ1547" s="4"/>
      <c r="EA1547" s="4"/>
      <c r="EB1547" s="4"/>
      <c r="EC1547" s="4"/>
      <c r="ED1547" s="4"/>
      <c r="EE1547" s="4"/>
      <c r="EF1547" s="4"/>
      <c r="EG1547" s="4"/>
      <c r="EH1547" s="4"/>
      <c r="EI1547" s="4"/>
      <c r="EJ1547" s="4"/>
      <c r="EK1547" s="4"/>
      <c r="EL1547" s="4"/>
      <c r="EM1547" s="4"/>
      <c r="EN1547" s="4"/>
      <c r="EO1547" s="4"/>
      <c r="EP1547" s="4"/>
      <c r="EQ1547" s="4"/>
      <c r="ER1547" s="4"/>
      <c r="ES1547" s="4"/>
      <c r="ET1547" s="4"/>
      <c r="EU1547" s="4"/>
      <c r="EV1547" s="4"/>
      <c r="EW1547" s="4"/>
      <c r="EX1547" s="4"/>
    </row>
    <row r="1548" spans="1:154">
      <c r="A1548" s="6"/>
      <c r="B1548" s="4"/>
      <c r="C1548" s="4"/>
      <c r="D1548" s="5"/>
      <c r="E1548" s="5"/>
      <c r="F1548" s="5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  <c r="CG1548" s="4"/>
      <c r="CH1548" s="4"/>
      <c r="CI1548" s="4"/>
      <c r="CJ1548" s="4"/>
      <c r="CK1548" s="4"/>
      <c r="CL1548" s="4"/>
      <c r="CM1548" s="4"/>
      <c r="CN1548" s="4"/>
      <c r="CO1548" s="4"/>
      <c r="CP1548" s="4"/>
      <c r="CQ1548" s="4"/>
      <c r="CR1548" s="4"/>
      <c r="CS1548" s="4"/>
      <c r="CT1548" s="4"/>
      <c r="CU1548" s="4"/>
      <c r="CV1548" s="4"/>
      <c r="CW1548" s="4"/>
      <c r="CX1548" s="4"/>
      <c r="CY1548" s="4"/>
      <c r="CZ1548" s="4"/>
      <c r="DA1548" s="4"/>
      <c r="DB1548" s="4"/>
      <c r="DC1548" s="4"/>
      <c r="DD1548" s="4"/>
      <c r="DE1548" s="4"/>
      <c r="DF1548" s="4"/>
      <c r="DG1548" s="4"/>
      <c r="DH1548" s="4"/>
      <c r="DI1548" s="4"/>
      <c r="DJ1548" s="4"/>
      <c r="DK1548" s="4"/>
      <c r="DL1548" s="4"/>
      <c r="DM1548" s="4"/>
      <c r="DN1548" s="4"/>
      <c r="DO1548" s="4"/>
      <c r="DP1548" s="4"/>
      <c r="DQ1548" s="4"/>
      <c r="DR1548" s="4"/>
      <c r="DS1548" s="4"/>
      <c r="DT1548" s="4"/>
      <c r="DU1548" s="4"/>
      <c r="DV1548" s="4"/>
      <c r="DW1548" s="4"/>
      <c r="DX1548" s="4"/>
      <c r="DY1548" s="4"/>
      <c r="DZ1548" s="4"/>
      <c r="EA1548" s="4"/>
      <c r="EB1548" s="4"/>
      <c r="EC1548" s="4"/>
      <c r="ED1548" s="4"/>
      <c r="EE1548" s="4"/>
      <c r="EF1548" s="4"/>
      <c r="EG1548" s="4"/>
      <c r="EH1548" s="4"/>
      <c r="EI1548" s="4"/>
      <c r="EJ1548" s="4"/>
      <c r="EK1548" s="4"/>
      <c r="EL1548" s="4"/>
      <c r="EM1548" s="4"/>
      <c r="EN1548" s="4"/>
      <c r="EO1548" s="4"/>
      <c r="EP1548" s="4"/>
      <c r="EQ1548" s="4"/>
      <c r="ER1548" s="4"/>
      <c r="ES1548" s="4"/>
      <c r="ET1548" s="4"/>
      <c r="EU1548" s="4"/>
      <c r="EV1548" s="4"/>
      <c r="EW1548" s="4"/>
      <c r="EX1548" s="4"/>
    </row>
    <row r="1549" spans="1:154">
      <c r="A1549" s="6"/>
      <c r="B1549" s="4"/>
      <c r="C1549" s="4"/>
      <c r="D1549" s="5"/>
      <c r="E1549" s="5"/>
      <c r="F1549" s="5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  <c r="CH1549" s="4"/>
      <c r="CI1549" s="4"/>
      <c r="CJ1549" s="4"/>
      <c r="CK1549" s="4"/>
      <c r="CL1549" s="4"/>
      <c r="CM1549" s="4"/>
      <c r="CN1549" s="4"/>
      <c r="CO1549" s="4"/>
      <c r="CP1549" s="4"/>
      <c r="CQ1549" s="4"/>
      <c r="CR1549" s="4"/>
      <c r="CS1549" s="4"/>
      <c r="CT1549" s="4"/>
      <c r="CU1549" s="4"/>
      <c r="CV1549" s="4"/>
      <c r="CW1549" s="4"/>
      <c r="CX1549" s="4"/>
      <c r="CY1549" s="4"/>
      <c r="CZ1549" s="4"/>
      <c r="DA1549" s="4"/>
      <c r="DB1549" s="4"/>
      <c r="DC1549" s="4"/>
      <c r="DD1549" s="4"/>
      <c r="DE1549" s="4"/>
      <c r="DF1549" s="4"/>
      <c r="DG1549" s="4"/>
      <c r="DH1549" s="4"/>
      <c r="DI1549" s="4"/>
      <c r="DJ1549" s="4"/>
      <c r="DK1549" s="4"/>
      <c r="DL1549" s="4"/>
      <c r="DM1549" s="4"/>
      <c r="DN1549" s="4"/>
      <c r="DO1549" s="4"/>
      <c r="DP1549" s="4"/>
      <c r="DQ1549" s="4"/>
      <c r="DR1549" s="4"/>
      <c r="DS1549" s="4"/>
      <c r="DT1549" s="4"/>
      <c r="DU1549" s="4"/>
      <c r="DV1549" s="4"/>
      <c r="DW1549" s="4"/>
      <c r="DX1549" s="4"/>
      <c r="DY1549" s="4"/>
      <c r="DZ1549" s="4"/>
      <c r="EA1549" s="4"/>
      <c r="EB1549" s="4"/>
      <c r="EC1549" s="4"/>
      <c r="ED1549" s="4"/>
      <c r="EE1549" s="4"/>
      <c r="EF1549" s="4"/>
      <c r="EG1549" s="4"/>
      <c r="EH1549" s="4"/>
      <c r="EI1549" s="4"/>
      <c r="EJ1549" s="4"/>
      <c r="EK1549" s="4"/>
      <c r="EL1549" s="4"/>
      <c r="EM1549" s="4"/>
      <c r="EN1549" s="4"/>
      <c r="EO1549" s="4"/>
      <c r="EP1549" s="4"/>
      <c r="EQ1549" s="4"/>
      <c r="ER1549" s="4"/>
      <c r="ES1549" s="4"/>
      <c r="ET1549" s="4"/>
      <c r="EU1549" s="4"/>
      <c r="EV1549" s="4"/>
      <c r="EW1549" s="4"/>
      <c r="EX1549" s="4"/>
    </row>
    <row r="1550" spans="1:154">
      <c r="A1550" s="6"/>
      <c r="B1550" s="4"/>
      <c r="C1550" s="4"/>
      <c r="D1550" s="5"/>
      <c r="E1550" s="5"/>
      <c r="F1550" s="5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  <c r="CH1550" s="4"/>
      <c r="CI1550" s="4"/>
      <c r="CJ1550" s="4"/>
      <c r="CK1550" s="4"/>
      <c r="CL1550" s="4"/>
      <c r="CM1550" s="4"/>
      <c r="CN1550" s="4"/>
      <c r="CO1550" s="4"/>
      <c r="CP1550" s="4"/>
      <c r="CQ1550" s="4"/>
      <c r="CR1550" s="4"/>
      <c r="CS1550" s="4"/>
      <c r="CT1550" s="4"/>
      <c r="CU1550" s="4"/>
      <c r="CV1550" s="4"/>
      <c r="CW1550" s="4"/>
      <c r="CX1550" s="4"/>
      <c r="CY1550" s="4"/>
      <c r="CZ1550" s="4"/>
      <c r="DA1550" s="4"/>
      <c r="DB1550" s="4"/>
      <c r="DC1550" s="4"/>
      <c r="DD1550" s="4"/>
      <c r="DE1550" s="4"/>
      <c r="DF1550" s="4"/>
      <c r="DG1550" s="4"/>
      <c r="DH1550" s="4"/>
      <c r="DI1550" s="4"/>
      <c r="DJ1550" s="4"/>
      <c r="DK1550" s="4"/>
      <c r="DL1550" s="4"/>
      <c r="DM1550" s="4"/>
      <c r="DN1550" s="4"/>
      <c r="DO1550" s="4"/>
      <c r="DP1550" s="4"/>
      <c r="DQ1550" s="4"/>
      <c r="DR1550" s="4"/>
      <c r="DS1550" s="4"/>
      <c r="DT1550" s="4"/>
      <c r="DU1550" s="4"/>
      <c r="DV1550" s="4"/>
      <c r="DW1550" s="4"/>
      <c r="DX1550" s="4"/>
      <c r="DY1550" s="4"/>
      <c r="DZ1550" s="4"/>
      <c r="EA1550" s="4"/>
      <c r="EB1550" s="4"/>
      <c r="EC1550" s="4"/>
      <c r="ED1550" s="4"/>
      <c r="EE1550" s="4"/>
      <c r="EF1550" s="4"/>
      <c r="EG1550" s="4"/>
      <c r="EH1550" s="4"/>
      <c r="EI1550" s="4"/>
      <c r="EJ1550" s="4"/>
      <c r="EK1550" s="4"/>
      <c r="EL1550" s="4"/>
      <c r="EM1550" s="4"/>
      <c r="EN1550" s="4"/>
      <c r="EO1550" s="4"/>
      <c r="EP1550" s="4"/>
      <c r="EQ1550" s="4"/>
      <c r="ER1550" s="4"/>
      <c r="ES1550" s="4"/>
      <c r="ET1550" s="4"/>
      <c r="EU1550" s="4"/>
      <c r="EV1550" s="4"/>
      <c r="EW1550" s="4"/>
      <c r="EX1550" s="4"/>
    </row>
    <row r="1551" spans="1:154">
      <c r="A1551" s="6"/>
      <c r="B1551" s="4"/>
      <c r="C1551" s="4"/>
      <c r="D1551" s="5"/>
      <c r="E1551" s="5"/>
      <c r="F1551" s="5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  <c r="CG1551" s="4"/>
      <c r="CH1551" s="4"/>
      <c r="CI1551" s="4"/>
      <c r="CJ1551" s="4"/>
      <c r="CK1551" s="4"/>
      <c r="CL1551" s="4"/>
      <c r="CM1551" s="4"/>
      <c r="CN1551" s="4"/>
      <c r="CO1551" s="4"/>
      <c r="CP1551" s="4"/>
      <c r="CQ1551" s="4"/>
      <c r="CR1551" s="4"/>
      <c r="CS1551" s="4"/>
      <c r="CT1551" s="4"/>
      <c r="CU1551" s="4"/>
      <c r="CV1551" s="4"/>
      <c r="CW1551" s="4"/>
      <c r="CX1551" s="4"/>
      <c r="CY1551" s="4"/>
      <c r="CZ1551" s="4"/>
      <c r="DA1551" s="4"/>
      <c r="DB1551" s="4"/>
      <c r="DC1551" s="4"/>
      <c r="DD1551" s="4"/>
      <c r="DE1551" s="4"/>
      <c r="DF1551" s="4"/>
      <c r="DG1551" s="4"/>
      <c r="DH1551" s="4"/>
      <c r="DI1551" s="4"/>
      <c r="DJ1551" s="4"/>
      <c r="DK1551" s="4"/>
      <c r="DL1551" s="4"/>
      <c r="DM1551" s="4"/>
      <c r="DN1551" s="4"/>
      <c r="DO1551" s="4"/>
      <c r="DP1551" s="4"/>
      <c r="DQ1551" s="4"/>
      <c r="DR1551" s="4"/>
      <c r="DS1551" s="4"/>
      <c r="DT1551" s="4"/>
      <c r="DU1551" s="4"/>
      <c r="DV1551" s="4"/>
      <c r="DW1551" s="4"/>
      <c r="DX1551" s="4"/>
      <c r="DY1551" s="4"/>
      <c r="DZ1551" s="4"/>
      <c r="EA1551" s="4"/>
      <c r="EB1551" s="4"/>
      <c r="EC1551" s="4"/>
      <c r="ED1551" s="4"/>
      <c r="EE1551" s="4"/>
      <c r="EF1551" s="4"/>
      <c r="EG1551" s="4"/>
      <c r="EH1551" s="4"/>
      <c r="EI1551" s="4"/>
      <c r="EJ1551" s="4"/>
      <c r="EK1551" s="4"/>
      <c r="EL1551" s="4"/>
      <c r="EM1551" s="4"/>
      <c r="EN1551" s="4"/>
      <c r="EO1551" s="4"/>
      <c r="EP1551" s="4"/>
      <c r="EQ1551" s="4"/>
      <c r="ER1551" s="4"/>
      <c r="ES1551" s="4"/>
      <c r="ET1551" s="4"/>
      <c r="EU1551" s="4"/>
      <c r="EV1551" s="4"/>
      <c r="EW1551" s="4"/>
      <c r="EX1551" s="4"/>
    </row>
    <row r="1552" spans="1:154">
      <c r="A1552" s="6"/>
      <c r="B1552" s="4"/>
      <c r="C1552" s="4"/>
      <c r="D1552" s="5"/>
      <c r="E1552" s="5"/>
      <c r="F1552" s="5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  <c r="CG1552" s="4"/>
      <c r="CH1552" s="4"/>
      <c r="CI1552" s="4"/>
      <c r="CJ1552" s="4"/>
      <c r="CK1552" s="4"/>
      <c r="CL1552" s="4"/>
      <c r="CM1552" s="4"/>
      <c r="CN1552" s="4"/>
      <c r="CO1552" s="4"/>
      <c r="CP1552" s="4"/>
      <c r="CQ1552" s="4"/>
      <c r="CR1552" s="4"/>
      <c r="CS1552" s="4"/>
      <c r="CT1552" s="4"/>
      <c r="CU1552" s="4"/>
      <c r="CV1552" s="4"/>
      <c r="CW1552" s="4"/>
      <c r="CX1552" s="4"/>
      <c r="CY1552" s="4"/>
      <c r="CZ1552" s="4"/>
      <c r="DA1552" s="4"/>
      <c r="DB1552" s="4"/>
      <c r="DC1552" s="4"/>
      <c r="DD1552" s="4"/>
      <c r="DE1552" s="4"/>
      <c r="DF1552" s="4"/>
      <c r="DG1552" s="4"/>
      <c r="DH1552" s="4"/>
      <c r="DI1552" s="4"/>
      <c r="DJ1552" s="4"/>
      <c r="DK1552" s="4"/>
      <c r="DL1552" s="4"/>
      <c r="DM1552" s="4"/>
      <c r="DN1552" s="4"/>
      <c r="DO1552" s="4"/>
      <c r="DP1552" s="4"/>
      <c r="DQ1552" s="4"/>
      <c r="DR1552" s="4"/>
      <c r="DS1552" s="4"/>
      <c r="DT1552" s="4"/>
      <c r="DU1552" s="4"/>
      <c r="DV1552" s="4"/>
      <c r="DW1552" s="4"/>
      <c r="DX1552" s="4"/>
      <c r="DY1552" s="4"/>
      <c r="DZ1552" s="4"/>
      <c r="EA1552" s="4"/>
      <c r="EB1552" s="4"/>
      <c r="EC1552" s="4"/>
      <c r="ED1552" s="4"/>
      <c r="EE1552" s="4"/>
      <c r="EF1552" s="4"/>
      <c r="EG1552" s="4"/>
      <c r="EH1552" s="4"/>
      <c r="EI1552" s="4"/>
      <c r="EJ1552" s="4"/>
      <c r="EK1552" s="4"/>
      <c r="EL1552" s="4"/>
      <c r="EM1552" s="4"/>
      <c r="EN1552" s="4"/>
      <c r="EO1552" s="4"/>
      <c r="EP1552" s="4"/>
      <c r="EQ1552" s="4"/>
      <c r="ER1552" s="4"/>
      <c r="ES1552" s="4"/>
      <c r="ET1552" s="4"/>
      <c r="EU1552" s="4"/>
      <c r="EV1552" s="4"/>
      <c r="EW1552" s="4"/>
      <c r="EX1552" s="4"/>
    </row>
    <row r="1553" spans="1:154">
      <c r="A1553" s="6"/>
      <c r="B1553" s="4"/>
      <c r="C1553" s="4"/>
      <c r="D1553" s="5"/>
      <c r="E1553" s="5"/>
      <c r="F1553" s="5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  <c r="CG1553" s="4"/>
      <c r="CH1553" s="4"/>
      <c r="CI1553" s="4"/>
      <c r="CJ1553" s="4"/>
      <c r="CK1553" s="4"/>
      <c r="CL1553" s="4"/>
      <c r="CM1553" s="4"/>
      <c r="CN1553" s="4"/>
      <c r="CO1553" s="4"/>
      <c r="CP1553" s="4"/>
      <c r="CQ1553" s="4"/>
      <c r="CR1553" s="4"/>
      <c r="CS1553" s="4"/>
      <c r="CT1553" s="4"/>
      <c r="CU1553" s="4"/>
      <c r="CV1553" s="4"/>
      <c r="CW1553" s="4"/>
      <c r="CX1553" s="4"/>
      <c r="CY1553" s="4"/>
      <c r="CZ1553" s="4"/>
      <c r="DA1553" s="4"/>
      <c r="DB1553" s="4"/>
      <c r="DC1553" s="4"/>
      <c r="DD1553" s="4"/>
      <c r="DE1553" s="4"/>
      <c r="DF1553" s="4"/>
      <c r="DG1553" s="4"/>
      <c r="DH1553" s="4"/>
      <c r="DI1553" s="4"/>
      <c r="DJ1553" s="4"/>
      <c r="DK1553" s="4"/>
      <c r="DL1553" s="4"/>
      <c r="DM1553" s="4"/>
      <c r="DN1553" s="4"/>
      <c r="DO1553" s="4"/>
      <c r="DP1553" s="4"/>
      <c r="DQ1553" s="4"/>
      <c r="DR1553" s="4"/>
      <c r="DS1553" s="4"/>
      <c r="DT1553" s="4"/>
      <c r="DU1553" s="4"/>
      <c r="DV1553" s="4"/>
      <c r="DW1553" s="4"/>
      <c r="DX1553" s="4"/>
      <c r="DY1553" s="4"/>
      <c r="DZ1553" s="4"/>
      <c r="EA1553" s="4"/>
      <c r="EB1553" s="4"/>
      <c r="EC1553" s="4"/>
      <c r="ED1553" s="4"/>
      <c r="EE1553" s="4"/>
      <c r="EF1553" s="4"/>
      <c r="EG1553" s="4"/>
      <c r="EH1553" s="4"/>
      <c r="EI1553" s="4"/>
      <c r="EJ1553" s="4"/>
      <c r="EK1553" s="4"/>
      <c r="EL1553" s="4"/>
      <c r="EM1553" s="4"/>
      <c r="EN1553" s="4"/>
      <c r="EO1553" s="4"/>
      <c r="EP1553" s="4"/>
      <c r="EQ1553" s="4"/>
      <c r="ER1553" s="4"/>
      <c r="ES1553" s="4"/>
      <c r="ET1553" s="4"/>
      <c r="EU1553" s="4"/>
      <c r="EV1553" s="4"/>
      <c r="EW1553" s="4"/>
      <c r="EX1553" s="4"/>
    </row>
    <row r="1554" spans="1:154">
      <c r="A1554" s="6"/>
      <c r="B1554" s="4"/>
      <c r="C1554" s="4"/>
      <c r="D1554" s="5"/>
      <c r="E1554" s="5"/>
      <c r="F1554" s="5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  <c r="CG1554" s="4"/>
      <c r="CH1554" s="4"/>
      <c r="CI1554" s="4"/>
      <c r="CJ1554" s="4"/>
      <c r="CK1554" s="4"/>
      <c r="CL1554" s="4"/>
      <c r="CM1554" s="4"/>
      <c r="CN1554" s="4"/>
      <c r="CO1554" s="4"/>
      <c r="CP1554" s="4"/>
      <c r="CQ1554" s="4"/>
      <c r="CR1554" s="4"/>
      <c r="CS1554" s="4"/>
      <c r="CT1554" s="4"/>
      <c r="CU1554" s="4"/>
      <c r="CV1554" s="4"/>
      <c r="CW1554" s="4"/>
      <c r="CX1554" s="4"/>
      <c r="CY1554" s="4"/>
      <c r="CZ1554" s="4"/>
      <c r="DA1554" s="4"/>
      <c r="DB1554" s="4"/>
      <c r="DC1554" s="4"/>
      <c r="DD1554" s="4"/>
      <c r="DE1554" s="4"/>
      <c r="DF1554" s="4"/>
      <c r="DG1554" s="4"/>
      <c r="DH1554" s="4"/>
      <c r="DI1554" s="4"/>
      <c r="DJ1554" s="4"/>
      <c r="DK1554" s="4"/>
      <c r="DL1554" s="4"/>
      <c r="DM1554" s="4"/>
      <c r="DN1554" s="4"/>
      <c r="DO1554" s="4"/>
      <c r="DP1554" s="4"/>
      <c r="DQ1554" s="4"/>
      <c r="DR1554" s="4"/>
      <c r="DS1554" s="4"/>
      <c r="DT1554" s="4"/>
      <c r="DU1554" s="4"/>
      <c r="DV1554" s="4"/>
      <c r="DW1554" s="4"/>
      <c r="DX1554" s="4"/>
      <c r="DY1554" s="4"/>
      <c r="DZ1554" s="4"/>
      <c r="EA1554" s="4"/>
      <c r="EB1554" s="4"/>
      <c r="EC1554" s="4"/>
      <c r="ED1554" s="4"/>
      <c r="EE1554" s="4"/>
      <c r="EF1554" s="4"/>
      <c r="EG1554" s="4"/>
      <c r="EH1554" s="4"/>
      <c r="EI1554" s="4"/>
      <c r="EJ1554" s="4"/>
      <c r="EK1554" s="4"/>
      <c r="EL1554" s="4"/>
      <c r="EM1554" s="4"/>
      <c r="EN1554" s="4"/>
      <c r="EO1554" s="4"/>
      <c r="EP1554" s="4"/>
      <c r="EQ1554" s="4"/>
      <c r="ER1554" s="4"/>
      <c r="ES1554" s="4"/>
      <c r="ET1554" s="4"/>
      <c r="EU1554" s="4"/>
      <c r="EV1554" s="4"/>
      <c r="EW1554" s="4"/>
      <c r="EX1554" s="4"/>
    </row>
    <row r="1555" spans="1:154">
      <c r="A1555" s="6"/>
      <c r="B1555" s="4"/>
      <c r="C1555" s="4"/>
      <c r="D1555" s="5"/>
      <c r="E1555" s="5"/>
      <c r="F1555" s="5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  <c r="CG1555" s="4"/>
      <c r="CH1555" s="4"/>
      <c r="CI1555" s="4"/>
      <c r="CJ1555" s="4"/>
      <c r="CK1555" s="4"/>
      <c r="CL1555" s="4"/>
      <c r="CM1555" s="4"/>
      <c r="CN1555" s="4"/>
      <c r="CO1555" s="4"/>
      <c r="CP1555" s="4"/>
      <c r="CQ1555" s="4"/>
      <c r="CR1555" s="4"/>
      <c r="CS1555" s="4"/>
      <c r="CT1555" s="4"/>
      <c r="CU1555" s="4"/>
      <c r="CV1555" s="4"/>
      <c r="CW1555" s="4"/>
      <c r="CX1555" s="4"/>
      <c r="CY1555" s="4"/>
      <c r="CZ1555" s="4"/>
      <c r="DA1555" s="4"/>
      <c r="DB1555" s="4"/>
      <c r="DC1555" s="4"/>
      <c r="DD1555" s="4"/>
      <c r="DE1555" s="4"/>
      <c r="DF1555" s="4"/>
      <c r="DG1555" s="4"/>
      <c r="DH1555" s="4"/>
      <c r="DI1555" s="4"/>
      <c r="DJ1555" s="4"/>
      <c r="DK1555" s="4"/>
      <c r="DL1555" s="4"/>
      <c r="DM1555" s="4"/>
      <c r="DN1555" s="4"/>
      <c r="DO1555" s="4"/>
      <c r="DP1555" s="4"/>
      <c r="DQ1555" s="4"/>
      <c r="DR1555" s="4"/>
      <c r="DS1555" s="4"/>
      <c r="DT1555" s="4"/>
      <c r="DU1555" s="4"/>
      <c r="DV1555" s="4"/>
      <c r="DW1555" s="4"/>
      <c r="DX1555" s="4"/>
      <c r="DY1555" s="4"/>
      <c r="DZ1555" s="4"/>
      <c r="EA1555" s="4"/>
      <c r="EB1555" s="4"/>
      <c r="EC1555" s="4"/>
      <c r="ED1555" s="4"/>
      <c r="EE1555" s="4"/>
      <c r="EF1555" s="4"/>
      <c r="EG1555" s="4"/>
      <c r="EH1555" s="4"/>
      <c r="EI1555" s="4"/>
      <c r="EJ1555" s="4"/>
      <c r="EK1555" s="4"/>
      <c r="EL1555" s="4"/>
      <c r="EM1555" s="4"/>
      <c r="EN1555" s="4"/>
      <c r="EO1555" s="4"/>
      <c r="EP1555" s="4"/>
      <c r="EQ1555" s="4"/>
      <c r="ER1555" s="4"/>
      <c r="ES1555" s="4"/>
      <c r="ET1555" s="4"/>
      <c r="EU1555" s="4"/>
      <c r="EV1555" s="4"/>
      <c r="EW1555" s="4"/>
      <c r="EX1555" s="4"/>
    </row>
    <row r="1556" spans="1:154">
      <c r="A1556" s="6"/>
      <c r="B1556" s="4"/>
      <c r="C1556" s="4"/>
      <c r="D1556" s="5"/>
      <c r="E1556" s="5"/>
      <c r="F1556" s="5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  <c r="CG1556" s="4"/>
      <c r="CH1556" s="4"/>
      <c r="CI1556" s="4"/>
      <c r="CJ1556" s="4"/>
      <c r="CK1556" s="4"/>
      <c r="CL1556" s="4"/>
      <c r="CM1556" s="4"/>
      <c r="CN1556" s="4"/>
      <c r="CO1556" s="4"/>
      <c r="CP1556" s="4"/>
      <c r="CQ1556" s="4"/>
      <c r="CR1556" s="4"/>
      <c r="CS1556" s="4"/>
      <c r="CT1556" s="4"/>
      <c r="CU1556" s="4"/>
      <c r="CV1556" s="4"/>
      <c r="CW1556" s="4"/>
      <c r="CX1556" s="4"/>
      <c r="CY1556" s="4"/>
      <c r="CZ1556" s="4"/>
      <c r="DA1556" s="4"/>
      <c r="DB1556" s="4"/>
      <c r="DC1556" s="4"/>
      <c r="DD1556" s="4"/>
      <c r="DE1556" s="4"/>
      <c r="DF1556" s="4"/>
      <c r="DG1556" s="4"/>
      <c r="DH1556" s="4"/>
      <c r="DI1556" s="4"/>
      <c r="DJ1556" s="4"/>
      <c r="DK1556" s="4"/>
      <c r="DL1556" s="4"/>
      <c r="DM1556" s="4"/>
      <c r="DN1556" s="4"/>
      <c r="DO1556" s="4"/>
      <c r="DP1556" s="4"/>
      <c r="DQ1556" s="4"/>
      <c r="DR1556" s="4"/>
      <c r="DS1556" s="4"/>
      <c r="DT1556" s="4"/>
      <c r="DU1556" s="4"/>
      <c r="DV1556" s="4"/>
      <c r="DW1556" s="4"/>
      <c r="DX1556" s="4"/>
      <c r="DY1556" s="4"/>
      <c r="DZ1556" s="4"/>
      <c r="EA1556" s="4"/>
      <c r="EB1556" s="4"/>
      <c r="EC1556" s="4"/>
      <c r="ED1556" s="4"/>
      <c r="EE1556" s="4"/>
      <c r="EF1556" s="4"/>
      <c r="EG1556" s="4"/>
      <c r="EH1556" s="4"/>
      <c r="EI1556" s="4"/>
      <c r="EJ1556" s="4"/>
      <c r="EK1556" s="4"/>
      <c r="EL1556" s="4"/>
      <c r="EM1556" s="4"/>
      <c r="EN1556" s="4"/>
      <c r="EO1556" s="4"/>
      <c r="EP1556" s="4"/>
      <c r="EQ1556" s="4"/>
      <c r="ER1556" s="4"/>
      <c r="ES1556" s="4"/>
      <c r="ET1556" s="4"/>
      <c r="EU1556" s="4"/>
      <c r="EV1556" s="4"/>
      <c r="EW1556" s="4"/>
      <c r="EX1556" s="4"/>
    </row>
    <row r="1557" spans="1:154">
      <c r="A1557" s="6"/>
      <c r="B1557" s="4"/>
      <c r="C1557" s="4"/>
      <c r="D1557" s="5"/>
      <c r="E1557" s="5"/>
      <c r="F1557" s="5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  <c r="CG1557" s="4"/>
      <c r="CH1557" s="4"/>
      <c r="CI1557" s="4"/>
      <c r="CJ1557" s="4"/>
      <c r="CK1557" s="4"/>
      <c r="CL1557" s="4"/>
      <c r="CM1557" s="4"/>
      <c r="CN1557" s="4"/>
      <c r="CO1557" s="4"/>
      <c r="CP1557" s="4"/>
      <c r="CQ1557" s="4"/>
      <c r="CR1557" s="4"/>
      <c r="CS1557" s="4"/>
      <c r="CT1557" s="4"/>
      <c r="CU1557" s="4"/>
      <c r="CV1557" s="4"/>
      <c r="CW1557" s="4"/>
      <c r="CX1557" s="4"/>
      <c r="CY1557" s="4"/>
      <c r="CZ1557" s="4"/>
      <c r="DA1557" s="4"/>
      <c r="DB1557" s="4"/>
      <c r="DC1557" s="4"/>
      <c r="DD1557" s="4"/>
      <c r="DE1557" s="4"/>
      <c r="DF1557" s="4"/>
      <c r="DG1557" s="4"/>
      <c r="DH1557" s="4"/>
      <c r="DI1557" s="4"/>
      <c r="DJ1557" s="4"/>
      <c r="DK1557" s="4"/>
      <c r="DL1557" s="4"/>
      <c r="DM1557" s="4"/>
      <c r="DN1557" s="4"/>
      <c r="DO1557" s="4"/>
      <c r="DP1557" s="4"/>
      <c r="DQ1557" s="4"/>
      <c r="DR1557" s="4"/>
      <c r="DS1557" s="4"/>
      <c r="DT1557" s="4"/>
      <c r="DU1557" s="4"/>
      <c r="DV1557" s="4"/>
      <c r="DW1557" s="4"/>
      <c r="DX1557" s="4"/>
      <c r="DY1557" s="4"/>
      <c r="DZ1557" s="4"/>
      <c r="EA1557" s="4"/>
      <c r="EB1557" s="4"/>
      <c r="EC1557" s="4"/>
      <c r="ED1557" s="4"/>
      <c r="EE1557" s="4"/>
      <c r="EF1557" s="4"/>
      <c r="EG1557" s="4"/>
      <c r="EH1557" s="4"/>
      <c r="EI1557" s="4"/>
      <c r="EJ1557" s="4"/>
      <c r="EK1557" s="4"/>
      <c r="EL1557" s="4"/>
      <c r="EM1557" s="4"/>
      <c r="EN1557" s="4"/>
      <c r="EO1557" s="4"/>
      <c r="EP1557" s="4"/>
      <c r="EQ1557" s="4"/>
      <c r="ER1557" s="4"/>
      <c r="ES1557" s="4"/>
      <c r="ET1557" s="4"/>
      <c r="EU1557" s="4"/>
      <c r="EV1557" s="4"/>
      <c r="EW1557" s="4"/>
      <c r="EX1557" s="4"/>
    </row>
    <row r="1558" spans="1:154">
      <c r="A1558" s="6"/>
      <c r="B1558" s="4"/>
      <c r="C1558" s="4"/>
      <c r="D1558" s="5"/>
      <c r="E1558" s="5"/>
      <c r="F1558" s="5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  <c r="CG1558" s="4"/>
      <c r="CH1558" s="4"/>
      <c r="CI1558" s="4"/>
      <c r="CJ1558" s="4"/>
      <c r="CK1558" s="4"/>
      <c r="CL1558" s="4"/>
      <c r="CM1558" s="4"/>
      <c r="CN1558" s="4"/>
      <c r="CO1558" s="4"/>
      <c r="CP1558" s="4"/>
      <c r="CQ1558" s="4"/>
      <c r="CR1558" s="4"/>
      <c r="CS1558" s="4"/>
      <c r="CT1558" s="4"/>
      <c r="CU1558" s="4"/>
      <c r="CV1558" s="4"/>
      <c r="CW1558" s="4"/>
      <c r="CX1558" s="4"/>
      <c r="CY1558" s="4"/>
      <c r="CZ1558" s="4"/>
      <c r="DA1558" s="4"/>
      <c r="DB1558" s="4"/>
      <c r="DC1558" s="4"/>
      <c r="DD1558" s="4"/>
      <c r="DE1558" s="4"/>
      <c r="DF1558" s="4"/>
      <c r="DG1558" s="4"/>
      <c r="DH1558" s="4"/>
      <c r="DI1558" s="4"/>
      <c r="DJ1558" s="4"/>
      <c r="DK1558" s="4"/>
      <c r="DL1558" s="4"/>
      <c r="DM1558" s="4"/>
      <c r="DN1558" s="4"/>
      <c r="DO1558" s="4"/>
      <c r="DP1558" s="4"/>
      <c r="DQ1558" s="4"/>
      <c r="DR1558" s="4"/>
      <c r="DS1558" s="4"/>
      <c r="DT1558" s="4"/>
      <c r="DU1558" s="4"/>
      <c r="DV1558" s="4"/>
      <c r="DW1558" s="4"/>
      <c r="DX1558" s="4"/>
      <c r="DY1558" s="4"/>
      <c r="DZ1558" s="4"/>
      <c r="EA1558" s="4"/>
      <c r="EB1558" s="4"/>
      <c r="EC1558" s="4"/>
      <c r="ED1558" s="4"/>
      <c r="EE1558" s="4"/>
      <c r="EF1558" s="4"/>
      <c r="EG1558" s="4"/>
      <c r="EH1558" s="4"/>
      <c r="EI1558" s="4"/>
      <c r="EJ1558" s="4"/>
      <c r="EK1558" s="4"/>
      <c r="EL1558" s="4"/>
      <c r="EM1558" s="4"/>
      <c r="EN1558" s="4"/>
      <c r="EO1558" s="4"/>
      <c r="EP1558" s="4"/>
      <c r="EQ1558" s="4"/>
      <c r="ER1558" s="4"/>
      <c r="ES1558" s="4"/>
      <c r="ET1558" s="4"/>
      <c r="EU1558" s="4"/>
      <c r="EV1558" s="4"/>
      <c r="EW1558" s="4"/>
      <c r="EX1558" s="4"/>
    </row>
    <row r="1559" spans="1:154">
      <c r="A1559" s="6"/>
      <c r="B1559" s="4"/>
      <c r="C1559" s="4"/>
      <c r="D1559" s="5"/>
      <c r="E1559" s="5"/>
      <c r="F1559" s="5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  <c r="CG1559" s="4"/>
      <c r="CH1559" s="4"/>
      <c r="CI1559" s="4"/>
      <c r="CJ1559" s="4"/>
      <c r="CK1559" s="4"/>
      <c r="CL1559" s="4"/>
      <c r="CM1559" s="4"/>
      <c r="CN1559" s="4"/>
      <c r="CO1559" s="4"/>
      <c r="CP1559" s="4"/>
      <c r="CQ1559" s="4"/>
      <c r="CR1559" s="4"/>
      <c r="CS1559" s="4"/>
      <c r="CT1559" s="4"/>
      <c r="CU1559" s="4"/>
      <c r="CV1559" s="4"/>
      <c r="CW1559" s="4"/>
      <c r="CX1559" s="4"/>
      <c r="CY1559" s="4"/>
      <c r="CZ1559" s="4"/>
      <c r="DA1559" s="4"/>
      <c r="DB1559" s="4"/>
      <c r="DC1559" s="4"/>
      <c r="DD1559" s="4"/>
      <c r="DE1559" s="4"/>
      <c r="DF1559" s="4"/>
      <c r="DG1559" s="4"/>
      <c r="DH1559" s="4"/>
      <c r="DI1559" s="4"/>
      <c r="DJ1559" s="4"/>
      <c r="DK1559" s="4"/>
      <c r="DL1559" s="4"/>
      <c r="DM1559" s="4"/>
      <c r="DN1559" s="4"/>
      <c r="DO1559" s="4"/>
      <c r="DP1559" s="4"/>
      <c r="DQ1559" s="4"/>
      <c r="DR1559" s="4"/>
      <c r="DS1559" s="4"/>
      <c r="DT1559" s="4"/>
      <c r="DU1559" s="4"/>
      <c r="DV1559" s="4"/>
      <c r="DW1559" s="4"/>
      <c r="DX1559" s="4"/>
      <c r="DY1559" s="4"/>
      <c r="DZ1559" s="4"/>
      <c r="EA1559" s="4"/>
      <c r="EB1559" s="4"/>
      <c r="EC1559" s="4"/>
      <c r="ED1559" s="4"/>
      <c r="EE1559" s="4"/>
      <c r="EF1559" s="4"/>
      <c r="EG1559" s="4"/>
      <c r="EH1559" s="4"/>
      <c r="EI1559" s="4"/>
      <c r="EJ1559" s="4"/>
      <c r="EK1559" s="4"/>
      <c r="EL1559" s="4"/>
      <c r="EM1559" s="4"/>
      <c r="EN1559" s="4"/>
      <c r="EO1559" s="4"/>
      <c r="EP1559" s="4"/>
      <c r="EQ1559" s="4"/>
      <c r="ER1559" s="4"/>
      <c r="ES1559" s="4"/>
      <c r="ET1559" s="4"/>
      <c r="EU1559" s="4"/>
      <c r="EV1559" s="4"/>
      <c r="EW1559" s="4"/>
      <c r="EX1559" s="4"/>
    </row>
    <row r="1560" spans="1:154">
      <c r="A1560" s="6"/>
      <c r="B1560" s="4"/>
      <c r="C1560" s="4"/>
      <c r="D1560" s="5"/>
      <c r="E1560" s="5"/>
      <c r="F1560" s="5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  <c r="CG1560" s="4"/>
      <c r="CH1560" s="4"/>
      <c r="CI1560" s="4"/>
      <c r="CJ1560" s="4"/>
      <c r="CK1560" s="4"/>
      <c r="CL1560" s="4"/>
      <c r="CM1560" s="4"/>
      <c r="CN1560" s="4"/>
      <c r="CO1560" s="4"/>
      <c r="CP1560" s="4"/>
      <c r="CQ1560" s="4"/>
      <c r="CR1560" s="4"/>
      <c r="CS1560" s="4"/>
      <c r="CT1560" s="4"/>
      <c r="CU1560" s="4"/>
      <c r="CV1560" s="4"/>
      <c r="CW1560" s="4"/>
      <c r="CX1560" s="4"/>
      <c r="CY1560" s="4"/>
      <c r="CZ1560" s="4"/>
      <c r="DA1560" s="4"/>
      <c r="DB1560" s="4"/>
      <c r="DC1560" s="4"/>
      <c r="DD1560" s="4"/>
      <c r="DE1560" s="4"/>
      <c r="DF1560" s="4"/>
      <c r="DG1560" s="4"/>
      <c r="DH1560" s="4"/>
      <c r="DI1560" s="4"/>
      <c r="DJ1560" s="4"/>
      <c r="DK1560" s="4"/>
      <c r="DL1560" s="4"/>
      <c r="DM1560" s="4"/>
      <c r="DN1560" s="4"/>
      <c r="DO1560" s="4"/>
      <c r="DP1560" s="4"/>
      <c r="DQ1560" s="4"/>
      <c r="DR1560" s="4"/>
      <c r="DS1560" s="4"/>
      <c r="DT1560" s="4"/>
      <c r="DU1560" s="4"/>
      <c r="DV1560" s="4"/>
      <c r="DW1560" s="4"/>
      <c r="DX1560" s="4"/>
      <c r="DY1560" s="4"/>
      <c r="DZ1560" s="4"/>
      <c r="EA1560" s="4"/>
      <c r="EB1560" s="4"/>
      <c r="EC1560" s="4"/>
      <c r="ED1560" s="4"/>
      <c r="EE1560" s="4"/>
      <c r="EF1560" s="4"/>
      <c r="EG1560" s="4"/>
      <c r="EH1560" s="4"/>
      <c r="EI1560" s="4"/>
      <c r="EJ1560" s="4"/>
      <c r="EK1560" s="4"/>
      <c r="EL1560" s="4"/>
      <c r="EM1560" s="4"/>
      <c r="EN1560" s="4"/>
      <c r="EO1560" s="4"/>
      <c r="EP1560" s="4"/>
      <c r="EQ1560" s="4"/>
      <c r="ER1560" s="4"/>
      <c r="ES1560" s="4"/>
      <c r="ET1560" s="4"/>
      <c r="EU1560" s="4"/>
      <c r="EV1560" s="4"/>
      <c r="EW1560" s="4"/>
      <c r="EX1560" s="4"/>
    </row>
    <row r="1561" spans="1:154">
      <c r="A1561" s="6"/>
      <c r="B1561" s="4"/>
      <c r="C1561" s="4"/>
      <c r="D1561" s="5"/>
      <c r="E1561" s="5"/>
      <c r="F1561" s="5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  <c r="CG1561" s="4"/>
      <c r="CH1561" s="4"/>
      <c r="CI1561" s="4"/>
      <c r="CJ1561" s="4"/>
      <c r="CK1561" s="4"/>
      <c r="CL1561" s="4"/>
      <c r="CM1561" s="4"/>
      <c r="CN1561" s="4"/>
      <c r="CO1561" s="4"/>
      <c r="CP1561" s="4"/>
      <c r="CQ1561" s="4"/>
      <c r="CR1561" s="4"/>
      <c r="CS1561" s="4"/>
      <c r="CT1561" s="4"/>
      <c r="CU1561" s="4"/>
      <c r="CV1561" s="4"/>
      <c r="CW1561" s="4"/>
      <c r="CX1561" s="4"/>
      <c r="CY1561" s="4"/>
      <c r="CZ1561" s="4"/>
      <c r="DA1561" s="4"/>
      <c r="DB1561" s="4"/>
      <c r="DC1561" s="4"/>
      <c r="DD1561" s="4"/>
      <c r="DE1561" s="4"/>
      <c r="DF1561" s="4"/>
      <c r="DG1561" s="4"/>
      <c r="DH1561" s="4"/>
      <c r="DI1561" s="4"/>
      <c r="DJ1561" s="4"/>
      <c r="DK1561" s="4"/>
      <c r="DL1561" s="4"/>
      <c r="DM1561" s="4"/>
      <c r="DN1561" s="4"/>
      <c r="DO1561" s="4"/>
      <c r="DP1561" s="4"/>
      <c r="DQ1561" s="4"/>
      <c r="DR1561" s="4"/>
      <c r="DS1561" s="4"/>
      <c r="DT1561" s="4"/>
      <c r="DU1561" s="4"/>
      <c r="DV1561" s="4"/>
      <c r="DW1561" s="4"/>
      <c r="DX1561" s="4"/>
      <c r="DY1561" s="4"/>
      <c r="DZ1561" s="4"/>
      <c r="EA1561" s="4"/>
      <c r="EB1561" s="4"/>
      <c r="EC1561" s="4"/>
      <c r="ED1561" s="4"/>
      <c r="EE1561" s="4"/>
      <c r="EF1561" s="4"/>
      <c r="EG1561" s="4"/>
      <c r="EH1561" s="4"/>
      <c r="EI1561" s="4"/>
      <c r="EJ1561" s="4"/>
      <c r="EK1561" s="4"/>
      <c r="EL1561" s="4"/>
      <c r="EM1561" s="4"/>
      <c r="EN1561" s="4"/>
      <c r="EO1561" s="4"/>
      <c r="EP1561" s="4"/>
      <c r="EQ1561" s="4"/>
      <c r="ER1561" s="4"/>
      <c r="ES1561" s="4"/>
      <c r="ET1561" s="4"/>
      <c r="EU1561" s="4"/>
      <c r="EV1561" s="4"/>
      <c r="EW1561" s="4"/>
      <c r="EX1561" s="4"/>
    </row>
    <row r="1562" spans="1:154">
      <c r="A1562" s="6"/>
      <c r="B1562" s="4"/>
      <c r="C1562" s="4"/>
      <c r="D1562" s="5"/>
      <c r="E1562" s="5"/>
      <c r="F1562" s="5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  <c r="CG1562" s="4"/>
      <c r="CH1562" s="4"/>
      <c r="CI1562" s="4"/>
      <c r="CJ1562" s="4"/>
      <c r="CK1562" s="4"/>
      <c r="CL1562" s="4"/>
      <c r="CM1562" s="4"/>
      <c r="CN1562" s="4"/>
      <c r="CO1562" s="4"/>
      <c r="CP1562" s="4"/>
      <c r="CQ1562" s="4"/>
      <c r="CR1562" s="4"/>
      <c r="CS1562" s="4"/>
      <c r="CT1562" s="4"/>
      <c r="CU1562" s="4"/>
      <c r="CV1562" s="4"/>
      <c r="CW1562" s="4"/>
      <c r="CX1562" s="4"/>
      <c r="CY1562" s="4"/>
      <c r="CZ1562" s="4"/>
      <c r="DA1562" s="4"/>
      <c r="DB1562" s="4"/>
      <c r="DC1562" s="4"/>
      <c r="DD1562" s="4"/>
      <c r="DE1562" s="4"/>
      <c r="DF1562" s="4"/>
      <c r="DG1562" s="4"/>
      <c r="DH1562" s="4"/>
      <c r="DI1562" s="4"/>
      <c r="DJ1562" s="4"/>
      <c r="DK1562" s="4"/>
      <c r="DL1562" s="4"/>
      <c r="DM1562" s="4"/>
      <c r="DN1562" s="4"/>
      <c r="DO1562" s="4"/>
      <c r="DP1562" s="4"/>
      <c r="DQ1562" s="4"/>
      <c r="DR1562" s="4"/>
      <c r="DS1562" s="4"/>
      <c r="DT1562" s="4"/>
      <c r="DU1562" s="4"/>
      <c r="DV1562" s="4"/>
      <c r="DW1562" s="4"/>
      <c r="DX1562" s="4"/>
      <c r="DY1562" s="4"/>
      <c r="DZ1562" s="4"/>
      <c r="EA1562" s="4"/>
      <c r="EB1562" s="4"/>
      <c r="EC1562" s="4"/>
      <c r="ED1562" s="4"/>
      <c r="EE1562" s="4"/>
      <c r="EF1562" s="4"/>
      <c r="EG1562" s="4"/>
      <c r="EH1562" s="4"/>
      <c r="EI1562" s="4"/>
      <c r="EJ1562" s="4"/>
      <c r="EK1562" s="4"/>
      <c r="EL1562" s="4"/>
      <c r="EM1562" s="4"/>
      <c r="EN1562" s="4"/>
      <c r="EO1562" s="4"/>
      <c r="EP1562" s="4"/>
      <c r="EQ1562" s="4"/>
      <c r="ER1562" s="4"/>
      <c r="ES1562" s="4"/>
      <c r="ET1562" s="4"/>
      <c r="EU1562" s="4"/>
      <c r="EV1562" s="4"/>
      <c r="EW1562" s="4"/>
      <c r="EX1562" s="4"/>
    </row>
    <row r="1563" spans="1:154">
      <c r="A1563" s="6"/>
      <c r="B1563" s="4"/>
      <c r="C1563" s="4"/>
      <c r="D1563" s="5"/>
      <c r="E1563" s="5"/>
      <c r="F1563" s="5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  <c r="CG1563" s="4"/>
      <c r="CH1563" s="4"/>
      <c r="CI1563" s="4"/>
      <c r="CJ1563" s="4"/>
      <c r="CK1563" s="4"/>
      <c r="CL1563" s="4"/>
      <c r="CM1563" s="4"/>
      <c r="CN1563" s="4"/>
      <c r="CO1563" s="4"/>
      <c r="CP1563" s="4"/>
      <c r="CQ1563" s="4"/>
      <c r="CR1563" s="4"/>
      <c r="CS1563" s="4"/>
      <c r="CT1563" s="4"/>
      <c r="CU1563" s="4"/>
      <c r="CV1563" s="4"/>
      <c r="CW1563" s="4"/>
      <c r="CX1563" s="4"/>
      <c r="CY1563" s="4"/>
      <c r="CZ1563" s="4"/>
      <c r="DA1563" s="4"/>
      <c r="DB1563" s="4"/>
      <c r="DC1563" s="4"/>
      <c r="DD1563" s="4"/>
      <c r="DE1563" s="4"/>
      <c r="DF1563" s="4"/>
      <c r="DG1563" s="4"/>
      <c r="DH1563" s="4"/>
      <c r="DI1563" s="4"/>
      <c r="DJ1563" s="4"/>
      <c r="DK1563" s="4"/>
      <c r="DL1563" s="4"/>
      <c r="DM1563" s="4"/>
      <c r="DN1563" s="4"/>
      <c r="DO1563" s="4"/>
      <c r="DP1563" s="4"/>
      <c r="DQ1563" s="4"/>
      <c r="DR1563" s="4"/>
      <c r="DS1563" s="4"/>
      <c r="DT1563" s="4"/>
      <c r="DU1563" s="4"/>
      <c r="DV1563" s="4"/>
      <c r="DW1563" s="4"/>
      <c r="DX1563" s="4"/>
      <c r="DY1563" s="4"/>
      <c r="DZ1563" s="4"/>
      <c r="EA1563" s="4"/>
      <c r="EB1563" s="4"/>
      <c r="EC1563" s="4"/>
      <c r="ED1563" s="4"/>
      <c r="EE1563" s="4"/>
      <c r="EF1563" s="4"/>
      <c r="EG1563" s="4"/>
      <c r="EH1563" s="4"/>
      <c r="EI1563" s="4"/>
      <c r="EJ1563" s="4"/>
      <c r="EK1563" s="4"/>
      <c r="EL1563" s="4"/>
      <c r="EM1563" s="4"/>
      <c r="EN1563" s="4"/>
      <c r="EO1563" s="4"/>
      <c r="EP1563" s="4"/>
      <c r="EQ1563" s="4"/>
      <c r="ER1563" s="4"/>
      <c r="ES1563" s="4"/>
      <c r="ET1563" s="4"/>
      <c r="EU1563" s="4"/>
      <c r="EV1563" s="4"/>
      <c r="EW1563" s="4"/>
      <c r="EX1563" s="4"/>
    </row>
    <row r="1564" spans="1:154">
      <c r="A1564" s="6"/>
      <c r="B1564" s="4"/>
      <c r="C1564" s="4"/>
      <c r="D1564" s="5"/>
      <c r="E1564" s="5"/>
      <c r="F1564" s="5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  <c r="CG1564" s="4"/>
      <c r="CH1564" s="4"/>
      <c r="CI1564" s="4"/>
      <c r="CJ1564" s="4"/>
      <c r="CK1564" s="4"/>
      <c r="CL1564" s="4"/>
      <c r="CM1564" s="4"/>
      <c r="CN1564" s="4"/>
      <c r="CO1564" s="4"/>
      <c r="CP1564" s="4"/>
      <c r="CQ1564" s="4"/>
      <c r="CR1564" s="4"/>
      <c r="CS1564" s="4"/>
      <c r="CT1564" s="4"/>
      <c r="CU1564" s="4"/>
      <c r="CV1564" s="4"/>
      <c r="CW1564" s="4"/>
      <c r="CX1564" s="4"/>
      <c r="CY1564" s="4"/>
      <c r="CZ1564" s="4"/>
      <c r="DA1564" s="4"/>
      <c r="DB1564" s="4"/>
      <c r="DC1564" s="4"/>
      <c r="DD1564" s="4"/>
      <c r="DE1564" s="4"/>
      <c r="DF1564" s="4"/>
      <c r="DG1564" s="4"/>
      <c r="DH1564" s="4"/>
      <c r="DI1564" s="4"/>
      <c r="DJ1564" s="4"/>
      <c r="DK1564" s="4"/>
      <c r="DL1564" s="4"/>
      <c r="DM1564" s="4"/>
      <c r="DN1564" s="4"/>
      <c r="DO1564" s="4"/>
      <c r="DP1564" s="4"/>
      <c r="DQ1564" s="4"/>
      <c r="DR1564" s="4"/>
      <c r="DS1564" s="4"/>
      <c r="DT1564" s="4"/>
      <c r="DU1564" s="4"/>
      <c r="DV1564" s="4"/>
      <c r="DW1564" s="4"/>
      <c r="DX1564" s="4"/>
      <c r="DY1564" s="4"/>
      <c r="DZ1564" s="4"/>
      <c r="EA1564" s="4"/>
      <c r="EB1564" s="4"/>
      <c r="EC1564" s="4"/>
      <c r="ED1564" s="4"/>
      <c r="EE1564" s="4"/>
      <c r="EF1564" s="4"/>
      <c r="EG1564" s="4"/>
      <c r="EH1564" s="4"/>
      <c r="EI1564" s="4"/>
      <c r="EJ1564" s="4"/>
      <c r="EK1564" s="4"/>
      <c r="EL1564" s="4"/>
      <c r="EM1564" s="4"/>
      <c r="EN1564" s="4"/>
      <c r="EO1564" s="4"/>
      <c r="EP1564" s="4"/>
      <c r="EQ1564" s="4"/>
      <c r="ER1564" s="4"/>
      <c r="ES1564" s="4"/>
      <c r="ET1564" s="4"/>
      <c r="EU1564" s="4"/>
      <c r="EV1564" s="4"/>
      <c r="EW1564" s="4"/>
      <c r="EX1564" s="4"/>
    </row>
    <row r="1565" spans="1:154">
      <c r="A1565" s="6"/>
      <c r="B1565" s="4"/>
      <c r="C1565" s="4"/>
      <c r="D1565" s="5"/>
      <c r="E1565" s="5"/>
      <c r="F1565" s="5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  <c r="CG1565" s="4"/>
      <c r="CH1565" s="4"/>
      <c r="CI1565" s="4"/>
      <c r="CJ1565" s="4"/>
      <c r="CK1565" s="4"/>
      <c r="CL1565" s="4"/>
      <c r="CM1565" s="4"/>
      <c r="CN1565" s="4"/>
      <c r="CO1565" s="4"/>
      <c r="CP1565" s="4"/>
      <c r="CQ1565" s="4"/>
      <c r="CR1565" s="4"/>
      <c r="CS1565" s="4"/>
      <c r="CT1565" s="4"/>
      <c r="CU1565" s="4"/>
      <c r="CV1565" s="4"/>
      <c r="CW1565" s="4"/>
      <c r="CX1565" s="4"/>
      <c r="CY1565" s="4"/>
      <c r="CZ1565" s="4"/>
      <c r="DA1565" s="4"/>
      <c r="DB1565" s="4"/>
      <c r="DC1565" s="4"/>
      <c r="DD1565" s="4"/>
      <c r="DE1565" s="4"/>
      <c r="DF1565" s="4"/>
      <c r="DG1565" s="4"/>
      <c r="DH1565" s="4"/>
      <c r="DI1565" s="4"/>
      <c r="DJ1565" s="4"/>
      <c r="DK1565" s="4"/>
      <c r="DL1565" s="4"/>
      <c r="DM1565" s="4"/>
      <c r="DN1565" s="4"/>
      <c r="DO1565" s="4"/>
      <c r="DP1565" s="4"/>
      <c r="DQ1565" s="4"/>
      <c r="DR1565" s="4"/>
      <c r="DS1565" s="4"/>
      <c r="DT1565" s="4"/>
      <c r="DU1565" s="4"/>
      <c r="DV1565" s="4"/>
      <c r="DW1565" s="4"/>
      <c r="DX1565" s="4"/>
      <c r="DY1565" s="4"/>
      <c r="DZ1565" s="4"/>
      <c r="EA1565" s="4"/>
      <c r="EB1565" s="4"/>
      <c r="EC1565" s="4"/>
      <c r="ED1565" s="4"/>
      <c r="EE1565" s="4"/>
      <c r="EF1565" s="4"/>
      <c r="EG1565" s="4"/>
      <c r="EH1565" s="4"/>
      <c r="EI1565" s="4"/>
      <c r="EJ1565" s="4"/>
      <c r="EK1565" s="4"/>
      <c r="EL1565" s="4"/>
      <c r="EM1565" s="4"/>
      <c r="EN1565" s="4"/>
      <c r="EO1565" s="4"/>
      <c r="EP1565" s="4"/>
      <c r="EQ1565" s="4"/>
      <c r="ER1565" s="4"/>
      <c r="ES1565" s="4"/>
      <c r="ET1565" s="4"/>
      <c r="EU1565" s="4"/>
      <c r="EV1565" s="4"/>
      <c r="EW1565" s="4"/>
      <c r="EX1565" s="4"/>
    </row>
    <row r="1566" spans="1:154">
      <c r="A1566" s="6"/>
      <c r="B1566" s="4"/>
      <c r="C1566" s="4"/>
      <c r="D1566" s="5"/>
      <c r="E1566" s="5"/>
      <c r="F1566" s="5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  <c r="CG1566" s="4"/>
      <c r="CH1566" s="4"/>
      <c r="CI1566" s="4"/>
      <c r="CJ1566" s="4"/>
      <c r="CK1566" s="4"/>
      <c r="CL1566" s="4"/>
      <c r="CM1566" s="4"/>
      <c r="CN1566" s="4"/>
      <c r="CO1566" s="4"/>
      <c r="CP1566" s="4"/>
      <c r="CQ1566" s="4"/>
      <c r="CR1566" s="4"/>
      <c r="CS1566" s="4"/>
      <c r="CT1566" s="4"/>
      <c r="CU1566" s="4"/>
      <c r="CV1566" s="4"/>
      <c r="CW1566" s="4"/>
      <c r="CX1566" s="4"/>
      <c r="CY1566" s="4"/>
      <c r="CZ1566" s="4"/>
      <c r="DA1566" s="4"/>
      <c r="DB1566" s="4"/>
      <c r="DC1566" s="4"/>
      <c r="DD1566" s="4"/>
      <c r="DE1566" s="4"/>
      <c r="DF1566" s="4"/>
      <c r="DG1566" s="4"/>
      <c r="DH1566" s="4"/>
      <c r="DI1566" s="4"/>
      <c r="DJ1566" s="4"/>
      <c r="DK1566" s="4"/>
      <c r="DL1566" s="4"/>
      <c r="DM1566" s="4"/>
      <c r="DN1566" s="4"/>
      <c r="DO1566" s="4"/>
      <c r="DP1566" s="4"/>
      <c r="DQ1566" s="4"/>
      <c r="DR1566" s="4"/>
      <c r="DS1566" s="4"/>
      <c r="DT1566" s="4"/>
      <c r="DU1566" s="4"/>
      <c r="DV1566" s="4"/>
      <c r="DW1566" s="4"/>
      <c r="DX1566" s="4"/>
      <c r="DY1566" s="4"/>
      <c r="DZ1566" s="4"/>
      <c r="EA1566" s="4"/>
      <c r="EB1566" s="4"/>
      <c r="EC1566" s="4"/>
      <c r="ED1566" s="4"/>
      <c r="EE1566" s="4"/>
      <c r="EF1566" s="4"/>
      <c r="EG1566" s="4"/>
      <c r="EH1566" s="4"/>
      <c r="EI1566" s="4"/>
      <c r="EJ1566" s="4"/>
      <c r="EK1566" s="4"/>
      <c r="EL1566" s="4"/>
      <c r="EM1566" s="4"/>
      <c r="EN1566" s="4"/>
      <c r="EO1566" s="4"/>
      <c r="EP1566" s="4"/>
      <c r="EQ1566" s="4"/>
      <c r="ER1566" s="4"/>
      <c r="ES1566" s="4"/>
      <c r="ET1566" s="4"/>
      <c r="EU1566" s="4"/>
      <c r="EV1566" s="4"/>
      <c r="EW1566" s="4"/>
      <c r="EX1566" s="4"/>
    </row>
    <row r="1567" spans="1:154">
      <c r="A1567" s="6"/>
      <c r="B1567" s="4"/>
      <c r="C1567" s="4"/>
      <c r="D1567" s="5"/>
      <c r="E1567" s="5"/>
      <c r="F1567" s="5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  <c r="CH1567" s="4"/>
      <c r="CI1567" s="4"/>
      <c r="CJ1567" s="4"/>
      <c r="CK1567" s="4"/>
      <c r="CL1567" s="4"/>
      <c r="CM1567" s="4"/>
      <c r="CN1567" s="4"/>
      <c r="CO1567" s="4"/>
      <c r="CP1567" s="4"/>
      <c r="CQ1567" s="4"/>
      <c r="CR1567" s="4"/>
      <c r="CS1567" s="4"/>
      <c r="CT1567" s="4"/>
      <c r="CU1567" s="4"/>
      <c r="CV1567" s="4"/>
      <c r="CW1567" s="4"/>
      <c r="CX1567" s="4"/>
      <c r="CY1567" s="4"/>
      <c r="CZ1567" s="4"/>
      <c r="DA1567" s="4"/>
      <c r="DB1567" s="4"/>
      <c r="DC1567" s="4"/>
      <c r="DD1567" s="4"/>
      <c r="DE1567" s="4"/>
      <c r="DF1567" s="4"/>
      <c r="DG1567" s="4"/>
      <c r="DH1567" s="4"/>
      <c r="DI1567" s="4"/>
      <c r="DJ1567" s="4"/>
      <c r="DK1567" s="4"/>
      <c r="DL1567" s="4"/>
      <c r="DM1567" s="4"/>
      <c r="DN1567" s="4"/>
      <c r="DO1567" s="4"/>
      <c r="DP1567" s="4"/>
      <c r="DQ1567" s="4"/>
      <c r="DR1567" s="4"/>
      <c r="DS1567" s="4"/>
      <c r="DT1567" s="4"/>
      <c r="DU1567" s="4"/>
      <c r="DV1567" s="4"/>
      <c r="DW1567" s="4"/>
      <c r="DX1567" s="4"/>
      <c r="DY1567" s="4"/>
      <c r="DZ1567" s="4"/>
      <c r="EA1567" s="4"/>
      <c r="EB1567" s="4"/>
      <c r="EC1567" s="4"/>
      <c r="ED1567" s="4"/>
      <c r="EE1567" s="4"/>
      <c r="EF1567" s="4"/>
      <c r="EG1567" s="4"/>
      <c r="EH1567" s="4"/>
      <c r="EI1567" s="4"/>
      <c r="EJ1567" s="4"/>
      <c r="EK1567" s="4"/>
      <c r="EL1567" s="4"/>
      <c r="EM1567" s="4"/>
      <c r="EN1567" s="4"/>
      <c r="EO1567" s="4"/>
      <c r="EP1567" s="4"/>
      <c r="EQ1567" s="4"/>
      <c r="ER1567" s="4"/>
      <c r="ES1567" s="4"/>
      <c r="ET1567" s="4"/>
      <c r="EU1567" s="4"/>
      <c r="EV1567" s="4"/>
      <c r="EW1567" s="4"/>
      <c r="EX1567" s="4"/>
    </row>
    <row r="1568" spans="1:154">
      <c r="A1568" s="6"/>
      <c r="B1568" s="4"/>
      <c r="C1568" s="4"/>
      <c r="D1568" s="5"/>
      <c r="E1568" s="5"/>
      <c r="F1568" s="5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  <c r="CH1568" s="4"/>
      <c r="CI1568" s="4"/>
      <c r="CJ1568" s="4"/>
      <c r="CK1568" s="4"/>
      <c r="CL1568" s="4"/>
      <c r="CM1568" s="4"/>
      <c r="CN1568" s="4"/>
      <c r="CO1568" s="4"/>
      <c r="CP1568" s="4"/>
      <c r="CQ1568" s="4"/>
      <c r="CR1568" s="4"/>
      <c r="CS1568" s="4"/>
      <c r="CT1568" s="4"/>
      <c r="CU1568" s="4"/>
      <c r="CV1568" s="4"/>
      <c r="CW1568" s="4"/>
      <c r="CX1568" s="4"/>
      <c r="CY1568" s="4"/>
      <c r="CZ1568" s="4"/>
      <c r="DA1568" s="4"/>
      <c r="DB1568" s="4"/>
      <c r="DC1568" s="4"/>
      <c r="DD1568" s="4"/>
      <c r="DE1568" s="4"/>
      <c r="DF1568" s="4"/>
      <c r="DG1568" s="4"/>
      <c r="DH1568" s="4"/>
      <c r="DI1568" s="4"/>
      <c r="DJ1568" s="4"/>
      <c r="DK1568" s="4"/>
      <c r="DL1568" s="4"/>
      <c r="DM1568" s="4"/>
      <c r="DN1568" s="4"/>
      <c r="DO1568" s="4"/>
      <c r="DP1568" s="4"/>
      <c r="DQ1568" s="4"/>
      <c r="DR1568" s="4"/>
      <c r="DS1568" s="4"/>
      <c r="DT1568" s="4"/>
      <c r="DU1568" s="4"/>
      <c r="DV1568" s="4"/>
      <c r="DW1568" s="4"/>
      <c r="DX1568" s="4"/>
      <c r="DY1568" s="4"/>
      <c r="DZ1568" s="4"/>
      <c r="EA1568" s="4"/>
      <c r="EB1568" s="4"/>
      <c r="EC1568" s="4"/>
      <c r="ED1568" s="4"/>
      <c r="EE1568" s="4"/>
      <c r="EF1568" s="4"/>
      <c r="EG1568" s="4"/>
      <c r="EH1568" s="4"/>
      <c r="EI1568" s="4"/>
      <c r="EJ1568" s="4"/>
      <c r="EK1568" s="4"/>
      <c r="EL1568" s="4"/>
      <c r="EM1568" s="4"/>
      <c r="EN1568" s="4"/>
      <c r="EO1568" s="4"/>
      <c r="EP1568" s="4"/>
      <c r="EQ1568" s="4"/>
      <c r="ER1568" s="4"/>
      <c r="ES1568" s="4"/>
      <c r="ET1568" s="4"/>
      <c r="EU1568" s="4"/>
      <c r="EV1568" s="4"/>
      <c r="EW1568" s="4"/>
      <c r="EX1568" s="4"/>
    </row>
    <row r="1569" spans="1:154">
      <c r="A1569" s="6"/>
      <c r="B1569" s="4"/>
      <c r="C1569" s="4"/>
      <c r="D1569" s="5"/>
      <c r="E1569" s="5"/>
      <c r="F1569" s="5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  <c r="CG1569" s="4"/>
      <c r="CH1569" s="4"/>
      <c r="CI1569" s="4"/>
      <c r="CJ1569" s="4"/>
      <c r="CK1569" s="4"/>
      <c r="CL1569" s="4"/>
      <c r="CM1569" s="4"/>
      <c r="CN1569" s="4"/>
      <c r="CO1569" s="4"/>
      <c r="CP1569" s="4"/>
      <c r="CQ1569" s="4"/>
      <c r="CR1569" s="4"/>
      <c r="CS1569" s="4"/>
      <c r="CT1569" s="4"/>
      <c r="CU1569" s="4"/>
      <c r="CV1569" s="4"/>
      <c r="CW1569" s="4"/>
      <c r="CX1569" s="4"/>
      <c r="CY1569" s="4"/>
      <c r="CZ1569" s="4"/>
      <c r="DA1569" s="4"/>
      <c r="DB1569" s="4"/>
      <c r="DC1569" s="4"/>
      <c r="DD1569" s="4"/>
      <c r="DE1569" s="4"/>
      <c r="DF1569" s="4"/>
      <c r="DG1569" s="4"/>
      <c r="DH1569" s="4"/>
      <c r="DI1569" s="4"/>
      <c r="DJ1569" s="4"/>
      <c r="DK1569" s="4"/>
      <c r="DL1569" s="4"/>
      <c r="DM1569" s="4"/>
      <c r="DN1569" s="4"/>
      <c r="DO1569" s="4"/>
      <c r="DP1569" s="4"/>
      <c r="DQ1569" s="4"/>
      <c r="DR1569" s="4"/>
      <c r="DS1569" s="4"/>
      <c r="DT1569" s="4"/>
      <c r="DU1569" s="4"/>
      <c r="DV1569" s="4"/>
      <c r="DW1569" s="4"/>
      <c r="DX1569" s="4"/>
      <c r="DY1569" s="4"/>
      <c r="DZ1569" s="4"/>
      <c r="EA1569" s="4"/>
      <c r="EB1569" s="4"/>
      <c r="EC1569" s="4"/>
      <c r="ED1569" s="4"/>
      <c r="EE1569" s="4"/>
      <c r="EF1569" s="4"/>
      <c r="EG1569" s="4"/>
      <c r="EH1569" s="4"/>
      <c r="EI1569" s="4"/>
      <c r="EJ1569" s="4"/>
      <c r="EK1569" s="4"/>
      <c r="EL1569" s="4"/>
      <c r="EM1569" s="4"/>
      <c r="EN1569" s="4"/>
      <c r="EO1569" s="4"/>
      <c r="EP1569" s="4"/>
      <c r="EQ1569" s="4"/>
      <c r="ER1569" s="4"/>
      <c r="ES1569" s="4"/>
      <c r="ET1569" s="4"/>
      <c r="EU1569" s="4"/>
      <c r="EV1569" s="4"/>
      <c r="EW1569" s="4"/>
      <c r="EX1569" s="4"/>
    </row>
    <row r="1570" spans="1:154">
      <c r="A1570" s="6"/>
      <c r="B1570" s="4"/>
      <c r="C1570" s="4"/>
      <c r="D1570" s="5"/>
      <c r="E1570" s="5"/>
      <c r="F1570" s="5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  <c r="CH1570" s="4"/>
      <c r="CI1570" s="4"/>
      <c r="CJ1570" s="4"/>
      <c r="CK1570" s="4"/>
      <c r="CL1570" s="4"/>
      <c r="CM1570" s="4"/>
      <c r="CN1570" s="4"/>
      <c r="CO1570" s="4"/>
      <c r="CP1570" s="4"/>
      <c r="CQ1570" s="4"/>
      <c r="CR1570" s="4"/>
      <c r="CS1570" s="4"/>
      <c r="CT1570" s="4"/>
      <c r="CU1570" s="4"/>
      <c r="CV1570" s="4"/>
      <c r="CW1570" s="4"/>
      <c r="CX1570" s="4"/>
      <c r="CY1570" s="4"/>
      <c r="CZ1570" s="4"/>
      <c r="DA1570" s="4"/>
      <c r="DB1570" s="4"/>
      <c r="DC1570" s="4"/>
      <c r="DD1570" s="4"/>
      <c r="DE1570" s="4"/>
      <c r="DF1570" s="4"/>
      <c r="DG1570" s="4"/>
      <c r="DH1570" s="4"/>
      <c r="DI1570" s="4"/>
      <c r="DJ1570" s="4"/>
      <c r="DK1570" s="4"/>
      <c r="DL1570" s="4"/>
      <c r="DM1570" s="4"/>
      <c r="DN1570" s="4"/>
      <c r="DO1570" s="4"/>
      <c r="DP1570" s="4"/>
      <c r="DQ1570" s="4"/>
      <c r="DR1570" s="4"/>
      <c r="DS1570" s="4"/>
      <c r="DT1570" s="4"/>
      <c r="DU1570" s="4"/>
      <c r="DV1570" s="4"/>
      <c r="DW1570" s="4"/>
      <c r="DX1570" s="4"/>
      <c r="DY1570" s="4"/>
      <c r="DZ1570" s="4"/>
      <c r="EA1570" s="4"/>
      <c r="EB1570" s="4"/>
      <c r="EC1570" s="4"/>
      <c r="ED1570" s="4"/>
      <c r="EE1570" s="4"/>
      <c r="EF1570" s="4"/>
      <c r="EG1570" s="4"/>
      <c r="EH1570" s="4"/>
      <c r="EI1570" s="4"/>
      <c r="EJ1570" s="4"/>
      <c r="EK1570" s="4"/>
      <c r="EL1570" s="4"/>
      <c r="EM1570" s="4"/>
      <c r="EN1570" s="4"/>
      <c r="EO1570" s="4"/>
      <c r="EP1570" s="4"/>
      <c r="EQ1570" s="4"/>
      <c r="ER1570" s="4"/>
      <c r="ES1570" s="4"/>
      <c r="ET1570" s="4"/>
      <c r="EU1570" s="4"/>
      <c r="EV1570" s="4"/>
      <c r="EW1570" s="4"/>
      <c r="EX1570" s="4"/>
    </row>
    <row r="1571" spans="1:154">
      <c r="A1571" s="6"/>
      <c r="B1571" s="4"/>
      <c r="C1571" s="4"/>
      <c r="D1571" s="5"/>
      <c r="E1571" s="5"/>
      <c r="F1571" s="5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  <c r="CH1571" s="4"/>
      <c r="CI1571" s="4"/>
      <c r="CJ1571" s="4"/>
      <c r="CK1571" s="4"/>
      <c r="CL1571" s="4"/>
      <c r="CM1571" s="4"/>
      <c r="CN1571" s="4"/>
      <c r="CO1571" s="4"/>
      <c r="CP1571" s="4"/>
      <c r="CQ1571" s="4"/>
      <c r="CR1571" s="4"/>
      <c r="CS1571" s="4"/>
      <c r="CT1571" s="4"/>
      <c r="CU1571" s="4"/>
      <c r="CV1571" s="4"/>
      <c r="CW1571" s="4"/>
      <c r="CX1571" s="4"/>
      <c r="CY1571" s="4"/>
      <c r="CZ1571" s="4"/>
      <c r="DA1571" s="4"/>
      <c r="DB1571" s="4"/>
      <c r="DC1571" s="4"/>
      <c r="DD1571" s="4"/>
      <c r="DE1571" s="4"/>
      <c r="DF1571" s="4"/>
      <c r="DG1571" s="4"/>
      <c r="DH1571" s="4"/>
      <c r="DI1571" s="4"/>
      <c r="DJ1571" s="4"/>
      <c r="DK1571" s="4"/>
      <c r="DL1571" s="4"/>
      <c r="DM1571" s="4"/>
      <c r="DN1571" s="4"/>
      <c r="DO1571" s="4"/>
      <c r="DP1571" s="4"/>
      <c r="DQ1571" s="4"/>
      <c r="DR1571" s="4"/>
      <c r="DS1571" s="4"/>
      <c r="DT1571" s="4"/>
      <c r="DU1571" s="4"/>
      <c r="DV1571" s="4"/>
      <c r="DW1571" s="4"/>
      <c r="DX1571" s="4"/>
      <c r="DY1571" s="4"/>
      <c r="DZ1571" s="4"/>
      <c r="EA1571" s="4"/>
      <c r="EB1571" s="4"/>
      <c r="EC1571" s="4"/>
      <c r="ED1571" s="4"/>
      <c r="EE1571" s="4"/>
      <c r="EF1571" s="4"/>
      <c r="EG1571" s="4"/>
      <c r="EH1571" s="4"/>
      <c r="EI1571" s="4"/>
      <c r="EJ1571" s="4"/>
      <c r="EK1571" s="4"/>
      <c r="EL1571" s="4"/>
      <c r="EM1571" s="4"/>
      <c r="EN1571" s="4"/>
      <c r="EO1571" s="4"/>
      <c r="EP1571" s="4"/>
      <c r="EQ1571" s="4"/>
      <c r="ER1571" s="4"/>
      <c r="ES1571" s="4"/>
      <c r="ET1571" s="4"/>
      <c r="EU1571" s="4"/>
      <c r="EV1571" s="4"/>
      <c r="EW1571" s="4"/>
      <c r="EX1571" s="4"/>
    </row>
    <row r="1572" spans="1:154">
      <c r="A1572" s="6"/>
      <c r="B1572" s="4"/>
      <c r="C1572" s="4"/>
      <c r="D1572" s="5"/>
      <c r="E1572" s="5"/>
      <c r="F1572" s="5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  <c r="CG1572" s="4"/>
      <c r="CH1572" s="4"/>
      <c r="CI1572" s="4"/>
      <c r="CJ1572" s="4"/>
      <c r="CK1572" s="4"/>
      <c r="CL1572" s="4"/>
      <c r="CM1572" s="4"/>
      <c r="CN1572" s="4"/>
      <c r="CO1572" s="4"/>
      <c r="CP1572" s="4"/>
      <c r="CQ1572" s="4"/>
      <c r="CR1572" s="4"/>
      <c r="CS1572" s="4"/>
      <c r="CT1572" s="4"/>
      <c r="CU1572" s="4"/>
      <c r="CV1572" s="4"/>
      <c r="CW1572" s="4"/>
      <c r="CX1572" s="4"/>
      <c r="CY1572" s="4"/>
      <c r="CZ1572" s="4"/>
      <c r="DA1572" s="4"/>
      <c r="DB1572" s="4"/>
      <c r="DC1572" s="4"/>
      <c r="DD1572" s="4"/>
      <c r="DE1572" s="4"/>
      <c r="DF1572" s="4"/>
      <c r="DG1572" s="4"/>
      <c r="DH1572" s="4"/>
      <c r="DI1572" s="4"/>
      <c r="DJ1572" s="4"/>
      <c r="DK1572" s="4"/>
      <c r="DL1572" s="4"/>
      <c r="DM1572" s="4"/>
      <c r="DN1572" s="4"/>
      <c r="DO1572" s="4"/>
      <c r="DP1572" s="4"/>
      <c r="DQ1572" s="4"/>
      <c r="DR1572" s="4"/>
      <c r="DS1572" s="4"/>
      <c r="DT1572" s="4"/>
      <c r="DU1572" s="4"/>
      <c r="DV1572" s="4"/>
      <c r="DW1572" s="4"/>
      <c r="DX1572" s="4"/>
      <c r="DY1572" s="4"/>
      <c r="DZ1572" s="4"/>
      <c r="EA1572" s="4"/>
      <c r="EB1572" s="4"/>
      <c r="EC1572" s="4"/>
      <c r="ED1572" s="4"/>
      <c r="EE1572" s="4"/>
      <c r="EF1572" s="4"/>
      <c r="EG1572" s="4"/>
      <c r="EH1572" s="4"/>
      <c r="EI1572" s="4"/>
      <c r="EJ1572" s="4"/>
      <c r="EK1572" s="4"/>
      <c r="EL1572" s="4"/>
      <c r="EM1572" s="4"/>
      <c r="EN1572" s="4"/>
      <c r="EO1572" s="4"/>
      <c r="EP1572" s="4"/>
      <c r="EQ1572" s="4"/>
      <c r="ER1572" s="4"/>
      <c r="ES1572" s="4"/>
      <c r="ET1572" s="4"/>
      <c r="EU1572" s="4"/>
      <c r="EV1572" s="4"/>
      <c r="EW1572" s="4"/>
      <c r="EX1572" s="4"/>
    </row>
    <row r="1573" spans="1:154">
      <c r="A1573" s="6"/>
      <c r="B1573" s="4"/>
      <c r="C1573" s="4"/>
      <c r="D1573" s="5"/>
      <c r="E1573" s="5"/>
      <c r="F1573" s="5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  <c r="CG1573" s="4"/>
      <c r="CH1573" s="4"/>
      <c r="CI1573" s="4"/>
      <c r="CJ1573" s="4"/>
      <c r="CK1573" s="4"/>
      <c r="CL1573" s="4"/>
      <c r="CM1573" s="4"/>
      <c r="CN1573" s="4"/>
      <c r="CO1573" s="4"/>
      <c r="CP1573" s="4"/>
      <c r="CQ1573" s="4"/>
      <c r="CR1573" s="4"/>
      <c r="CS1573" s="4"/>
      <c r="CT1573" s="4"/>
      <c r="CU1573" s="4"/>
      <c r="CV1573" s="4"/>
      <c r="CW1573" s="4"/>
      <c r="CX1573" s="4"/>
      <c r="CY1573" s="4"/>
      <c r="CZ1573" s="4"/>
      <c r="DA1573" s="4"/>
      <c r="DB1573" s="4"/>
      <c r="DC1573" s="4"/>
      <c r="DD1573" s="4"/>
      <c r="DE1573" s="4"/>
      <c r="DF1573" s="4"/>
      <c r="DG1573" s="4"/>
      <c r="DH1573" s="4"/>
      <c r="DI1573" s="4"/>
      <c r="DJ1573" s="4"/>
      <c r="DK1573" s="4"/>
      <c r="DL1573" s="4"/>
      <c r="DM1573" s="4"/>
      <c r="DN1573" s="4"/>
      <c r="DO1573" s="4"/>
      <c r="DP1573" s="4"/>
      <c r="DQ1573" s="4"/>
      <c r="DR1573" s="4"/>
      <c r="DS1573" s="4"/>
      <c r="DT1573" s="4"/>
      <c r="DU1573" s="4"/>
      <c r="DV1573" s="4"/>
      <c r="DW1573" s="4"/>
      <c r="DX1573" s="4"/>
      <c r="DY1573" s="4"/>
      <c r="DZ1573" s="4"/>
      <c r="EA1573" s="4"/>
      <c r="EB1573" s="4"/>
      <c r="EC1573" s="4"/>
      <c r="ED1573" s="4"/>
      <c r="EE1573" s="4"/>
      <c r="EF1573" s="4"/>
      <c r="EG1573" s="4"/>
      <c r="EH1573" s="4"/>
      <c r="EI1573" s="4"/>
      <c r="EJ1573" s="4"/>
      <c r="EK1573" s="4"/>
      <c r="EL1573" s="4"/>
      <c r="EM1573" s="4"/>
      <c r="EN1573" s="4"/>
      <c r="EO1573" s="4"/>
      <c r="EP1573" s="4"/>
      <c r="EQ1573" s="4"/>
      <c r="ER1573" s="4"/>
      <c r="ES1573" s="4"/>
      <c r="ET1573" s="4"/>
      <c r="EU1573" s="4"/>
      <c r="EV1573" s="4"/>
      <c r="EW1573" s="4"/>
      <c r="EX1573" s="4"/>
    </row>
    <row r="1574" spans="1:154">
      <c r="A1574" s="6"/>
      <c r="B1574" s="4"/>
      <c r="C1574" s="4"/>
      <c r="D1574" s="5"/>
      <c r="E1574" s="5"/>
      <c r="F1574" s="5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  <c r="CG1574" s="4"/>
      <c r="CH1574" s="4"/>
      <c r="CI1574" s="4"/>
      <c r="CJ1574" s="4"/>
      <c r="CK1574" s="4"/>
      <c r="CL1574" s="4"/>
      <c r="CM1574" s="4"/>
      <c r="CN1574" s="4"/>
      <c r="CO1574" s="4"/>
      <c r="CP1574" s="4"/>
      <c r="CQ1574" s="4"/>
      <c r="CR1574" s="4"/>
      <c r="CS1574" s="4"/>
      <c r="CT1574" s="4"/>
      <c r="CU1574" s="4"/>
      <c r="CV1574" s="4"/>
      <c r="CW1574" s="4"/>
      <c r="CX1574" s="4"/>
      <c r="CY1574" s="4"/>
      <c r="CZ1574" s="4"/>
      <c r="DA1574" s="4"/>
      <c r="DB1574" s="4"/>
      <c r="DC1574" s="4"/>
      <c r="DD1574" s="4"/>
      <c r="DE1574" s="4"/>
      <c r="DF1574" s="4"/>
      <c r="DG1574" s="4"/>
      <c r="DH1574" s="4"/>
      <c r="DI1574" s="4"/>
      <c r="DJ1574" s="4"/>
      <c r="DK1574" s="4"/>
      <c r="DL1574" s="4"/>
      <c r="DM1574" s="4"/>
      <c r="DN1574" s="4"/>
      <c r="DO1574" s="4"/>
      <c r="DP1574" s="4"/>
      <c r="DQ1574" s="4"/>
      <c r="DR1574" s="4"/>
      <c r="DS1574" s="4"/>
      <c r="DT1574" s="4"/>
      <c r="DU1574" s="4"/>
      <c r="DV1574" s="4"/>
      <c r="DW1574" s="4"/>
      <c r="DX1574" s="4"/>
      <c r="DY1574" s="4"/>
      <c r="DZ1574" s="4"/>
      <c r="EA1574" s="4"/>
      <c r="EB1574" s="4"/>
      <c r="EC1574" s="4"/>
      <c r="ED1574" s="4"/>
      <c r="EE1574" s="4"/>
      <c r="EF1574" s="4"/>
      <c r="EG1574" s="4"/>
      <c r="EH1574" s="4"/>
      <c r="EI1574" s="4"/>
      <c r="EJ1574" s="4"/>
      <c r="EK1574" s="4"/>
      <c r="EL1574" s="4"/>
      <c r="EM1574" s="4"/>
      <c r="EN1574" s="4"/>
      <c r="EO1574" s="4"/>
      <c r="EP1574" s="4"/>
      <c r="EQ1574" s="4"/>
      <c r="ER1574" s="4"/>
      <c r="ES1574" s="4"/>
      <c r="ET1574" s="4"/>
      <c r="EU1574" s="4"/>
      <c r="EV1574" s="4"/>
      <c r="EW1574" s="4"/>
      <c r="EX1574" s="4"/>
    </row>
    <row r="1575" spans="1:154">
      <c r="A1575" s="6"/>
      <c r="B1575" s="4"/>
      <c r="C1575" s="4"/>
      <c r="D1575" s="5"/>
      <c r="E1575" s="5"/>
      <c r="F1575" s="5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  <c r="CG1575" s="4"/>
      <c r="CH1575" s="4"/>
      <c r="CI1575" s="4"/>
      <c r="CJ1575" s="4"/>
      <c r="CK1575" s="4"/>
      <c r="CL1575" s="4"/>
      <c r="CM1575" s="4"/>
      <c r="CN1575" s="4"/>
      <c r="CO1575" s="4"/>
      <c r="CP1575" s="4"/>
      <c r="CQ1575" s="4"/>
      <c r="CR1575" s="4"/>
      <c r="CS1575" s="4"/>
      <c r="CT1575" s="4"/>
      <c r="CU1575" s="4"/>
      <c r="CV1575" s="4"/>
      <c r="CW1575" s="4"/>
      <c r="CX1575" s="4"/>
      <c r="CY1575" s="4"/>
      <c r="CZ1575" s="4"/>
      <c r="DA1575" s="4"/>
      <c r="DB1575" s="4"/>
      <c r="DC1575" s="4"/>
      <c r="DD1575" s="4"/>
      <c r="DE1575" s="4"/>
      <c r="DF1575" s="4"/>
      <c r="DG1575" s="4"/>
      <c r="DH1575" s="4"/>
      <c r="DI1575" s="4"/>
      <c r="DJ1575" s="4"/>
      <c r="DK1575" s="4"/>
      <c r="DL1575" s="4"/>
      <c r="DM1575" s="4"/>
      <c r="DN1575" s="4"/>
      <c r="DO1575" s="4"/>
      <c r="DP1575" s="4"/>
      <c r="DQ1575" s="4"/>
      <c r="DR1575" s="4"/>
      <c r="DS1575" s="4"/>
      <c r="DT1575" s="4"/>
      <c r="DU1575" s="4"/>
      <c r="DV1575" s="4"/>
      <c r="DW1575" s="4"/>
      <c r="DX1575" s="4"/>
      <c r="DY1575" s="4"/>
      <c r="DZ1575" s="4"/>
      <c r="EA1575" s="4"/>
      <c r="EB1575" s="4"/>
      <c r="EC1575" s="4"/>
      <c r="ED1575" s="4"/>
      <c r="EE1575" s="4"/>
      <c r="EF1575" s="4"/>
      <c r="EG1575" s="4"/>
      <c r="EH1575" s="4"/>
      <c r="EI1575" s="4"/>
      <c r="EJ1575" s="4"/>
      <c r="EK1575" s="4"/>
      <c r="EL1575" s="4"/>
      <c r="EM1575" s="4"/>
      <c r="EN1575" s="4"/>
      <c r="EO1575" s="4"/>
      <c r="EP1575" s="4"/>
      <c r="EQ1575" s="4"/>
      <c r="ER1575" s="4"/>
      <c r="ES1575" s="4"/>
      <c r="ET1575" s="4"/>
      <c r="EU1575" s="4"/>
      <c r="EV1575" s="4"/>
      <c r="EW1575" s="4"/>
      <c r="EX1575" s="4"/>
    </row>
    <row r="1576" spans="1:154">
      <c r="A1576" s="6"/>
      <c r="B1576" s="4"/>
      <c r="C1576" s="4"/>
      <c r="D1576" s="5"/>
      <c r="E1576" s="5"/>
      <c r="F1576" s="5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  <c r="CG1576" s="4"/>
      <c r="CH1576" s="4"/>
      <c r="CI1576" s="4"/>
      <c r="CJ1576" s="4"/>
      <c r="CK1576" s="4"/>
      <c r="CL1576" s="4"/>
      <c r="CM1576" s="4"/>
      <c r="CN1576" s="4"/>
      <c r="CO1576" s="4"/>
      <c r="CP1576" s="4"/>
      <c r="CQ1576" s="4"/>
      <c r="CR1576" s="4"/>
      <c r="CS1576" s="4"/>
      <c r="CT1576" s="4"/>
      <c r="CU1576" s="4"/>
      <c r="CV1576" s="4"/>
      <c r="CW1576" s="4"/>
      <c r="CX1576" s="4"/>
      <c r="CY1576" s="4"/>
      <c r="CZ1576" s="4"/>
      <c r="DA1576" s="4"/>
      <c r="DB1576" s="4"/>
      <c r="DC1576" s="4"/>
      <c r="DD1576" s="4"/>
      <c r="DE1576" s="4"/>
      <c r="DF1576" s="4"/>
      <c r="DG1576" s="4"/>
      <c r="DH1576" s="4"/>
      <c r="DI1576" s="4"/>
      <c r="DJ1576" s="4"/>
      <c r="DK1576" s="4"/>
      <c r="DL1576" s="4"/>
      <c r="DM1576" s="4"/>
      <c r="DN1576" s="4"/>
      <c r="DO1576" s="4"/>
      <c r="DP1576" s="4"/>
      <c r="DQ1576" s="4"/>
      <c r="DR1576" s="4"/>
      <c r="DS1576" s="4"/>
      <c r="DT1576" s="4"/>
      <c r="DU1576" s="4"/>
      <c r="DV1576" s="4"/>
      <c r="DW1576" s="4"/>
      <c r="DX1576" s="4"/>
      <c r="DY1576" s="4"/>
      <c r="DZ1576" s="4"/>
      <c r="EA1576" s="4"/>
      <c r="EB1576" s="4"/>
      <c r="EC1576" s="4"/>
      <c r="ED1576" s="4"/>
      <c r="EE1576" s="4"/>
      <c r="EF1576" s="4"/>
      <c r="EG1576" s="4"/>
      <c r="EH1576" s="4"/>
      <c r="EI1576" s="4"/>
      <c r="EJ1576" s="4"/>
      <c r="EK1576" s="4"/>
      <c r="EL1576" s="4"/>
      <c r="EM1576" s="4"/>
      <c r="EN1576" s="4"/>
      <c r="EO1576" s="4"/>
      <c r="EP1576" s="4"/>
      <c r="EQ1576" s="4"/>
      <c r="ER1576" s="4"/>
      <c r="ES1576" s="4"/>
      <c r="ET1576" s="4"/>
      <c r="EU1576" s="4"/>
      <c r="EV1576" s="4"/>
      <c r="EW1576" s="4"/>
      <c r="EX1576" s="4"/>
    </row>
    <row r="1577" spans="1:154">
      <c r="A1577" s="6"/>
      <c r="B1577" s="4"/>
      <c r="C1577" s="4"/>
      <c r="D1577" s="5"/>
      <c r="E1577" s="5"/>
      <c r="F1577" s="5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  <c r="CG1577" s="4"/>
      <c r="CH1577" s="4"/>
      <c r="CI1577" s="4"/>
      <c r="CJ1577" s="4"/>
      <c r="CK1577" s="4"/>
      <c r="CL1577" s="4"/>
      <c r="CM1577" s="4"/>
      <c r="CN1577" s="4"/>
      <c r="CO1577" s="4"/>
      <c r="CP1577" s="4"/>
      <c r="CQ1577" s="4"/>
      <c r="CR1577" s="4"/>
      <c r="CS1577" s="4"/>
      <c r="CT1577" s="4"/>
      <c r="CU1577" s="4"/>
      <c r="CV1577" s="4"/>
      <c r="CW1577" s="4"/>
      <c r="CX1577" s="4"/>
      <c r="CY1577" s="4"/>
      <c r="CZ1577" s="4"/>
      <c r="DA1577" s="4"/>
      <c r="DB1577" s="4"/>
      <c r="DC1577" s="4"/>
      <c r="DD1577" s="4"/>
      <c r="DE1577" s="4"/>
      <c r="DF1577" s="4"/>
      <c r="DG1577" s="4"/>
      <c r="DH1577" s="4"/>
      <c r="DI1577" s="4"/>
      <c r="DJ1577" s="4"/>
      <c r="DK1577" s="4"/>
      <c r="DL1577" s="4"/>
      <c r="DM1577" s="4"/>
      <c r="DN1577" s="4"/>
      <c r="DO1577" s="4"/>
      <c r="DP1577" s="4"/>
      <c r="DQ1577" s="4"/>
      <c r="DR1577" s="4"/>
      <c r="DS1577" s="4"/>
      <c r="DT1577" s="4"/>
      <c r="DU1577" s="4"/>
      <c r="DV1577" s="4"/>
      <c r="DW1577" s="4"/>
      <c r="DX1577" s="4"/>
      <c r="DY1577" s="4"/>
      <c r="DZ1577" s="4"/>
      <c r="EA1577" s="4"/>
      <c r="EB1577" s="4"/>
      <c r="EC1577" s="4"/>
      <c r="ED1577" s="4"/>
      <c r="EE1577" s="4"/>
      <c r="EF1577" s="4"/>
      <c r="EG1577" s="4"/>
      <c r="EH1577" s="4"/>
      <c r="EI1577" s="4"/>
      <c r="EJ1577" s="4"/>
      <c r="EK1577" s="4"/>
      <c r="EL1577" s="4"/>
      <c r="EM1577" s="4"/>
      <c r="EN1577" s="4"/>
      <c r="EO1577" s="4"/>
      <c r="EP1577" s="4"/>
      <c r="EQ1577" s="4"/>
      <c r="ER1577" s="4"/>
      <c r="ES1577" s="4"/>
      <c r="ET1577" s="4"/>
      <c r="EU1577" s="4"/>
      <c r="EV1577" s="4"/>
      <c r="EW1577" s="4"/>
      <c r="EX1577" s="4"/>
    </row>
    <row r="1578" spans="1:154">
      <c r="A1578" s="6"/>
      <c r="B1578" s="4"/>
      <c r="C1578" s="4"/>
      <c r="D1578" s="5"/>
      <c r="E1578" s="5"/>
      <c r="F1578" s="5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  <c r="CH1578" s="4"/>
      <c r="CI1578" s="4"/>
      <c r="CJ1578" s="4"/>
      <c r="CK1578" s="4"/>
      <c r="CL1578" s="4"/>
      <c r="CM1578" s="4"/>
      <c r="CN1578" s="4"/>
      <c r="CO1578" s="4"/>
      <c r="CP1578" s="4"/>
      <c r="CQ1578" s="4"/>
      <c r="CR1578" s="4"/>
      <c r="CS1578" s="4"/>
      <c r="CT1578" s="4"/>
      <c r="CU1578" s="4"/>
      <c r="CV1578" s="4"/>
      <c r="CW1578" s="4"/>
      <c r="CX1578" s="4"/>
      <c r="CY1578" s="4"/>
      <c r="CZ1578" s="4"/>
      <c r="DA1578" s="4"/>
      <c r="DB1578" s="4"/>
      <c r="DC1578" s="4"/>
      <c r="DD1578" s="4"/>
      <c r="DE1578" s="4"/>
      <c r="DF1578" s="4"/>
      <c r="DG1578" s="4"/>
      <c r="DH1578" s="4"/>
      <c r="DI1578" s="4"/>
      <c r="DJ1578" s="4"/>
      <c r="DK1578" s="4"/>
      <c r="DL1578" s="4"/>
      <c r="DM1578" s="4"/>
      <c r="DN1578" s="4"/>
      <c r="DO1578" s="4"/>
      <c r="DP1578" s="4"/>
      <c r="DQ1578" s="4"/>
      <c r="DR1578" s="4"/>
      <c r="DS1578" s="4"/>
      <c r="DT1578" s="4"/>
      <c r="DU1578" s="4"/>
      <c r="DV1578" s="4"/>
      <c r="DW1578" s="4"/>
      <c r="DX1578" s="4"/>
      <c r="DY1578" s="4"/>
      <c r="DZ1578" s="4"/>
      <c r="EA1578" s="4"/>
      <c r="EB1578" s="4"/>
      <c r="EC1578" s="4"/>
      <c r="ED1578" s="4"/>
      <c r="EE1578" s="4"/>
      <c r="EF1578" s="4"/>
      <c r="EG1578" s="4"/>
      <c r="EH1578" s="4"/>
      <c r="EI1578" s="4"/>
      <c r="EJ1578" s="4"/>
      <c r="EK1578" s="4"/>
      <c r="EL1578" s="4"/>
      <c r="EM1578" s="4"/>
      <c r="EN1578" s="4"/>
      <c r="EO1578" s="4"/>
      <c r="EP1578" s="4"/>
      <c r="EQ1578" s="4"/>
      <c r="ER1578" s="4"/>
      <c r="ES1578" s="4"/>
      <c r="ET1578" s="4"/>
      <c r="EU1578" s="4"/>
      <c r="EV1578" s="4"/>
      <c r="EW1578" s="4"/>
      <c r="EX1578" s="4"/>
    </row>
    <row r="1579" spans="1:154">
      <c r="A1579" s="6"/>
      <c r="B1579" s="4"/>
      <c r="C1579" s="4"/>
      <c r="D1579" s="5"/>
      <c r="E1579" s="5"/>
      <c r="F1579" s="5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  <c r="CH1579" s="4"/>
      <c r="CI1579" s="4"/>
      <c r="CJ1579" s="4"/>
      <c r="CK1579" s="4"/>
      <c r="CL1579" s="4"/>
      <c r="CM1579" s="4"/>
      <c r="CN1579" s="4"/>
      <c r="CO1579" s="4"/>
      <c r="CP1579" s="4"/>
      <c r="CQ1579" s="4"/>
      <c r="CR1579" s="4"/>
      <c r="CS1579" s="4"/>
      <c r="CT1579" s="4"/>
      <c r="CU1579" s="4"/>
      <c r="CV1579" s="4"/>
      <c r="CW1579" s="4"/>
      <c r="CX1579" s="4"/>
      <c r="CY1579" s="4"/>
      <c r="CZ1579" s="4"/>
      <c r="DA1579" s="4"/>
      <c r="DB1579" s="4"/>
      <c r="DC1579" s="4"/>
      <c r="DD1579" s="4"/>
      <c r="DE1579" s="4"/>
      <c r="DF1579" s="4"/>
      <c r="DG1579" s="4"/>
      <c r="DH1579" s="4"/>
      <c r="DI1579" s="4"/>
      <c r="DJ1579" s="4"/>
      <c r="DK1579" s="4"/>
      <c r="DL1579" s="4"/>
      <c r="DM1579" s="4"/>
      <c r="DN1579" s="4"/>
      <c r="DO1579" s="4"/>
      <c r="DP1579" s="4"/>
      <c r="DQ1579" s="4"/>
      <c r="DR1579" s="4"/>
      <c r="DS1579" s="4"/>
      <c r="DT1579" s="4"/>
      <c r="DU1579" s="4"/>
      <c r="DV1579" s="4"/>
      <c r="DW1579" s="4"/>
      <c r="DX1579" s="4"/>
      <c r="DY1579" s="4"/>
      <c r="DZ1579" s="4"/>
      <c r="EA1579" s="4"/>
      <c r="EB1579" s="4"/>
      <c r="EC1579" s="4"/>
      <c r="ED1579" s="4"/>
      <c r="EE1579" s="4"/>
      <c r="EF1579" s="4"/>
      <c r="EG1579" s="4"/>
      <c r="EH1579" s="4"/>
      <c r="EI1579" s="4"/>
      <c r="EJ1579" s="4"/>
      <c r="EK1579" s="4"/>
      <c r="EL1579" s="4"/>
      <c r="EM1579" s="4"/>
      <c r="EN1579" s="4"/>
      <c r="EO1579" s="4"/>
      <c r="EP1579" s="4"/>
      <c r="EQ1579" s="4"/>
      <c r="ER1579" s="4"/>
      <c r="ES1579" s="4"/>
      <c r="ET1579" s="4"/>
      <c r="EU1579" s="4"/>
      <c r="EV1579" s="4"/>
      <c r="EW1579" s="4"/>
      <c r="EX1579" s="4"/>
    </row>
    <row r="1580" spans="1:154">
      <c r="A1580" s="6"/>
      <c r="B1580" s="4"/>
      <c r="C1580" s="4"/>
      <c r="D1580" s="5"/>
      <c r="E1580" s="5"/>
      <c r="F1580" s="5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  <c r="CG1580" s="4"/>
      <c r="CH1580" s="4"/>
      <c r="CI1580" s="4"/>
      <c r="CJ1580" s="4"/>
      <c r="CK1580" s="4"/>
      <c r="CL1580" s="4"/>
      <c r="CM1580" s="4"/>
      <c r="CN1580" s="4"/>
      <c r="CO1580" s="4"/>
      <c r="CP1580" s="4"/>
      <c r="CQ1580" s="4"/>
      <c r="CR1580" s="4"/>
      <c r="CS1580" s="4"/>
      <c r="CT1580" s="4"/>
      <c r="CU1580" s="4"/>
      <c r="CV1580" s="4"/>
      <c r="CW1580" s="4"/>
      <c r="CX1580" s="4"/>
      <c r="CY1580" s="4"/>
      <c r="CZ1580" s="4"/>
      <c r="DA1580" s="4"/>
      <c r="DB1580" s="4"/>
      <c r="DC1580" s="4"/>
      <c r="DD1580" s="4"/>
      <c r="DE1580" s="4"/>
      <c r="DF1580" s="4"/>
      <c r="DG1580" s="4"/>
      <c r="DH1580" s="4"/>
      <c r="DI1580" s="4"/>
      <c r="DJ1580" s="4"/>
      <c r="DK1580" s="4"/>
      <c r="DL1580" s="4"/>
      <c r="DM1580" s="4"/>
      <c r="DN1580" s="4"/>
      <c r="DO1580" s="4"/>
      <c r="DP1580" s="4"/>
      <c r="DQ1580" s="4"/>
      <c r="DR1580" s="4"/>
      <c r="DS1580" s="4"/>
      <c r="DT1580" s="4"/>
      <c r="DU1580" s="4"/>
      <c r="DV1580" s="4"/>
      <c r="DW1580" s="4"/>
      <c r="DX1580" s="4"/>
      <c r="DY1580" s="4"/>
      <c r="DZ1580" s="4"/>
      <c r="EA1580" s="4"/>
      <c r="EB1580" s="4"/>
      <c r="EC1580" s="4"/>
      <c r="ED1580" s="4"/>
      <c r="EE1580" s="4"/>
      <c r="EF1580" s="4"/>
      <c r="EG1580" s="4"/>
      <c r="EH1580" s="4"/>
      <c r="EI1580" s="4"/>
      <c r="EJ1580" s="4"/>
      <c r="EK1580" s="4"/>
      <c r="EL1580" s="4"/>
      <c r="EM1580" s="4"/>
      <c r="EN1580" s="4"/>
      <c r="EO1580" s="4"/>
      <c r="EP1580" s="4"/>
      <c r="EQ1580" s="4"/>
      <c r="ER1580" s="4"/>
      <c r="ES1580" s="4"/>
      <c r="ET1580" s="4"/>
      <c r="EU1580" s="4"/>
      <c r="EV1580" s="4"/>
      <c r="EW1580" s="4"/>
      <c r="EX1580" s="4"/>
    </row>
    <row r="1581" spans="1:154">
      <c r="A1581" s="6"/>
      <c r="B1581" s="4"/>
      <c r="C1581" s="4"/>
      <c r="D1581" s="5"/>
      <c r="E1581" s="5"/>
      <c r="F1581" s="5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  <c r="CG1581" s="4"/>
      <c r="CH1581" s="4"/>
      <c r="CI1581" s="4"/>
      <c r="CJ1581" s="4"/>
      <c r="CK1581" s="4"/>
      <c r="CL1581" s="4"/>
      <c r="CM1581" s="4"/>
      <c r="CN1581" s="4"/>
      <c r="CO1581" s="4"/>
      <c r="CP1581" s="4"/>
      <c r="CQ1581" s="4"/>
      <c r="CR1581" s="4"/>
      <c r="CS1581" s="4"/>
      <c r="CT1581" s="4"/>
      <c r="CU1581" s="4"/>
      <c r="CV1581" s="4"/>
      <c r="CW1581" s="4"/>
      <c r="CX1581" s="4"/>
      <c r="CY1581" s="4"/>
      <c r="CZ1581" s="4"/>
      <c r="DA1581" s="4"/>
      <c r="DB1581" s="4"/>
      <c r="DC1581" s="4"/>
      <c r="DD1581" s="4"/>
      <c r="DE1581" s="4"/>
      <c r="DF1581" s="4"/>
      <c r="DG1581" s="4"/>
      <c r="DH1581" s="4"/>
      <c r="DI1581" s="4"/>
      <c r="DJ1581" s="4"/>
      <c r="DK1581" s="4"/>
      <c r="DL1581" s="4"/>
      <c r="DM1581" s="4"/>
      <c r="DN1581" s="4"/>
      <c r="DO1581" s="4"/>
      <c r="DP1581" s="4"/>
      <c r="DQ1581" s="4"/>
      <c r="DR1581" s="4"/>
      <c r="DS1581" s="4"/>
      <c r="DT1581" s="4"/>
      <c r="DU1581" s="4"/>
      <c r="DV1581" s="4"/>
      <c r="DW1581" s="4"/>
      <c r="DX1581" s="4"/>
      <c r="DY1581" s="4"/>
      <c r="DZ1581" s="4"/>
      <c r="EA1581" s="4"/>
      <c r="EB1581" s="4"/>
      <c r="EC1581" s="4"/>
      <c r="ED1581" s="4"/>
      <c r="EE1581" s="4"/>
      <c r="EF1581" s="4"/>
      <c r="EG1581" s="4"/>
      <c r="EH1581" s="4"/>
      <c r="EI1581" s="4"/>
      <c r="EJ1581" s="4"/>
      <c r="EK1581" s="4"/>
      <c r="EL1581" s="4"/>
      <c r="EM1581" s="4"/>
      <c r="EN1581" s="4"/>
      <c r="EO1581" s="4"/>
      <c r="EP1581" s="4"/>
      <c r="EQ1581" s="4"/>
      <c r="ER1581" s="4"/>
      <c r="ES1581" s="4"/>
      <c r="ET1581" s="4"/>
      <c r="EU1581" s="4"/>
      <c r="EV1581" s="4"/>
      <c r="EW1581" s="4"/>
      <c r="EX1581" s="4"/>
    </row>
    <row r="1582" spans="1:154">
      <c r="A1582" s="6"/>
      <c r="B1582" s="4"/>
      <c r="C1582" s="4"/>
      <c r="D1582" s="5"/>
      <c r="E1582" s="5"/>
      <c r="F1582" s="5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  <c r="CG1582" s="4"/>
      <c r="CH1582" s="4"/>
      <c r="CI1582" s="4"/>
      <c r="CJ1582" s="4"/>
      <c r="CK1582" s="4"/>
      <c r="CL1582" s="4"/>
      <c r="CM1582" s="4"/>
      <c r="CN1582" s="4"/>
      <c r="CO1582" s="4"/>
      <c r="CP1582" s="4"/>
      <c r="CQ1582" s="4"/>
      <c r="CR1582" s="4"/>
      <c r="CS1582" s="4"/>
      <c r="CT1582" s="4"/>
      <c r="CU1582" s="4"/>
      <c r="CV1582" s="4"/>
      <c r="CW1582" s="4"/>
      <c r="CX1582" s="4"/>
      <c r="CY1582" s="4"/>
      <c r="CZ1582" s="4"/>
      <c r="DA1582" s="4"/>
      <c r="DB1582" s="4"/>
      <c r="DC1582" s="4"/>
      <c r="DD1582" s="4"/>
      <c r="DE1582" s="4"/>
      <c r="DF1582" s="4"/>
      <c r="DG1582" s="4"/>
      <c r="DH1582" s="4"/>
      <c r="DI1582" s="4"/>
      <c r="DJ1582" s="4"/>
      <c r="DK1582" s="4"/>
      <c r="DL1582" s="4"/>
      <c r="DM1582" s="4"/>
      <c r="DN1582" s="4"/>
      <c r="DO1582" s="4"/>
      <c r="DP1582" s="4"/>
      <c r="DQ1582" s="4"/>
      <c r="DR1582" s="4"/>
      <c r="DS1582" s="4"/>
      <c r="DT1582" s="4"/>
      <c r="DU1582" s="4"/>
      <c r="DV1582" s="4"/>
      <c r="DW1582" s="4"/>
      <c r="DX1582" s="4"/>
      <c r="DY1582" s="4"/>
      <c r="DZ1582" s="4"/>
      <c r="EA1582" s="4"/>
      <c r="EB1582" s="4"/>
      <c r="EC1582" s="4"/>
      <c r="ED1582" s="4"/>
      <c r="EE1582" s="4"/>
      <c r="EF1582" s="4"/>
      <c r="EG1582" s="4"/>
      <c r="EH1582" s="4"/>
      <c r="EI1582" s="4"/>
      <c r="EJ1582" s="4"/>
      <c r="EK1582" s="4"/>
      <c r="EL1582" s="4"/>
      <c r="EM1582" s="4"/>
      <c r="EN1582" s="4"/>
      <c r="EO1582" s="4"/>
      <c r="EP1582" s="4"/>
      <c r="EQ1582" s="4"/>
      <c r="ER1582" s="4"/>
      <c r="ES1582" s="4"/>
      <c r="ET1582" s="4"/>
      <c r="EU1582" s="4"/>
      <c r="EV1582" s="4"/>
      <c r="EW1582" s="4"/>
      <c r="EX1582" s="4"/>
    </row>
    <row r="1583" spans="1:154">
      <c r="A1583" s="6"/>
      <c r="B1583" s="4"/>
      <c r="C1583" s="4"/>
      <c r="D1583" s="5"/>
      <c r="E1583" s="5"/>
      <c r="F1583" s="5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  <c r="CG1583" s="4"/>
      <c r="CH1583" s="4"/>
      <c r="CI1583" s="4"/>
      <c r="CJ1583" s="4"/>
      <c r="CK1583" s="4"/>
      <c r="CL1583" s="4"/>
      <c r="CM1583" s="4"/>
      <c r="CN1583" s="4"/>
      <c r="CO1583" s="4"/>
      <c r="CP1583" s="4"/>
      <c r="CQ1583" s="4"/>
      <c r="CR1583" s="4"/>
      <c r="CS1583" s="4"/>
      <c r="CT1583" s="4"/>
      <c r="CU1583" s="4"/>
      <c r="CV1583" s="4"/>
      <c r="CW1583" s="4"/>
      <c r="CX1583" s="4"/>
      <c r="CY1583" s="4"/>
      <c r="CZ1583" s="4"/>
      <c r="DA1583" s="4"/>
      <c r="DB1583" s="4"/>
      <c r="DC1583" s="4"/>
      <c r="DD1583" s="4"/>
      <c r="DE1583" s="4"/>
      <c r="DF1583" s="4"/>
      <c r="DG1583" s="4"/>
      <c r="DH1583" s="4"/>
      <c r="DI1583" s="4"/>
      <c r="DJ1583" s="4"/>
      <c r="DK1583" s="4"/>
      <c r="DL1583" s="4"/>
      <c r="DM1583" s="4"/>
      <c r="DN1583" s="4"/>
      <c r="DO1583" s="4"/>
      <c r="DP1583" s="4"/>
      <c r="DQ1583" s="4"/>
      <c r="DR1583" s="4"/>
      <c r="DS1583" s="4"/>
      <c r="DT1583" s="4"/>
      <c r="DU1583" s="4"/>
      <c r="DV1583" s="4"/>
      <c r="DW1583" s="4"/>
      <c r="DX1583" s="4"/>
      <c r="DY1583" s="4"/>
      <c r="DZ1583" s="4"/>
      <c r="EA1583" s="4"/>
      <c r="EB1583" s="4"/>
      <c r="EC1583" s="4"/>
      <c r="ED1583" s="4"/>
      <c r="EE1583" s="4"/>
      <c r="EF1583" s="4"/>
      <c r="EG1583" s="4"/>
      <c r="EH1583" s="4"/>
      <c r="EI1583" s="4"/>
      <c r="EJ1583" s="4"/>
      <c r="EK1583" s="4"/>
      <c r="EL1583" s="4"/>
      <c r="EM1583" s="4"/>
      <c r="EN1583" s="4"/>
      <c r="EO1583" s="4"/>
      <c r="EP1583" s="4"/>
      <c r="EQ1583" s="4"/>
      <c r="ER1583" s="4"/>
      <c r="ES1583" s="4"/>
      <c r="ET1583" s="4"/>
      <c r="EU1583" s="4"/>
      <c r="EV1583" s="4"/>
      <c r="EW1583" s="4"/>
      <c r="EX1583" s="4"/>
    </row>
    <row r="1584" spans="1:154">
      <c r="A1584" s="6"/>
      <c r="B1584" s="4"/>
      <c r="C1584" s="4"/>
      <c r="D1584" s="5"/>
      <c r="E1584" s="5"/>
      <c r="F1584" s="5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  <c r="CG1584" s="4"/>
      <c r="CH1584" s="4"/>
      <c r="CI1584" s="4"/>
      <c r="CJ1584" s="4"/>
      <c r="CK1584" s="4"/>
      <c r="CL1584" s="4"/>
      <c r="CM1584" s="4"/>
      <c r="CN1584" s="4"/>
      <c r="CO1584" s="4"/>
      <c r="CP1584" s="4"/>
      <c r="CQ1584" s="4"/>
      <c r="CR1584" s="4"/>
      <c r="CS1584" s="4"/>
      <c r="CT1584" s="4"/>
      <c r="CU1584" s="4"/>
      <c r="CV1584" s="4"/>
      <c r="CW1584" s="4"/>
      <c r="CX1584" s="4"/>
      <c r="CY1584" s="4"/>
      <c r="CZ1584" s="4"/>
      <c r="DA1584" s="4"/>
      <c r="DB1584" s="4"/>
      <c r="DC1584" s="4"/>
      <c r="DD1584" s="4"/>
      <c r="DE1584" s="4"/>
      <c r="DF1584" s="4"/>
      <c r="DG1584" s="4"/>
      <c r="DH1584" s="4"/>
      <c r="DI1584" s="4"/>
      <c r="DJ1584" s="4"/>
      <c r="DK1584" s="4"/>
      <c r="DL1584" s="4"/>
      <c r="DM1584" s="4"/>
      <c r="DN1584" s="4"/>
      <c r="DO1584" s="4"/>
      <c r="DP1584" s="4"/>
      <c r="DQ1584" s="4"/>
      <c r="DR1584" s="4"/>
      <c r="DS1584" s="4"/>
      <c r="DT1584" s="4"/>
      <c r="DU1584" s="4"/>
      <c r="DV1584" s="4"/>
      <c r="DW1584" s="4"/>
      <c r="DX1584" s="4"/>
      <c r="DY1584" s="4"/>
      <c r="DZ1584" s="4"/>
      <c r="EA1584" s="4"/>
      <c r="EB1584" s="4"/>
      <c r="EC1584" s="4"/>
      <c r="ED1584" s="4"/>
      <c r="EE1584" s="4"/>
      <c r="EF1584" s="4"/>
      <c r="EG1584" s="4"/>
      <c r="EH1584" s="4"/>
      <c r="EI1584" s="4"/>
      <c r="EJ1584" s="4"/>
      <c r="EK1584" s="4"/>
      <c r="EL1584" s="4"/>
      <c r="EM1584" s="4"/>
      <c r="EN1584" s="4"/>
      <c r="EO1584" s="4"/>
      <c r="EP1584" s="4"/>
      <c r="EQ1584" s="4"/>
      <c r="ER1584" s="4"/>
      <c r="ES1584" s="4"/>
      <c r="ET1584" s="4"/>
      <c r="EU1584" s="4"/>
      <c r="EV1584" s="4"/>
      <c r="EW1584" s="4"/>
      <c r="EX1584" s="4"/>
    </row>
    <row r="1585" spans="1:154">
      <c r="A1585" s="6"/>
      <c r="B1585" s="4"/>
      <c r="C1585" s="4"/>
      <c r="D1585" s="5"/>
      <c r="E1585" s="5"/>
      <c r="F1585" s="5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  <c r="CH1585" s="4"/>
      <c r="CI1585" s="4"/>
      <c r="CJ1585" s="4"/>
      <c r="CK1585" s="4"/>
      <c r="CL1585" s="4"/>
      <c r="CM1585" s="4"/>
      <c r="CN1585" s="4"/>
      <c r="CO1585" s="4"/>
      <c r="CP1585" s="4"/>
      <c r="CQ1585" s="4"/>
      <c r="CR1585" s="4"/>
      <c r="CS1585" s="4"/>
      <c r="CT1585" s="4"/>
      <c r="CU1585" s="4"/>
      <c r="CV1585" s="4"/>
      <c r="CW1585" s="4"/>
      <c r="CX1585" s="4"/>
      <c r="CY1585" s="4"/>
      <c r="CZ1585" s="4"/>
      <c r="DA1585" s="4"/>
      <c r="DB1585" s="4"/>
      <c r="DC1585" s="4"/>
      <c r="DD1585" s="4"/>
      <c r="DE1585" s="4"/>
      <c r="DF1585" s="4"/>
      <c r="DG1585" s="4"/>
      <c r="DH1585" s="4"/>
      <c r="DI1585" s="4"/>
      <c r="DJ1585" s="4"/>
      <c r="DK1585" s="4"/>
      <c r="DL1585" s="4"/>
      <c r="DM1585" s="4"/>
      <c r="DN1585" s="4"/>
      <c r="DO1585" s="4"/>
      <c r="DP1585" s="4"/>
      <c r="DQ1585" s="4"/>
      <c r="DR1585" s="4"/>
      <c r="DS1585" s="4"/>
      <c r="DT1585" s="4"/>
      <c r="DU1585" s="4"/>
      <c r="DV1585" s="4"/>
      <c r="DW1585" s="4"/>
      <c r="DX1585" s="4"/>
      <c r="DY1585" s="4"/>
      <c r="DZ1585" s="4"/>
      <c r="EA1585" s="4"/>
      <c r="EB1585" s="4"/>
      <c r="EC1585" s="4"/>
      <c r="ED1585" s="4"/>
      <c r="EE1585" s="4"/>
      <c r="EF1585" s="4"/>
      <c r="EG1585" s="4"/>
      <c r="EH1585" s="4"/>
      <c r="EI1585" s="4"/>
      <c r="EJ1585" s="4"/>
      <c r="EK1585" s="4"/>
      <c r="EL1585" s="4"/>
      <c r="EM1585" s="4"/>
      <c r="EN1585" s="4"/>
      <c r="EO1585" s="4"/>
      <c r="EP1585" s="4"/>
      <c r="EQ1585" s="4"/>
      <c r="ER1585" s="4"/>
      <c r="ES1585" s="4"/>
      <c r="ET1585" s="4"/>
      <c r="EU1585" s="4"/>
      <c r="EV1585" s="4"/>
      <c r="EW1585" s="4"/>
      <c r="EX1585" s="4"/>
    </row>
    <row r="1586" spans="1:154">
      <c r="A1586" s="6"/>
      <c r="B1586" s="4"/>
      <c r="C1586" s="4"/>
      <c r="D1586" s="5"/>
      <c r="E1586" s="5"/>
      <c r="F1586" s="5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  <c r="CH1586" s="4"/>
      <c r="CI1586" s="4"/>
      <c r="CJ1586" s="4"/>
      <c r="CK1586" s="4"/>
      <c r="CL1586" s="4"/>
      <c r="CM1586" s="4"/>
      <c r="CN1586" s="4"/>
      <c r="CO1586" s="4"/>
      <c r="CP1586" s="4"/>
      <c r="CQ1586" s="4"/>
      <c r="CR1586" s="4"/>
      <c r="CS1586" s="4"/>
      <c r="CT1586" s="4"/>
      <c r="CU1586" s="4"/>
      <c r="CV1586" s="4"/>
      <c r="CW1586" s="4"/>
      <c r="CX1586" s="4"/>
      <c r="CY1586" s="4"/>
      <c r="CZ1586" s="4"/>
      <c r="DA1586" s="4"/>
      <c r="DB1586" s="4"/>
      <c r="DC1586" s="4"/>
      <c r="DD1586" s="4"/>
      <c r="DE1586" s="4"/>
      <c r="DF1586" s="4"/>
      <c r="DG1586" s="4"/>
      <c r="DH1586" s="4"/>
      <c r="DI1586" s="4"/>
      <c r="DJ1586" s="4"/>
      <c r="DK1586" s="4"/>
      <c r="DL1586" s="4"/>
      <c r="DM1586" s="4"/>
      <c r="DN1586" s="4"/>
      <c r="DO1586" s="4"/>
      <c r="DP1586" s="4"/>
      <c r="DQ1586" s="4"/>
      <c r="DR1586" s="4"/>
      <c r="DS1586" s="4"/>
      <c r="DT1586" s="4"/>
      <c r="DU1586" s="4"/>
      <c r="DV1586" s="4"/>
      <c r="DW1586" s="4"/>
      <c r="DX1586" s="4"/>
      <c r="DY1586" s="4"/>
      <c r="DZ1586" s="4"/>
      <c r="EA1586" s="4"/>
      <c r="EB1586" s="4"/>
      <c r="EC1586" s="4"/>
      <c r="ED1586" s="4"/>
      <c r="EE1586" s="4"/>
      <c r="EF1586" s="4"/>
      <c r="EG1586" s="4"/>
      <c r="EH1586" s="4"/>
      <c r="EI1586" s="4"/>
      <c r="EJ1586" s="4"/>
      <c r="EK1586" s="4"/>
      <c r="EL1586" s="4"/>
      <c r="EM1586" s="4"/>
      <c r="EN1586" s="4"/>
      <c r="EO1586" s="4"/>
      <c r="EP1586" s="4"/>
      <c r="EQ1586" s="4"/>
      <c r="ER1586" s="4"/>
      <c r="ES1586" s="4"/>
      <c r="ET1586" s="4"/>
      <c r="EU1586" s="4"/>
      <c r="EV1586" s="4"/>
      <c r="EW1586" s="4"/>
      <c r="EX1586" s="4"/>
    </row>
    <row r="1587" spans="1:154">
      <c r="A1587" s="6"/>
      <c r="B1587" s="4"/>
      <c r="C1587" s="4"/>
      <c r="D1587" s="5"/>
      <c r="E1587" s="5"/>
      <c r="F1587" s="5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  <c r="CH1587" s="4"/>
      <c r="CI1587" s="4"/>
      <c r="CJ1587" s="4"/>
      <c r="CK1587" s="4"/>
      <c r="CL1587" s="4"/>
      <c r="CM1587" s="4"/>
      <c r="CN1587" s="4"/>
      <c r="CO1587" s="4"/>
      <c r="CP1587" s="4"/>
      <c r="CQ1587" s="4"/>
      <c r="CR1587" s="4"/>
      <c r="CS1587" s="4"/>
      <c r="CT1587" s="4"/>
      <c r="CU1587" s="4"/>
      <c r="CV1587" s="4"/>
      <c r="CW1587" s="4"/>
      <c r="CX1587" s="4"/>
      <c r="CY1587" s="4"/>
      <c r="CZ1587" s="4"/>
      <c r="DA1587" s="4"/>
      <c r="DB1587" s="4"/>
      <c r="DC1587" s="4"/>
      <c r="DD1587" s="4"/>
      <c r="DE1587" s="4"/>
      <c r="DF1587" s="4"/>
      <c r="DG1587" s="4"/>
      <c r="DH1587" s="4"/>
      <c r="DI1587" s="4"/>
      <c r="DJ1587" s="4"/>
      <c r="DK1587" s="4"/>
      <c r="DL1587" s="4"/>
      <c r="DM1587" s="4"/>
      <c r="DN1587" s="4"/>
      <c r="DO1587" s="4"/>
      <c r="DP1587" s="4"/>
      <c r="DQ1587" s="4"/>
      <c r="DR1587" s="4"/>
      <c r="DS1587" s="4"/>
      <c r="DT1587" s="4"/>
      <c r="DU1587" s="4"/>
      <c r="DV1587" s="4"/>
      <c r="DW1587" s="4"/>
      <c r="DX1587" s="4"/>
      <c r="DY1587" s="4"/>
      <c r="DZ1587" s="4"/>
      <c r="EA1587" s="4"/>
      <c r="EB1587" s="4"/>
      <c r="EC1587" s="4"/>
      <c r="ED1587" s="4"/>
      <c r="EE1587" s="4"/>
      <c r="EF1587" s="4"/>
      <c r="EG1587" s="4"/>
      <c r="EH1587" s="4"/>
      <c r="EI1587" s="4"/>
      <c r="EJ1587" s="4"/>
      <c r="EK1587" s="4"/>
      <c r="EL1587" s="4"/>
      <c r="EM1587" s="4"/>
      <c r="EN1587" s="4"/>
      <c r="EO1587" s="4"/>
      <c r="EP1587" s="4"/>
      <c r="EQ1587" s="4"/>
      <c r="ER1587" s="4"/>
      <c r="ES1587" s="4"/>
      <c r="ET1587" s="4"/>
      <c r="EU1587" s="4"/>
      <c r="EV1587" s="4"/>
      <c r="EW1587" s="4"/>
      <c r="EX1587" s="4"/>
    </row>
    <row r="1588" spans="1:154">
      <c r="A1588" s="6"/>
      <c r="B1588" s="4"/>
      <c r="C1588" s="4"/>
      <c r="D1588" s="5"/>
      <c r="E1588" s="5"/>
      <c r="F1588" s="5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  <c r="CG1588" s="4"/>
      <c r="CH1588" s="4"/>
      <c r="CI1588" s="4"/>
      <c r="CJ1588" s="4"/>
      <c r="CK1588" s="4"/>
      <c r="CL1588" s="4"/>
      <c r="CM1588" s="4"/>
      <c r="CN1588" s="4"/>
      <c r="CO1588" s="4"/>
      <c r="CP1588" s="4"/>
      <c r="CQ1588" s="4"/>
      <c r="CR1588" s="4"/>
      <c r="CS1588" s="4"/>
      <c r="CT1588" s="4"/>
      <c r="CU1588" s="4"/>
      <c r="CV1588" s="4"/>
      <c r="CW1588" s="4"/>
      <c r="CX1588" s="4"/>
      <c r="CY1588" s="4"/>
      <c r="CZ1588" s="4"/>
      <c r="DA1588" s="4"/>
      <c r="DB1588" s="4"/>
      <c r="DC1588" s="4"/>
      <c r="DD1588" s="4"/>
      <c r="DE1588" s="4"/>
      <c r="DF1588" s="4"/>
      <c r="DG1588" s="4"/>
      <c r="DH1588" s="4"/>
      <c r="DI1588" s="4"/>
      <c r="DJ1588" s="4"/>
      <c r="DK1588" s="4"/>
      <c r="DL1588" s="4"/>
      <c r="DM1588" s="4"/>
      <c r="DN1588" s="4"/>
      <c r="DO1588" s="4"/>
      <c r="DP1588" s="4"/>
      <c r="DQ1588" s="4"/>
      <c r="DR1588" s="4"/>
      <c r="DS1588" s="4"/>
      <c r="DT1588" s="4"/>
      <c r="DU1588" s="4"/>
      <c r="DV1588" s="4"/>
      <c r="DW1588" s="4"/>
      <c r="DX1588" s="4"/>
      <c r="DY1588" s="4"/>
      <c r="DZ1588" s="4"/>
      <c r="EA1588" s="4"/>
      <c r="EB1588" s="4"/>
      <c r="EC1588" s="4"/>
      <c r="ED1588" s="4"/>
      <c r="EE1588" s="4"/>
      <c r="EF1588" s="4"/>
      <c r="EG1588" s="4"/>
      <c r="EH1588" s="4"/>
      <c r="EI1588" s="4"/>
      <c r="EJ1588" s="4"/>
      <c r="EK1588" s="4"/>
      <c r="EL1588" s="4"/>
      <c r="EM1588" s="4"/>
      <c r="EN1588" s="4"/>
      <c r="EO1588" s="4"/>
      <c r="EP1588" s="4"/>
      <c r="EQ1588" s="4"/>
      <c r="ER1588" s="4"/>
      <c r="ES1588" s="4"/>
      <c r="ET1588" s="4"/>
      <c r="EU1588" s="4"/>
      <c r="EV1588" s="4"/>
      <c r="EW1588" s="4"/>
      <c r="EX1588" s="4"/>
    </row>
    <row r="1589" spans="1:154">
      <c r="A1589" s="6"/>
      <c r="B1589" s="4"/>
      <c r="C1589" s="4"/>
      <c r="D1589" s="5"/>
      <c r="E1589" s="5"/>
      <c r="F1589" s="5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4"/>
      <c r="CH1589" s="4"/>
      <c r="CI1589" s="4"/>
      <c r="CJ1589" s="4"/>
      <c r="CK1589" s="4"/>
      <c r="CL1589" s="4"/>
      <c r="CM1589" s="4"/>
      <c r="CN1589" s="4"/>
      <c r="CO1589" s="4"/>
      <c r="CP1589" s="4"/>
      <c r="CQ1589" s="4"/>
      <c r="CR1589" s="4"/>
      <c r="CS1589" s="4"/>
      <c r="CT1589" s="4"/>
      <c r="CU1589" s="4"/>
      <c r="CV1589" s="4"/>
      <c r="CW1589" s="4"/>
      <c r="CX1589" s="4"/>
      <c r="CY1589" s="4"/>
      <c r="CZ1589" s="4"/>
      <c r="DA1589" s="4"/>
      <c r="DB1589" s="4"/>
      <c r="DC1589" s="4"/>
      <c r="DD1589" s="4"/>
      <c r="DE1589" s="4"/>
      <c r="DF1589" s="4"/>
      <c r="DG1589" s="4"/>
      <c r="DH1589" s="4"/>
      <c r="DI1589" s="4"/>
      <c r="DJ1589" s="4"/>
      <c r="DK1589" s="4"/>
      <c r="DL1589" s="4"/>
      <c r="DM1589" s="4"/>
      <c r="DN1589" s="4"/>
      <c r="DO1589" s="4"/>
      <c r="DP1589" s="4"/>
      <c r="DQ1589" s="4"/>
      <c r="DR1589" s="4"/>
      <c r="DS1589" s="4"/>
      <c r="DT1589" s="4"/>
      <c r="DU1589" s="4"/>
      <c r="DV1589" s="4"/>
      <c r="DW1589" s="4"/>
      <c r="DX1589" s="4"/>
      <c r="DY1589" s="4"/>
      <c r="DZ1589" s="4"/>
      <c r="EA1589" s="4"/>
      <c r="EB1589" s="4"/>
      <c r="EC1589" s="4"/>
      <c r="ED1589" s="4"/>
      <c r="EE1589" s="4"/>
      <c r="EF1589" s="4"/>
      <c r="EG1589" s="4"/>
      <c r="EH1589" s="4"/>
      <c r="EI1589" s="4"/>
      <c r="EJ1589" s="4"/>
      <c r="EK1589" s="4"/>
      <c r="EL1589" s="4"/>
      <c r="EM1589" s="4"/>
      <c r="EN1589" s="4"/>
      <c r="EO1589" s="4"/>
      <c r="EP1589" s="4"/>
      <c r="EQ1589" s="4"/>
      <c r="ER1589" s="4"/>
      <c r="ES1589" s="4"/>
      <c r="ET1589" s="4"/>
      <c r="EU1589" s="4"/>
      <c r="EV1589" s="4"/>
      <c r="EW1589" s="4"/>
      <c r="EX1589" s="4"/>
    </row>
    <row r="1590" spans="1:154">
      <c r="A1590" s="6"/>
      <c r="B1590" s="4"/>
      <c r="C1590" s="4"/>
      <c r="D1590" s="5"/>
      <c r="E1590" s="5"/>
      <c r="F1590" s="5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  <c r="CH1590" s="4"/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4"/>
      <c r="CW1590" s="4"/>
      <c r="CX1590" s="4"/>
      <c r="CY1590" s="4"/>
      <c r="CZ1590" s="4"/>
      <c r="DA1590" s="4"/>
      <c r="DB1590" s="4"/>
      <c r="DC1590" s="4"/>
      <c r="DD1590" s="4"/>
      <c r="DE1590" s="4"/>
      <c r="DF1590" s="4"/>
      <c r="DG1590" s="4"/>
      <c r="DH1590" s="4"/>
      <c r="DI1590" s="4"/>
      <c r="DJ1590" s="4"/>
      <c r="DK1590" s="4"/>
      <c r="DL1590" s="4"/>
      <c r="DM1590" s="4"/>
      <c r="DN1590" s="4"/>
      <c r="DO1590" s="4"/>
      <c r="DP1590" s="4"/>
      <c r="DQ1590" s="4"/>
      <c r="DR1590" s="4"/>
      <c r="DS1590" s="4"/>
      <c r="DT1590" s="4"/>
      <c r="DU1590" s="4"/>
      <c r="DV1590" s="4"/>
      <c r="DW1590" s="4"/>
      <c r="DX1590" s="4"/>
      <c r="DY1590" s="4"/>
      <c r="DZ1590" s="4"/>
      <c r="EA1590" s="4"/>
      <c r="EB1590" s="4"/>
      <c r="EC1590" s="4"/>
      <c r="ED1590" s="4"/>
      <c r="EE1590" s="4"/>
      <c r="EF1590" s="4"/>
      <c r="EG1590" s="4"/>
      <c r="EH1590" s="4"/>
      <c r="EI1590" s="4"/>
      <c r="EJ1590" s="4"/>
      <c r="EK1590" s="4"/>
      <c r="EL1590" s="4"/>
      <c r="EM1590" s="4"/>
      <c r="EN1590" s="4"/>
      <c r="EO1590" s="4"/>
      <c r="EP1590" s="4"/>
      <c r="EQ1590" s="4"/>
      <c r="ER1590" s="4"/>
      <c r="ES1590" s="4"/>
      <c r="ET1590" s="4"/>
      <c r="EU1590" s="4"/>
      <c r="EV1590" s="4"/>
      <c r="EW1590" s="4"/>
      <c r="EX1590" s="4"/>
    </row>
    <row r="1591" spans="1:154">
      <c r="A1591" s="6"/>
      <c r="B1591" s="4"/>
      <c r="C1591" s="4"/>
      <c r="D1591" s="5"/>
      <c r="E1591" s="5"/>
      <c r="F1591" s="5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4"/>
      <c r="CH1591" s="4"/>
      <c r="CI1591" s="4"/>
      <c r="CJ1591" s="4"/>
      <c r="CK1591" s="4"/>
      <c r="CL1591" s="4"/>
      <c r="CM1591" s="4"/>
      <c r="CN1591" s="4"/>
      <c r="CO1591" s="4"/>
      <c r="CP1591" s="4"/>
      <c r="CQ1591" s="4"/>
      <c r="CR1591" s="4"/>
      <c r="CS1591" s="4"/>
      <c r="CT1591" s="4"/>
      <c r="CU1591" s="4"/>
      <c r="CV1591" s="4"/>
      <c r="CW1591" s="4"/>
      <c r="CX1591" s="4"/>
      <c r="CY1591" s="4"/>
      <c r="CZ1591" s="4"/>
      <c r="DA1591" s="4"/>
      <c r="DB1591" s="4"/>
      <c r="DC1591" s="4"/>
      <c r="DD1591" s="4"/>
      <c r="DE1591" s="4"/>
      <c r="DF1591" s="4"/>
      <c r="DG1591" s="4"/>
      <c r="DH1591" s="4"/>
      <c r="DI1591" s="4"/>
      <c r="DJ1591" s="4"/>
      <c r="DK1591" s="4"/>
      <c r="DL1591" s="4"/>
      <c r="DM1591" s="4"/>
      <c r="DN1591" s="4"/>
      <c r="DO1591" s="4"/>
      <c r="DP1591" s="4"/>
      <c r="DQ1591" s="4"/>
      <c r="DR1591" s="4"/>
      <c r="DS1591" s="4"/>
      <c r="DT1591" s="4"/>
      <c r="DU1591" s="4"/>
      <c r="DV1591" s="4"/>
      <c r="DW1591" s="4"/>
      <c r="DX1591" s="4"/>
      <c r="DY1591" s="4"/>
      <c r="DZ1591" s="4"/>
      <c r="EA1591" s="4"/>
      <c r="EB1591" s="4"/>
      <c r="EC1591" s="4"/>
      <c r="ED1591" s="4"/>
      <c r="EE1591" s="4"/>
      <c r="EF1591" s="4"/>
      <c r="EG1591" s="4"/>
      <c r="EH1591" s="4"/>
      <c r="EI1591" s="4"/>
      <c r="EJ1591" s="4"/>
      <c r="EK1591" s="4"/>
      <c r="EL1591" s="4"/>
      <c r="EM1591" s="4"/>
      <c r="EN1591" s="4"/>
      <c r="EO1591" s="4"/>
      <c r="EP1591" s="4"/>
      <c r="EQ1591" s="4"/>
      <c r="ER1591" s="4"/>
      <c r="ES1591" s="4"/>
      <c r="ET1591" s="4"/>
      <c r="EU1591" s="4"/>
      <c r="EV1591" s="4"/>
      <c r="EW1591" s="4"/>
      <c r="EX1591" s="4"/>
    </row>
    <row r="1592" spans="1:154">
      <c r="A1592" s="6"/>
      <c r="B1592" s="4"/>
      <c r="C1592" s="4"/>
      <c r="D1592" s="5"/>
      <c r="E1592" s="5"/>
      <c r="F1592" s="5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  <c r="CG1592" s="4"/>
      <c r="CH1592" s="4"/>
      <c r="CI1592" s="4"/>
      <c r="CJ1592" s="4"/>
      <c r="CK1592" s="4"/>
      <c r="CL1592" s="4"/>
      <c r="CM1592" s="4"/>
      <c r="CN1592" s="4"/>
      <c r="CO1592" s="4"/>
      <c r="CP1592" s="4"/>
      <c r="CQ1592" s="4"/>
      <c r="CR1592" s="4"/>
      <c r="CS1592" s="4"/>
      <c r="CT1592" s="4"/>
      <c r="CU1592" s="4"/>
      <c r="CV1592" s="4"/>
      <c r="CW1592" s="4"/>
      <c r="CX1592" s="4"/>
      <c r="CY1592" s="4"/>
      <c r="CZ1592" s="4"/>
      <c r="DA1592" s="4"/>
      <c r="DB1592" s="4"/>
      <c r="DC1592" s="4"/>
      <c r="DD1592" s="4"/>
      <c r="DE1592" s="4"/>
      <c r="DF1592" s="4"/>
      <c r="DG1592" s="4"/>
      <c r="DH1592" s="4"/>
      <c r="DI1592" s="4"/>
      <c r="DJ1592" s="4"/>
      <c r="DK1592" s="4"/>
      <c r="DL1592" s="4"/>
      <c r="DM1592" s="4"/>
      <c r="DN1592" s="4"/>
      <c r="DO1592" s="4"/>
      <c r="DP1592" s="4"/>
      <c r="DQ1592" s="4"/>
      <c r="DR1592" s="4"/>
      <c r="DS1592" s="4"/>
      <c r="DT1592" s="4"/>
      <c r="DU1592" s="4"/>
      <c r="DV1592" s="4"/>
      <c r="DW1592" s="4"/>
      <c r="DX1592" s="4"/>
      <c r="DY1592" s="4"/>
      <c r="DZ1592" s="4"/>
      <c r="EA1592" s="4"/>
      <c r="EB1592" s="4"/>
      <c r="EC1592" s="4"/>
      <c r="ED1592" s="4"/>
      <c r="EE1592" s="4"/>
      <c r="EF1592" s="4"/>
      <c r="EG1592" s="4"/>
      <c r="EH1592" s="4"/>
      <c r="EI1592" s="4"/>
      <c r="EJ1592" s="4"/>
      <c r="EK1592" s="4"/>
      <c r="EL1592" s="4"/>
      <c r="EM1592" s="4"/>
      <c r="EN1592" s="4"/>
      <c r="EO1592" s="4"/>
      <c r="EP1592" s="4"/>
      <c r="EQ1592" s="4"/>
      <c r="ER1592" s="4"/>
      <c r="ES1592" s="4"/>
      <c r="ET1592" s="4"/>
      <c r="EU1592" s="4"/>
      <c r="EV1592" s="4"/>
      <c r="EW1592" s="4"/>
      <c r="EX1592" s="4"/>
    </row>
    <row r="1593" spans="1:154">
      <c r="A1593" s="6"/>
      <c r="B1593" s="4"/>
      <c r="C1593" s="4"/>
      <c r="D1593" s="5"/>
      <c r="E1593" s="5"/>
      <c r="F1593" s="5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  <c r="CG1593" s="4"/>
      <c r="CH1593" s="4"/>
      <c r="CI1593" s="4"/>
      <c r="CJ1593" s="4"/>
      <c r="CK1593" s="4"/>
      <c r="CL1593" s="4"/>
      <c r="CM1593" s="4"/>
      <c r="CN1593" s="4"/>
      <c r="CO1593" s="4"/>
      <c r="CP1593" s="4"/>
      <c r="CQ1593" s="4"/>
      <c r="CR1593" s="4"/>
      <c r="CS1593" s="4"/>
      <c r="CT1593" s="4"/>
      <c r="CU1593" s="4"/>
      <c r="CV1593" s="4"/>
      <c r="CW1593" s="4"/>
      <c r="CX1593" s="4"/>
      <c r="CY1593" s="4"/>
      <c r="CZ1593" s="4"/>
      <c r="DA1593" s="4"/>
      <c r="DB1593" s="4"/>
      <c r="DC1593" s="4"/>
      <c r="DD1593" s="4"/>
      <c r="DE1593" s="4"/>
      <c r="DF1593" s="4"/>
      <c r="DG1593" s="4"/>
      <c r="DH1593" s="4"/>
      <c r="DI1593" s="4"/>
      <c r="DJ1593" s="4"/>
      <c r="DK1593" s="4"/>
      <c r="DL1593" s="4"/>
      <c r="DM1593" s="4"/>
      <c r="DN1593" s="4"/>
      <c r="DO1593" s="4"/>
      <c r="DP1593" s="4"/>
      <c r="DQ1593" s="4"/>
      <c r="DR1593" s="4"/>
      <c r="DS1593" s="4"/>
      <c r="DT1593" s="4"/>
      <c r="DU1593" s="4"/>
      <c r="DV1593" s="4"/>
      <c r="DW1593" s="4"/>
      <c r="DX1593" s="4"/>
      <c r="DY1593" s="4"/>
      <c r="DZ1593" s="4"/>
      <c r="EA1593" s="4"/>
      <c r="EB1593" s="4"/>
      <c r="EC1593" s="4"/>
      <c r="ED1593" s="4"/>
      <c r="EE1593" s="4"/>
      <c r="EF1593" s="4"/>
      <c r="EG1593" s="4"/>
      <c r="EH1593" s="4"/>
      <c r="EI1593" s="4"/>
      <c r="EJ1593" s="4"/>
      <c r="EK1593" s="4"/>
      <c r="EL1593" s="4"/>
      <c r="EM1593" s="4"/>
      <c r="EN1593" s="4"/>
      <c r="EO1593" s="4"/>
      <c r="EP1593" s="4"/>
      <c r="EQ1593" s="4"/>
      <c r="ER1593" s="4"/>
      <c r="ES1593" s="4"/>
      <c r="ET1593" s="4"/>
      <c r="EU1593" s="4"/>
      <c r="EV1593" s="4"/>
      <c r="EW1593" s="4"/>
      <c r="EX1593" s="4"/>
    </row>
    <row r="1594" spans="1:154">
      <c r="A1594" s="6"/>
      <c r="B1594" s="4"/>
      <c r="C1594" s="4"/>
      <c r="D1594" s="5"/>
      <c r="E1594" s="5"/>
      <c r="F1594" s="5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  <c r="CG1594" s="4"/>
      <c r="CH1594" s="4"/>
      <c r="CI1594" s="4"/>
      <c r="CJ1594" s="4"/>
      <c r="CK1594" s="4"/>
      <c r="CL1594" s="4"/>
      <c r="CM1594" s="4"/>
      <c r="CN1594" s="4"/>
      <c r="CO1594" s="4"/>
      <c r="CP1594" s="4"/>
      <c r="CQ1594" s="4"/>
      <c r="CR1594" s="4"/>
      <c r="CS1594" s="4"/>
      <c r="CT1594" s="4"/>
      <c r="CU1594" s="4"/>
      <c r="CV1594" s="4"/>
      <c r="CW1594" s="4"/>
      <c r="CX1594" s="4"/>
      <c r="CY1594" s="4"/>
      <c r="CZ1594" s="4"/>
      <c r="DA1594" s="4"/>
      <c r="DB1594" s="4"/>
      <c r="DC1594" s="4"/>
      <c r="DD1594" s="4"/>
      <c r="DE1594" s="4"/>
      <c r="DF1594" s="4"/>
      <c r="DG1594" s="4"/>
      <c r="DH1594" s="4"/>
      <c r="DI1594" s="4"/>
      <c r="DJ1594" s="4"/>
      <c r="DK1594" s="4"/>
      <c r="DL1594" s="4"/>
      <c r="DM1594" s="4"/>
      <c r="DN1594" s="4"/>
      <c r="DO1594" s="4"/>
      <c r="DP1594" s="4"/>
      <c r="DQ1594" s="4"/>
      <c r="DR1594" s="4"/>
      <c r="DS1594" s="4"/>
      <c r="DT1594" s="4"/>
      <c r="DU1594" s="4"/>
      <c r="DV1594" s="4"/>
      <c r="DW1594" s="4"/>
      <c r="DX1594" s="4"/>
      <c r="DY1594" s="4"/>
      <c r="DZ1594" s="4"/>
      <c r="EA1594" s="4"/>
      <c r="EB1594" s="4"/>
      <c r="EC1594" s="4"/>
      <c r="ED1594" s="4"/>
      <c r="EE1594" s="4"/>
      <c r="EF1594" s="4"/>
      <c r="EG1594" s="4"/>
      <c r="EH1594" s="4"/>
      <c r="EI1594" s="4"/>
      <c r="EJ1594" s="4"/>
      <c r="EK1594" s="4"/>
      <c r="EL1594" s="4"/>
      <c r="EM1594" s="4"/>
      <c r="EN1594" s="4"/>
      <c r="EO1594" s="4"/>
      <c r="EP1594" s="4"/>
      <c r="EQ1594" s="4"/>
      <c r="ER1594" s="4"/>
      <c r="ES1594" s="4"/>
      <c r="ET1594" s="4"/>
      <c r="EU1594" s="4"/>
      <c r="EV1594" s="4"/>
      <c r="EW1594" s="4"/>
      <c r="EX1594" s="4"/>
    </row>
    <row r="1595" spans="1:154">
      <c r="A1595" s="6"/>
      <c r="B1595" s="4"/>
      <c r="C1595" s="4"/>
      <c r="D1595" s="5"/>
      <c r="E1595" s="5"/>
      <c r="F1595" s="5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  <c r="CG1595" s="4"/>
      <c r="CH1595" s="4"/>
      <c r="CI1595" s="4"/>
      <c r="CJ1595" s="4"/>
      <c r="CK1595" s="4"/>
      <c r="CL1595" s="4"/>
      <c r="CM1595" s="4"/>
      <c r="CN1595" s="4"/>
      <c r="CO1595" s="4"/>
      <c r="CP1595" s="4"/>
      <c r="CQ1595" s="4"/>
      <c r="CR1595" s="4"/>
      <c r="CS1595" s="4"/>
      <c r="CT1595" s="4"/>
      <c r="CU1595" s="4"/>
      <c r="CV1595" s="4"/>
      <c r="CW1595" s="4"/>
      <c r="CX1595" s="4"/>
      <c r="CY1595" s="4"/>
      <c r="CZ1595" s="4"/>
      <c r="DA1595" s="4"/>
      <c r="DB1595" s="4"/>
      <c r="DC1595" s="4"/>
      <c r="DD1595" s="4"/>
      <c r="DE1595" s="4"/>
      <c r="DF1595" s="4"/>
      <c r="DG1595" s="4"/>
      <c r="DH1595" s="4"/>
      <c r="DI1595" s="4"/>
      <c r="DJ1595" s="4"/>
      <c r="DK1595" s="4"/>
      <c r="DL1595" s="4"/>
      <c r="DM1595" s="4"/>
      <c r="DN1595" s="4"/>
      <c r="DO1595" s="4"/>
      <c r="DP1595" s="4"/>
      <c r="DQ1595" s="4"/>
      <c r="DR1595" s="4"/>
      <c r="DS1595" s="4"/>
      <c r="DT1595" s="4"/>
      <c r="DU1595" s="4"/>
      <c r="DV1595" s="4"/>
      <c r="DW1595" s="4"/>
      <c r="DX1595" s="4"/>
      <c r="DY1595" s="4"/>
      <c r="DZ1595" s="4"/>
      <c r="EA1595" s="4"/>
      <c r="EB1595" s="4"/>
      <c r="EC1595" s="4"/>
      <c r="ED1595" s="4"/>
      <c r="EE1595" s="4"/>
      <c r="EF1595" s="4"/>
      <c r="EG1595" s="4"/>
      <c r="EH1595" s="4"/>
      <c r="EI1595" s="4"/>
      <c r="EJ1595" s="4"/>
      <c r="EK1595" s="4"/>
      <c r="EL1595" s="4"/>
      <c r="EM1595" s="4"/>
      <c r="EN1595" s="4"/>
      <c r="EO1595" s="4"/>
      <c r="EP1595" s="4"/>
      <c r="EQ1595" s="4"/>
      <c r="ER1595" s="4"/>
      <c r="ES1595" s="4"/>
      <c r="ET1595" s="4"/>
      <c r="EU1595" s="4"/>
      <c r="EV1595" s="4"/>
      <c r="EW1595" s="4"/>
      <c r="EX1595" s="4"/>
    </row>
    <row r="1596" spans="1:154">
      <c r="A1596" s="6"/>
      <c r="B1596" s="4"/>
      <c r="C1596" s="4"/>
      <c r="D1596" s="5"/>
      <c r="E1596" s="5"/>
      <c r="F1596" s="5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  <c r="CG1596" s="4"/>
      <c r="CH1596" s="4"/>
      <c r="CI1596" s="4"/>
      <c r="CJ1596" s="4"/>
      <c r="CK1596" s="4"/>
      <c r="CL1596" s="4"/>
      <c r="CM1596" s="4"/>
      <c r="CN1596" s="4"/>
      <c r="CO1596" s="4"/>
      <c r="CP1596" s="4"/>
      <c r="CQ1596" s="4"/>
      <c r="CR1596" s="4"/>
      <c r="CS1596" s="4"/>
      <c r="CT1596" s="4"/>
      <c r="CU1596" s="4"/>
      <c r="CV1596" s="4"/>
      <c r="CW1596" s="4"/>
      <c r="CX1596" s="4"/>
      <c r="CY1596" s="4"/>
      <c r="CZ1596" s="4"/>
      <c r="DA1596" s="4"/>
      <c r="DB1596" s="4"/>
      <c r="DC1596" s="4"/>
      <c r="DD1596" s="4"/>
      <c r="DE1596" s="4"/>
      <c r="DF1596" s="4"/>
      <c r="DG1596" s="4"/>
      <c r="DH1596" s="4"/>
      <c r="DI1596" s="4"/>
      <c r="DJ1596" s="4"/>
      <c r="DK1596" s="4"/>
      <c r="DL1596" s="4"/>
      <c r="DM1596" s="4"/>
      <c r="DN1596" s="4"/>
      <c r="DO1596" s="4"/>
      <c r="DP1596" s="4"/>
      <c r="DQ1596" s="4"/>
      <c r="DR1596" s="4"/>
      <c r="DS1596" s="4"/>
      <c r="DT1596" s="4"/>
      <c r="DU1596" s="4"/>
      <c r="DV1596" s="4"/>
      <c r="DW1596" s="4"/>
      <c r="DX1596" s="4"/>
      <c r="DY1596" s="4"/>
      <c r="DZ1596" s="4"/>
      <c r="EA1596" s="4"/>
      <c r="EB1596" s="4"/>
      <c r="EC1596" s="4"/>
      <c r="ED1596" s="4"/>
      <c r="EE1596" s="4"/>
      <c r="EF1596" s="4"/>
      <c r="EG1596" s="4"/>
      <c r="EH1596" s="4"/>
      <c r="EI1596" s="4"/>
      <c r="EJ1596" s="4"/>
      <c r="EK1596" s="4"/>
      <c r="EL1596" s="4"/>
      <c r="EM1596" s="4"/>
      <c r="EN1596" s="4"/>
      <c r="EO1596" s="4"/>
      <c r="EP1596" s="4"/>
      <c r="EQ1596" s="4"/>
      <c r="ER1596" s="4"/>
      <c r="ES1596" s="4"/>
      <c r="ET1596" s="4"/>
      <c r="EU1596" s="4"/>
      <c r="EV1596" s="4"/>
      <c r="EW1596" s="4"/>
      <c r="EX1596" s="4"/>
    </row>
    <row r="1597" spans="1:154">
      <c r="A1597" s="6"/>
      <c r="B1597" s="4"/>
      <c r="C1597" s="4"/>
      <c r="D1597" s="5"/>
      <c r="E1597" s="5"/>
      <c r="F1597" s="5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  <c r="CG1597" s="4"/>
      <c r="CH1597" s="4"/>
      <c r="CI1597" s="4"/>
      <c r="CJ1597" s="4"/>
      <c r="CK1597" s="4"/>
      <c r="CL1597" s="4"/>
      <c r="CM1597" s="4"/>
      <c r="CN1597" s="4"/>
      <c r="CO1597" s="4"/>
      <c r="CP1597" s="4"/>
      <c r="CQ1597" s="4"/>
      <c r="CR1597" s="4"/>
      <c r="CS1597" s="4"/>
      <c r="CT1597" s="4"/>
      <c r="CU1597" s="4"/>
      <c r="CV1597" s="4"/>
      <c r="CW1597" s="4"/>
      <c r="CX1597" s="4"/>
      <c r="CY1597" s="4"/>
      <c r="CZ1597" s="4"/>
      <c r="DA1597" s="4"/>
      <c r="DB1597" s="4"/>
      <c r="DC1597" s="4"/>
      <c r="DD1597" s="4"/>
      <c r="DE1597" s="4"/>
      <c r="DF1597" s="4"/>
      <c r="DG1597" s="4"/>
      <c r="DH1597" s="4"/>
      <c r="DI1597" s="4"/>
      <c r="DJ1597" s="4"/>
      <c r="DK1597" s="4"/>
      <c r="DL1597" s="4"/>
      <c r="DM1597" s="4"/>
      <c r="DN1597" s="4"/>
      <c r="DO1597" s="4"/>
      <c r="DP1597" s="4"/>
      <c r="DQ1597" s="4"/>
      <c r="DR1597" s="4"/>
      <c r="DS1597" s="4"/>
      <c r="DT1597" s="4"/>
      <c r="DU1597" s="4"/>
      <c r="DV1597" s="4"/>
      <c r="DW1597" s="4"/>
      <c r="DX1597" s="4"/>
      <c r="DY1597" s="4"/>
      <c r="DZ1597" s="4"/>
      <c r="EA1597" s="4"/>
      <c r="EB1597" s="4"/>
      <c r="EC1597" s="4"/>
      <c r="ED1597" s="4"/>
      <c r="EE1597" s="4"/>
      <c r="EF1597" s="4"/>
      <c r="EG1597" s="4"/>
      <c r="EH1597" s="4"/>
      <c r="EI1597" s="4"/>
      <c r="EJ1597" s="4"/>
      <c r="EK1597" s="4"/>
      <c r="EL1597" s="4"/>
      <c r="EM1597" s="4"/>
      <c r="EN1597" s="4"/>
      <c r="EO1597" s="4"/>
      <c r="EP1597" s="4"/>
      <c r="EQ1597" s="4"/>
      <c r="ER1597" s="4"/>
      <c r="ES1597" s="4"/>
      <c r="ET1597" s="4"/>
      <c r="EU1597" s="4"/>
      <c r="EV1597" s="4"/>
      <c r="EW1597" s="4"/>
      <c r="EX1597" s="4"/>
    </row>
    <row r="1598" spans="1:154">
      <c r="A1598" s="6"/>
      <c r="B1598" s="4"/>
      <c r="C1598" s="4"/>
      <c r="D1598" s="5"/>
      <c r="E1598" s="5"/>
      <c r="F1598" s="5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  <c r="CG1598" s="4"/>
      <c r="CH1598" s="4"/>
      <c r="CI1598" s="4"/>
      <c r="CJ1598" s="4"/>
      <c r="CK1598" s="4"/>
      <c r="CL1598" s="4"/>
      <c r="CM1598" s="4"/>
      <c r="CN1598" s="4"/>
      <c r="CO1598" s="4"/>
      <c r="CP1598" s="4"/>
      <c r="CQ1598" s="4"/>
      <c r="CR1598" s="4"/>
      <c r="CS1598" s="4"/>
      <c r="CT1598" s="4"/>
      <c r="CU1598" s="4"/>
      <c r="CV1598" s="4"/>
      <c r="CW1598" s="4"/>
      <c r="CX1598" s="4"/>
      <c r="CY1598" s="4"/>
      <c r="CZ1598" s="4"/>
      <c r="DA1598" s="4"/>
      <c r="DB1598" s="4"/>
      <c r="DC1598" s="4"/>
      <c r="DD1598" s="4"/>
      <c r="DE1598" s="4"/>
      <c r="DF1598" s="4"/>
      <c r="DG1598" s="4"/>
      <c r="DH1598" s="4"/>
      <c r="DI1598" s="4"/>
      <c r="DJ1598" s="4"/>
      <c r="DK1598" s="4"/>
      <c r="DL1598" s="4"/>
      <c r="DM1598" s="4"/>
      <c r="DN1598" s="4"/>
      <c r="DO1598" s="4"/>
      <c r="DP1598" s="4"/>
      <c r="DQ1598" s="4"/>
      <c r="DR1598" s="4"/>
      <c r="DS1598" s="4"/>
      <c r="DT1598" s="4"/>
      <c r="DU1598" s="4"/>
      <c r="DV1598" s="4"/>
      <c r="DW1598" s="4"/>
      <c r="DX1598" s="4"/>
      <c r="DY1598" s="4"/>
      <c r="DZ1598" s="4"/>
      <c r="EA1598" s="4"/>
      <c r="EB1598" s="4"/>
      <c r="EC1598" s="4"/>
      <c r="ED1598" s="4"/>
      <c r="EE1598" s="4"/>
      <c r="EF1598" s="4"/>
      <c r="EG1598" s="4"/>
      <c r="EH1598" s="4"/>
      <c r="EI1598" s="4"/>
      <c r="EJ1598" s="4"/>
      <c r="EK1598" s="4"/>
      <c r="EL1598" s="4"/>
      <c r="EM1598" s="4"/>
      <c r="EN1598" s="4"/>
      <c r="EO1598" s="4"/>
      <c r="EP1598" s="4"/>
      <c r="EQ1598" s="4"/>
      <c r="ER1598" s="4"/>
      <c r="ES1598" s="4"/>
      <c r="ET1598" s="4"/>
      <c r="EU1598" s="4"/>
      <c r="EV1598" s="4"/>
      <c r="EW1598" s="4"/>
      <c r="EX1598" s="4"/>
    </row>
    <row r="1599" spans="1:154">
      <c r="A1599" s="6"/>
      <c r="B1599" s="4"/>
      <c r="C1599" s="4"/>
      <c r="D1599" s="5"/>
      <c r="E1599" s="5"/>
      <c r="F1599" s="5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  <c r="CG1599" s="4"/>
      <c r="CH1599" s="4"/>
      <c r="CI1599" s="4"/>
      <c r="CJ1599" s="4"/>
      <c r="CK1599" s="4"/>
      <c r="CL1599" s="4"/>
      <c r="CM1599" s="4"/>
      <c r="CN1599" s="4"/>
      <c r="CO1599" s="4"/>
      <c r="CP1599" s="4"/>
      <c r="CQ1599" s="4"/>
      <c r="CR1599" s="4"/>
      <c r="CS1599" s="4"/>
      <c r="CT1599" s="4"/>
      <c r="CU1599" s="4"/>
      <c r="CV1599" s="4"/>
      <c r="CW1599" s="4"/>
      <c r="CX1599" s="4"/>
      <c r="CY1599" s="4"/>
      <c r="CZ1599" s="4"/>
      <c r="DA1599" s="4"/>
      <c r="DB1599" s="4"/>
      <c r="DC1599" s="4"/>
      <c r="DD1599" s="4"/>
      <c r="DE1599" s="4"/>
      <c r="DF1599" s="4"/>
      <c r="DG1599" s="4"/>
      <c r="DH1599" s="4"/>
      <c r="DI1599" s="4"/>
      <c r="DJ1599" s="4"/>
      <c r="DK1599" s="4"/>
      <c r="DL1599" s="4"/>
      <c r="DM1599" s="4"/>
      <c r="DN1599" s="4"/>
      <c r="DO1599" s="4"/>
      <c r="DP1599" s="4"/>
      <c r="DQ1599" s="4"/>
      <c r="DR1599" s="4"/>
      <c r="DS1599" s="4"/>
      <c r="DT1599" s="4"/>
      <c r="DU1599" s="4"/>
      <c r="DV1599" s="4"/>
      <c r="DW1599" s="4"/>
      <c r="DX1599" s="4"/>
      <c r="DY1599" s="4"/>
      <c r="DZ1599" s="4"/>
      <c r="EA1599" s="4"/>
      <c r="EB1599" s="4"/>
      <c r="EC1599" s="4"/>
      <c r="ED1599" s="4"/>
      <c r="EE1599" s="4"/>
      <c r="EF1599" s="4"/>
      <c r="EG1599" s="4"/>
      <c r="EH1599" s="4"/>
      <c r="EI1599" s="4"/>
      <c r="EJ1599" s="4"/>
      <c r="EK1599" s="4"/>
      <c r="EL1599" s="4"/>
      <c r="EM1599" s="4"/>
      <c r="EN1599" s="4"/>
      <c r="EO1599" s="4"/>
      <c r="EP1599" s="4"/>
      <c r="EQ1599" s="4"/>
      <c r="ER1599" s="4"/>
      <c r="ES1599" s="4"/>
      <c r="ET1599" s="4"/>
      <c r="EU1599" s="4"/>
      <c r="EV1599" s="4"/>
      <c r="EW1599" s="4"/>
      <c r="EX1599" s="4"/>
    </row>
  </sheetData>
  <autoFilter ref="A3:BL923"/>
  <mergeCells count="273">
    <mergeCell ref="A632:A636"/>
    <mergeCell ref="B632:B636"/>
    <mergeCell ref="D632:D636"/>
    <mergeCell ref="E632:E636"/>
    <mergeCell ref="D617:D621"/>
    <mergeCell ref="D622:D626"/>
    <mergeCell ref="E622:E626"/>
    <mergeCell ref="D627:D631"/>
    <mergeCell ref="E627:E631"/>
    <mergeCell ref="B627:B631"/>
    <mergeCell ref="A627:A631"/>
    <mergeCell ref="A622:A626"/>
    <mergeCell ref="B622:B626"/>
    <mergeCell ref="D662:D663"/>
    <mergeCell ref="E662:E663"/>
    <mergeCell ref="B617:B621"/>
    <mergeCell ref="A617:A621"/>
    <mergeCell ref="G617:G618"/>
    <mergeCell ref="D581:D585"/>
    <mergeCell ref="D655:D656"/>
    <mergeCell ref="A660:A661"/>
    <mergeCell ref="C660:C661"/>
    <mergeCell ref="E617:E621"/>
    <mergeCell ref="C596:C599"/>
    <mergeCell ref="A612:A616"/>
    <mergeCell ref="B612:B616"/>
    <mergeCell ref="D604:D605"/>
    <mergeCell ref="E604:E605"/>
    <mergeCell ref="D612:D616"/>
    <mergeCell ref="E612:E616"/>
    <mergeCell ref="F566:F567"/>
    <mergeCell ref="G571:G575"/>
    <mergeCell ref="G576:G580"/>
    <mergeCell ref="G581:G585"/>
    <mergeCell ref="G586:G590"/>
    <mergeCell ref="G591:G595"/>
    <mergeCell ref="F482:F483"/>
    <mergeCell ref="G482:G483"/>
    <mergeCell ref="D550:D554"/>
    <mergeCell ref="F550:F554"/>
    <mergeCell ref="G550:G554"/>
    <mergeCell ref="D555:D559"/>
    <mergeCell ref="F555:F559"/>
    <mergeCell ref="G555:G559"/>
    <mergeCell ref="D482:D483"/>
    <mergeCell ref="E482:E483"/>
    <mergeCell ref="C472:C474"/>
    <mergeCell ref="B472:B474"/>
    <mergeCell ref="A472:A474"/>
    <mergeCell ref="D472:D474"/>
    <mergeCell ref="E472:E474"/>
    <mergeCell ref="D478:D481"/>
    <mergeCell ref="E478:E481"/>
    <mergeCell ref="C478:C481"/>
    <mergeCell ref="B478:B481"/>
    <mergeCell ref="A478:A481"/>
    <mergeCell ref="A482:A483"/>
    <mergeCell ref="B482:B483"/>
    <mergeCell ref="C482:C483"/>
    <mergeCell ref="G472:G474"/>
    <mergeCell ref="D476:D477"/>
    <mergeCell ref="C476:C477"/>
    <mergeCell ref="B476:B477"/>
    <mergeCell ref="A476:A477"/>
    <mergeCell ref="E476:E477"/>
    <mergeCell ref="F476:F477"/>
    <mergeCell ref="G476:G477"/>
    <mergeCell ref="A469:A471"/>
    <mergeCell ref="B469:B471"/>
    <mergeCell ref="C469:C471"/>
    <mergeCell ref="D469:D471"/>
    <mergeCell ref="E469:E471"/>
    <mergeCell ref="F472:F474"/>
    <mergeCell ref="A457:A460"/>
    <mergeCell ref="B457:B460"/>
    <mergeCell ref="D457:D460"/>
    <mergeCell ref="E457:E460"/>
    <mergeCell ref="D464:D467"/>
    <mergeCell ref="E464:E467"/>
    <mergeCell ref="B464:B467"/>
    <mergeCell ref="A464:A467"/>
    <mergeCell ref="D452:D455"/>
    <mergeCell ref="E452:E455"/>
    <mergeCell ref="B452:B455"/>
    <mergeCell ref="A452:A455"/>
    <mergeCell ref="A448:A451"/>
    <mergeCell ref="B448:B451"/>
    <mergeCell ref="B425:B427"/>
    <mergeCell ref="A425:A427"/>
    <mergeCell ref="D444:D447"/>
    <mergeCell ref="E444:E447"/>
    <mergeCell ref="D448:D451"/>
    <mergeCell ref="E448:E451"/>
    <mergeCell ref="B444:B447"/>
    <mergeCell ref="A444:A447"/>
    <mergeCell ref="A428:A430"/>
    <mergeCell ref="A432:A435"/>
    <mergeCell ref="B432:B435"/>
    <mergeCell ref="D432:D435"/>
    <mergeCell ref="E432:E435"/>
    <mergeCell ref="D440:D443"/>
    <mergeCell ref="E440:E443"/>
    <mergeCell ref="B440:B443"/>
    <mergeCell ref="A440:A443"/>
    <mergeCell ref="F425:F426"/>
    <mergeCell ref="G425:G426"/>
    <mergeCell ref="D428:D430"/>
    <mergeCell ref="E428:E430"/>
    <mergeCell ref="F428:F429"/>
    <mergeCell ref="G428:G429"/>
    <mergeCell ref="E425:E427"/>
    <mergeCell ref="D425:D427"/>
    <mergeCell ref="A418:A420"/>
    <mergeCell ref="A421:A423"/>
    <mergeCell ref="B421:B423"/>
    <mergeCell ref="D421:D423"/>
    <mergeCell ref="E421:E423"/>
    <mergeCell ref="A412:A414"/>
    <mergeCell ref="D415:D416"/>
    <mergeCell ref="C415:C416"/>
    <mergeCell ref="E415:E416"/>
    <mergeCell ref="G415:G416"/>
    <mergeCell ref="D522:D524"/>
    <mergeCell ref="A521:G521"/>
    <mergeCell ref="A399:G399"/>
    <mergeCell ref="C402:C404"/>
    <mergeCell ref="D402:D404"/>
    <mergeCell ref="E402:E404"/>
    <mergeCell ref="E405:E406"/>
    <mergeCell ref="D405:D406"/>
    <mergeCell ref="C405:C406"/>
    <mergeCell ref="D586:D590"/>
    <mergeCell ref="E586:E590"/>
    <mergeCell ref="A190:A191"/>
    <mergeCell ref="F415:F416"/>
    <mergeCell ref="B415:B416"/>
    <mergeCell ref="A415:A416"/>
    <mergeCell ref="B405:B406"/>
    <mergeCell ref="A405:A406"/>
    <mergeCell ref="D418:D420"/>
    <mergeCell ref="E418:E420"/>
    <mergeCell ref="D566:D570"/>
    <mergeCell ref="E566:E570"/>
    <mergeCell ref="D571:D575"/>
    <mergeCell ref="E571:E575"/>
    <mergeCell ref="D576:D580"/>
    <mergeCell ref="E576:E580"/>
    <mergeCell ref="D107:D108"/>
    <mergeCell ref="D190:D191"/>
    <mergeCell ref="E190:E191"/>
    <mergeCell ref="B190:B191"/>
    <mergeCell ref="D561:D565"/>
    <mergeCell ref="E561:E565"/>
    <mergeCell ref="B418:B420"/>
    <mergeCell ref="C428:C429"/>
    <mergeCell ref="B428:B430"/>
    <mergeCell ref="C425:C426"/>
    <mergeCell ref="D104:D105"/>
    <mergeCell ref="E104:E105"/>
    <mergeCell ref="B104:B105"/>
    <mergeCell ref="A104:A105"/>
    <mergeCell ref="D236:D237"/>
    <mergeCell ref="E236:E237"/>
    <mergeCell ref="C236:C237"/>
    <mergeCell ref="B236:B237"/>
    <mergeCell ref="A236:A237"/>
    <mergeCell ref="E107:E108"/>
    <mergeCell ref="E260:E261"/>
    <mergeCell ref="D260:D261"/>
    <mergeCell ref="B260:B261"/>
    <mergeCell ref="A260:A261"/>
    <mergeCell ref="D412:D414"/>
    <mergeCell ref="E412:E414"/>
    <mergeCell ref="B412:B414"/>
    <mergeCell ref="A75:G75"/>
    <mergeCell ref="A70:G70"/>
    <mergeCell ref="A43:A44"/>
    <mergeCell ref="B43:B44"/>
    <mergeCell ref="D43:D44"/>
    <mergeCell ref="E43:E44"/>
    <mergeCell ref="A45:A46"/>
    <mergeCell ref="D41:D42"/>
    <mergeCell ref="A7:G7"/>
    <mergeCell ref="A31:A35"/>
    <mergeCell ref="B31:B35"/>
    <mergeCell ref="D31:D35"/>
    <mergeCell ref="E49:E50"/>
    <mergeCell ref="A393:G393"/>
    <mergeCell ref="A1:G1"/>
    <mergeCell ref="A2:A3"/>
    <mergeCell ref="B2:B3"/>
    <mergeCell ref="C2:C3"/>
    <mergeCell ref="D2:F2"/>
    <mergeCell ref="G2:G3"/>
    <mergeCell ref="A85:G85"/>
    <mergeCell ref="A4:G4"/>
    <mergeCell ref="A82:G82"/>
    <mergeCell ref="A492:G492"/>
    <mergeCell ref="A62:G62"/>
    <mergeCell ref="A538:A540"/>
    <mergeCell ref="A543:A545"/>
    <mergeCell ref="D543:D545"/>
    <mergeCell ref="E543:E545"/>
    <mergeCell ref="A402:A404"/>
    <mergeCell ref="B402:B404"/>
    <mergeCell ref="A387:G387"/>
    <mergeCell ref="A390:G390"/>
    <mergeCell ref="E37:E40"/>
    <mergeCell ref="A668:G668"/>
    <mergeCell ref="D527:D530"/>
    <mergeCell ref="D538:D540"/>
    <mergeCell ref="A375:G375"/>
    <mergeCell ref="A378:G378"/>
    <mergeCell ref="A381:G381"/>
    <mergeCell ref="A384:G384"/>
    <mergeCell ref="A549:G549"/>
    <mergeCell ref="B45:B46"/>
    <mergeCell ref="A37:A40"/>
    <mergeCell ref="B37:B40"/>
    <mergeCell ref="A8:A10"/>
    <mergeCell ref="A21:A25"/>
    <mergeCell ref="B21:B25"/>
    <mergeCell ref="D21:D25"/>
    <mergeCell ref="A26:A30"/>
    <mergeCell ref="D37:D40"/>
    <mergeCell ref="A16:A20"/>
    <mergeCell ref="B16:B20"/>
    <mergeCell ref="D16:D20"/>
    <mergeCell ref="E16:E20"/>
    <mergeCell ref="B8:B10"/>
    <mergeCell ref="E31:E35"/>
    <mergeCell ref="B26:B30"/>
    <mergeCell ref="D26:D30"/>
    <mergeCell ref="E26:E30"/>
    <mergeCell ref="D8:D10"/>
    <mergeCell ref="E8:E10"/>
    <mergeCell ref="A11:A15"/>
    <mergeCell ref="B11:B15"/>
    <mergeCell ref="D11:D15"/>
    <mergeCell ref="E11:E15"/>
    <mergeCell ref="D296:D297"/>
    <mergeCell ref="E296:E297"/>
    <mergeCell ref="D298:D300"/>
    <mergeCell ref="E298:E300"/>
    <mergeCell ref="E41:E42"/>
    <mergeCell ref="A49:A50"/>
    <mergeCell ref="B49:B50"/>
    <mergeCell ref="D49:D50"/>
    <mergeCell ref="A41:A42"/>
    <mergeCell ref="B41:B42"/>
    <mergeCell ref="A279:A280"/>
    <mergeCell ref="D279:D280"/>
    <mergeCell ref="E279:E280"/>
    <mergeCell ref="D290:D292"/>
    <mergeCell ref="E290:E292"/>
    <mergeCell ref="D293:D295"/>
    <mergeCell ref="E293:E295"/>
    <mergeCell ref="A298:A300"/>
    <mergeCell ref="B298:B300"/>
    <mergeCell ref="A303:A305"/>
    <mergeCell ref="B303:B305"/>
    <mergeCell ref="A296:A297"/>
    <mergeCell ref="B296:B297"/>
    <mergeCell ref="D303:D305"/>
    <mergeCell ref="E303:E305"/>
    <mergeCell ref="A313:G313"/>
    <mergeCell ref="A396:G396"/>
    <mergeCell ref="B107:B108"/>
    <mergeCell ref="A107:A108"/>
    <mergeCell ref="A293:A295"/>
    <mergeCell ref="B293:B295"/>
    <mergeCell ref="A290:A292"/>
    <mergeCell ref="B290:B292"/>
  </mergeCells>
  <dataValidations count="1">
    <dataValidation type="textLength" allowBlank="1" showInputMessage="1" showErrorMessage="1" promptTitle="обов'язкове" prompt="обов'язкове" sqref="A173">
      <formula1>1</formula1>
      <formula2>200000</formula2>
    </dataValidation>
  </dataValidations>
  <pageMargins left="0.70866141732283472" right="0.28000000000000003" top="0.33" bottom="0.38" header="0.31496062992125984" footer="0.31496062992125984"/>
  <pageSetup paperSize="9" scale="1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2020-05-13T07:37:27Z</dcterms:created>
  <dcterms:modified xsi:type="dcterms:W3CDTF">2020-05-13T07:37:50Z</dcterms:modified>
</cp:coreProperties>
</file>