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удівництво Капітальн ремонти" sheetId="4" r:id="rId1"/>
  </sheets>
  <definedNames>
    <definedName name="_xlnm._FilterDatabase" localSheetId="0" hidden="1">'Будівництво Капітальн ремонти'!$A$2:$G$432</definedName>
    <definedName name="_xlnm.Print_Titles" localSheetId="0">'Будівництво Капітальн ремонти'!$2:$3</definedName>
  </definedNames>
  <calcPr calcId="124519" refMode="R1C1"/>
</workbook>
</file>

<file path=xl/calcChain.xml><?xml version="1.0" encoding="utf-8"?>
<calcChain xmlns="http://schemas.openxmlformats.org/spreadsheetml/2006/main">
  <c r="D6" i="4"/>
  <c r="E6"/>
  <c r="F6"/>
  <c r="F9"/>
  <c r="F10"/>
  <c r="F11"/>
  <c r="F13"/>
  <c r="F14"/>
  <c r="F17"/>
  <c r="D18"/>
  <c r="E18"/>
  <c r="F18"/>
  <c r="D24"/>
  <c r="E24"/>
  <c r="F24"/>
  <c r="D33"/>
  <c r="D40" s="1"/>
  <c r="E40"/>
  <c r="F40"/>
  <c r="D55"/>
  <c r="E55"/>
  <c r="F55"/>
  <c r="E93"/>
  <c r="F93"/>
  <c r="F101"/>
  <c r="F108"/>
  <c r="F110"/>
  <c r="F112"/>
  <c r="F118"/>
  <c r="E120"/>
  <c r="D121"/>
  <c r="D122"/>
  <c r="D120" s="1"/>
  <c r="D230" s="1"/>
  <c r="D123"/>
  <c r="D124"/>
  <c r="D125"/>
  <c r="F126"/>
  <c r="F120" s="1"/>
  <c r="D128"/>
  <c r="D151"/>
  <c r="D152"/>
  <c r="F152"/>
  <c r="F151" s="1"/>
  <c r="F156"/>
  <c r="F157"/>
  <c r="F158"/>
  <c r="E162"/>
  <c r="E151" s="1"/>
  <c r="E230" s="1"/>
  <c r="F162"/>
  <c r="F163"/>
  <c r="F164"/>
  <c r="F167"/>
  <c r="F173"/>
  <c r="F174"/>
  <c r="F176"/>
  <c r="E177"/>
  <c r="F177"/>
  <c r="E178"/>
  <c r="F181"/>
  <c r="F182"/>
  <c r="E183"/>
  <c r="F183"/>
  <c r="F184"/>
  <c r="F185"/>
  <c r="F186"/>
  <c r="F187"/>
  <c r="F188"/>
  <c r="F189"/>
  <c r="F190"/>
  <c r="F191"/>
  <c r="F192"/>
  <c r="F193"/>
  <c r="F194"/>
  <c r="F199"/>
  <c r="F200"/>
  <c r="F201"/>
  <c r="E202"/>
  <c r="E203"/>
  <c r="F203"/>
  <c r="E204"/>
  <c r="F204"/>
  <c r="E205"/>
  <c r="F205"/>
  <c r="E206"/>
  <c r="E207"/>
  <c r="F207"/>
  <c r="E208"/>
  <c r="F208"/>
  <c r="E209"/>
  <c r="F209"/>
  <c r="E210"/>
  <c r="F210"/>
  <c r="E212"/>
  <c r="F212"/>
  <c r="E213"/>
  <c r="F213"/>
  <c r="E214"/>
  <c r="D215"/>
  <c r="E215"/>
  <c r="F215"/>
  <c r="D219"/>
  <c r="E219"/>
  <c r="F221"/>
  <c r="F219" s="1"/>
  <c r="D222"/>
  <c r="E222"/>
  <c r="F222"/>
  <c r="D224"/>
  <c r="F224"/>
  <c r="F226"/>
  <c r="D228"/>
  <c r="F228"/>
  <c r="F229"/>
  <c r="F249"/>
  <c r="F299" s="1"/>
  <c r="F250"/>
  <c r="F251"/>
  <c r="D299"/>
  <c r="E299"/>
  <c r="D309"/>
  <c r="E309"/>
  <c r="F309"/>
  <c r="E329"/>
  <c r="D334"/>
  <c r="E334"/>
  <c r="F334"/>
  <c r="D364"/>
  <c r="E364"/>
  <c r="F364"/>
  <c r="D387"/>
  <c r="E387"/>
  <c r="F387"/>
  <c r="D389"/>
  <c r="E389" s="1"/>
  <c r="E390"/>
  <c r="D391"/>
  <c r="E391"/>
  <c r="E392"/>
  <c r="F392"/>
  <c r="E396"/>
  <c r="F396"/>
  <c r="E400"/>
  <c r="F400"/>
  <c r="E404"/>
  <c r="F406"/>
  <c r="F433" s="1"/>
  <c r="E408"/>
  <c r="E432" s="1"/>
  <c r="E433" s="1"/>
  <c r="F408"/>
  <c r="E412"/>
  <c r="F412"/>
  <c r="E416"/>
  <c r="F416"/>
  <c r="E420"/>
  <c r="D424"/>
  <c r="D432" s="1"/>
  <c r="D433" s="1"/>
  <c r="E430"/>
  <c r="F432"/>
  <c r="F230" l="1"/>
</calcChain>
</file>

<file path=xl/sharedStrings.xml><?xml version="1.0" encoding="utf-8"?>
<sst xmlns="http://schemas.openxmlformats.org/spreadsheetml/2006/main" count="1414" uniqueCount="757">
  <si>
    <t>Х</t>
  </si>
  <si>
    <t>ВСЬОГО:</t>
  </si>
  <si>
    <t>Разом</t>
  </si>
  <si>
    <t>Капітальний ремонт</t>
  </si>
  <si>
    <t>Капітальний ремонт дороги приватного сектору по вул. 2 Північній Центральному районі м.Миколаєва</t>
  </si>
  <si>
    <t>вул2ПівнічнійЦентральному районі м.Миколаєва</t>
  </si>
  <si>
    <t>проектно-кошторисна документація</t>
  </si>
  <si>
    <t>Капітальний ремонт дороги приватного сектору по вул. Шевченка від  вулМ.Морська до вул.Громадянська у Центральному районі м.Миколаєва</t>
  </si>
  <si>
    <t>вул. Шевченка від  вулМ.Морська до вул.Громадянська у Центральному районі м.Миколаєва</t>
  </si>
  <si>
    <t>УК у м.Миколаїв / 22012500</t>
  </si>
  <si>
    <t>оплата сертифікатів згідно ПКМУ від 13.04.11 №461</t>
  </si>
  <si>
    <t>Капітальний ремонт дороги приватного сектору по вул. Вишнева у Центральному районі м.Миколаєва</t>
  </si>
  <si>
    <t xml:space="preserve"> вул. Вишнева у Центральному районі м.Миколаєва</t>
  </si>
  <si>
    <t>Капітальний ремонт дорожнього покриття по вул. 10 Воєнна від вул. 2 Екіпажна до вул. Константинівська у приватному секторі Центрального району м.Миколаєва</t>
  </si>
  <si>
    <t>вул. 10 Воєнна від вул. 2 Екіпажна до вул. Константинівська у приватному секторі Центрального району м.Миколаєва</t>
  </si>
  <si>
    <t>Капітального ремонту дороги приватного сектору по вул. Цілинна від буд. №35 до вул. Сергія Цвєтка у Центральному районі м. Миколаєва</t>
  </si>
  <si>
    <t>вул. Цілинна від буд. №35 до вул. Сергія Цвєтка у Центральному районі м. Миколаєва</t>
  </si>
  <si>
    <t>Капітальний ремонт дороги приватного сектору по пров.Чумацькому  у Ц.р-ні</t>
  </si>
  <si>
    <t>пров.Чумацькому  у Ц.р-ні</t>
  </si>
  <si>
    <t>Капітальний ремонт дороги приватного сектору по пров.Матроському у Ц.р-ні</t>
  </si>
  <si>
    <t>пров.Матроському у Ц.р-ні</t>
  </si>
  <si>
    <t>Капітальний ремонт дороги приватного сектору по вул. Словянська від буд. №55 до пров. Військового  у Центральному районі м. Миколаєва</t>
  </si>
  <si>
    <t>вул. Словянська від буд. №55 до пров. Військового  у Центральному районі м. Миколаєва</t>
  </si>
  <si>
    <t>ФОП " Літвіненнко Аліна Олегівна"</t>
  </si>
  <si>
    <t>авторський нагляд</t>
  </si>
  <si>
    <t>технагляд</t>
  </si>
  <si>
    <t>ФОП "Дейнеко Олена Сергіївна"</t>
  </si>
  <si>
    <t>Капітальний ремонт дороги приватного сектору по пров. Рейдовий  у Центральному районі м. Миколаєва</t>
  </si>
  <si>
    <t>пров. Рейдовий у  у Центральному районі м. Миколаєва</t>
  </si>
  <si>
    <t>ФОП "Ваховський Максим Олегович"</t>
  </si>
  <si>
    <t>Капітальний ремонт дороги приватного сектору по вул. Західна у Центральному районі м. Миколаєва</t>
  </si>
  <si>
    <t>вул. Західна у Центральному районі м. Миколаєва</t>
  </si>
  <si>
    <t>Капітальний ремонт дороги приватного сектору по вул.Рекордна від буд.1 до вул. Урожайна у Центральному районі м. Миколаєва</t>
  </si>
  <si>
    <t>вул.Рекордна від буд.1 до вул. Урожайна у Центральному районі м. Миколаєва</t>
  </si>
  <si>
    <t>Капітальний ремонт дороги приватного сектору по вул. 6 Воєнна   від вул. 1 Екіпажна до вул. Котельна у Центральному районі м. Миколаєва</t>
  </si>
  <si>
    <t>вул. 6 Воєнна   від вул. 1 Екіпажна до вул. Котельна у Центральному районі м. Миколаєва</t>
  </si>
  <si>
    <t>Капітальний ремонт дороги приватного сектору вул. Майстерська від вул. 3 Воєнна до вул. 6 Воєнна у Центральному районі м. Миколаєва</t>
  </si>
  <si>
    <t>вул. Майстерська від вул. 3 Воєнна до вул. 6 Воєнна у Центральному районі м. Миколаєва</t>
  </si>
  <si>
    <t>УК у м.Миколаїв / 22012504</t>
  </si>
  <si>
    <t>Капітальний ремонт дорожнього покриття внутришньквартального проїздів по вул.Нікольська,9,9-А у Центральному районі м.Миколаєва</t>
  </si>
  <si>
    <t>вул.Нікольська,9,9-А у Центральному районі м.Миколаєва</t>
  </si>
  <si>
    <t>відновленню асфальтового покриття прибудинкових територій та внутрішньоквартальних проїздів вул. Безіменна,  99, 101</t>
  </si>
  <si>
    <t>вул. Безіменна,  99, 101</t>
  </si>
  <si>
    <t>відновленню асфальтового покриття прибудинкових територій та внутрішньоквартальних проїздів вул. Пр.Центрральний,139</t>
  </si>
  <si>
    <t>пр.Центральний, 139</t>
  </si>
  <si>
    <t>відновленню асфальтового покриття прибудинкових територій та внутрішньоквартальних проїздів вул. Чкалова, 62</t>
  </si>
  <si>
    <t>вул. Чкалова, 62</t>
  </si>
  <si>
    <t>відновленню асфальтового покриття прибудинкових територій та внутрішньоквартальних проїздів вул. Чкалова, 58, 60</t>
  </si>
  <si>
    <t>вул. Чкалова, 58, 60</t>
  </si>
  <si>
    <t>відновленню асфальтового покриття прибудинкових територій та внутрішньоквартальних проїздів вул. В.Морська,65</t>
  </si>
  <si>
    <t>вул. В.Морська,65</t>
  </si>
  <si>
    <t>відновленню асфальтового покриття прибудинкових територій та внутрішньоквартальних проїздів  вул.Чкалова,112</t>
  </si>
  <si>
    <t xml:space="preserve"> вул.Чкалова,112</t>
  </si>
  <si>
    <t>відновленню асфальтового покриття прибудинкових територій та внутрішньоквартальних проїздів вул. Велика Морська, 5А,17А</t>
  </si>
  <si>
    <t>вул. Велика Морська, 5А,17А</t>
  </si>
  <si>
    <t>Адміністрація Центрального району Миколаївської міської ради</t>
  </si>
  <si>
    <t>ТОВ "Держдорпроект"</t>
  </si>
  <si>
    <t>капремонт доріг</t>
  </si>
  <si>
    <t xml:space="preserve">виготовлення ПКД </t>
  </si>
  <si>
    <t xml:space="preserve"> вул.9 Лінія від вул.12 Повздовжня до Херсонського шосе </t>
  </si>
  <si>
    <t xml:space="preserve"> пров. Сонячний</t>
  </si>
  <si>
    <t>по вул.Соколина від буд.2а до пров.Сонячний. від.пров.Сонячного до вул.Буревісників</t>
  </si>
  <si>
    <t>виготовлення ПКД капремонту 4-х доріг</t>
  </si>
  <si>
    <t>пров. Першотравневий. Вул. 2 Лінія. Пров. 5 Інгульс від вул. Кругова до вул. 5 Інгульська. Вул. 5 Інгульська від № 47 до вул. Кругова</t>
  </si>
  <si>
    <t>ТОВ "Будівельна фірма Укрінбуд"</t>
  </si>
  <si>
    <t>пров. Шевченка</t>
  </si>
  <si>
    <t>вул. 5 Інгульська від № 47 до вул. Кругова</t>
  </si>
  <si>
    <t>пров. 5 Інгульський від вул. Кругова до вул. 5 Інгульська</t>
  </si>
  <si>
    <t>вул. 2 Лінія</t>
  </si>
  <si>
    <t>капремонт внутрішньоквартального проїзду</t>
  </si>
  <si>
    <t>пр. Центральний 261. 263. 265</t>
  </si>
  <si>
    <t>ТОВ "Тефітстайл"</t>
  </si>
  <si>
    <t>капремонт зупинки громадського транспорту</t>
  </si>
  <si>
    <t>пр. Богоявленський напротив концерт-холу "Юність"</t>
  </si>
  <si>
    <t>просп. Центральний буд. № 295</t>
  </si>
  <si>
    <t>Херсонське шосе через дорогу вуд буд. Кругова № 95</t>
  </si>
  <si>
    <t>вул. Новозаводська по пр. Миру № 72</t>
  </si>
  <si>
    <t>ФОП Царюк</t>
  </si>
  <si>
    <t>капремонт дорожн. Покриття по пров. Шевченка</t>
  </si>
  <si>
    <t>капремонт дорожн. покриття по пров. Дорожній</t>
  </si>
  <si>
    <t>пров. Дорожній</t>
  </si>
  <si>
    <t>технагляд за капремонтом</t>
  </si>
  <si>
    <t>вул. 6 Слобідська 46. 46А</t>
  </si>
  <si>
    <t>ТОВ "Тринолл"</t>
  </si>
  <si>
    <t>кап ремонт дитячого та спортивного майданчику</t>
  </si>
  <si>
    <t>Адміністрація Інгульського  району Миколаївської міської ради</t>
  </si>
  <si>
    <t>Будівництво інших об’єктів соціальної та виробничої інфраструктури комунальної власності</t>
  </si>
  <si>
    <t>Благоустрій території та улаштування скверу в районі будинків по вул. О.Ольжича (Ленінградська), 1-а, 1-б, 1-в до вул. Айвазовського (нове будівництво), у т.ч. коригування проекту та експертиза</t>
  </si>
  <si>
    <t>ТОВ "ВІТТАР" (ПКД)</t>
  </si>
  <si>
    <t xml:space="preserve">Капітальний ремонт дороги </t>
  </si>
  <si>
    <t>Капітальний ремонт дорожнього покриття по вул. Приозерній від пр. Богоявленського до вул. Академіка Рильського в приватному секторі житлової забудови Корабельного району м. Миколаєва</t>
  </si>
  <si>
    <t xml:space="preserve">вул. Приозерна від пр. Богоявленського до вул. Академіка Рильського </t>
  </si>
  <si>
    <t>Капітальний ремонт дорожнього покриття по вул. Приозерній від Об'їзної дороги до буд. №178 в приватному секторі житлової забудови Корабельного району м. Миколаєва</t>
  </si>
  <si>
    <t xml:space="preserve">вул. Приозерна від Об'їзної дороги до буд. №178 </t>
  </si>
  <si>
    <t>Капітальний ремонт дорожнього покриття по провулку Широкому в приватному секторі житлової забудови Корабельного району м. Миколаєва</t>
  </si>
  <si>
    <t>пров. Широкий</t>
  </si>
  <si>
    <t>ТОВ "Кайсер"</t>
  </si>
  <si>
    <t>Капітальний ремонт дорожнього одягу дороги по вулиці Ударна від вул. Родинної до вул. Гагаріна в м. Миколаєві</t>
  </si>
  <si>
    <t>вул. Ударна від вул. Родинної до вул. Гагаріна</t>
  </si>
  <si>
    <t>ФОП Гурко А.М.</t>
  </si>
  <si>
    <t>Капітальний ремонт дорожнього покриття приватного сектору по пров. Шосейному від пр. Богоявленського до пров. 1-й Шосейний у Корабельному районі м. Миколаєва</t>
  </si>
  <si>
    <t xml:space="preserve">пров. Шосейний від пр. Богоявленського до пров. 1-й Шосейний </t>
  </si>
  <si>
    <t>пров. М. Рибальченко від вул. Кобзарської до №2 (ПКД)</t>
  </si>
  <si>
    <t>пров. М. Рибальченко від вул. Кобзарської до №1</t>
  </si>
  <si>
    <t>вул. Рибна від вул. Янтарної до вул. Торгової</t>
  </si>
  <si>
    <t>пров. 2-й Братський</t>
  </si>
  <si>
    <t>ТОВ "Миколаївавтодор"</t>
  </si>
  <si>
    <t>Капітальний ремонт дорожнього одягу дороги по вул. Металургів від вул. Леваневського до вул. Львівської в м. Миколаєві</t>
  </si>
  <si>
    <t>вул. Металургів від вул. Леваневського до вул. Львівської</t>
  </si>
  <si>
    <t>вул. Галицинівська</t>
  </si>
  <si>
    <t>вул. Єсеніна від №77 до вул. Фруктової</t>
  </si>
  <si>
    <t>Капітальний ремонт дороги</t>
  </si>
  <si>
    <t>Капітальний ремонт дороги приватного сектору по пров. Ліванова</t>
  </si>
  <si>
    <t>вул. Ліванова</t>
  </si>
  <si>
    <t>ТОВ "Светлолюкс-Электромонтаж" (ПКД)</t>
  </si>
  <si>
    <t>Капітальний ремонт мереж зовнішнього освітлення</t>
  </si>
  <si>
    <t xml:space="preserve">Капітальний ремонт мереж зовнішнього освітлення по вул. Айвазовського та пр. Корабелів від вул. Айвазовського до профілакторію "Знання"  у Корабельному районі м. Миколаєва </t>
  </si>
  <si>
    <t>вул. Айвазовського та пр. Корабелів від вул. Айвазовського до профілакторію "Знання"</t>
  </si>
  <si>
    <t>ТОВ "Светлолюкс-Электромонтаж"</t>
  </si>
  <si>
    <t>Капітальний ремонт мереж зовнішнього освітлення по вул. Приміській у Корабельному районі м. Миколаєва</t>
  </si>
  <si>
    <t>вул. Приміська</t>
  </si>
  <si>
    <t>Капітальний ремонт зовнішніх ліній електроосвітлення по вул. 2-а Козацька, вул. 9-а Козацька, вул. 10-а Козацька, вул. 11-а Козацька, вул. 12-а Козацька, вул. Воїнська дорога</t>
  </si>
  <si>
    <t>вул. 2, 9, 10, 11, 12 Козацька, вул. Воїнська дорога</t>
  </si>
  <si>
    <t>Капітальний ремонт тротуарів</t>
  </si>
  <si>
    <t>Капітальний ремонт тротуару по вул. Попеля, 162, 170 у Корабельному районі м. Миколаєва</t>
  </si>
  <si>
    <t xml:space="preserve">вул. Попеля, 162, 170 </t>
  </si>
  <si>
    <t>ФОП Озейчук С.М.</t>
  </si>
  <si>
    <t>Капітальний ремонт тротуарної частини по пр. Богоявленському від №332 до вул. Новобудівної у Корабельному районі м. Миколаєва</t>
  </si>
  <si>
    <t>пр. Богоявленський, 332</t>
  </si>
  <si>
    <t>ТОВ "МАКРОМИР-ПРОЕКТ" (ПКД)</t>
  </si>
  <si>
    <t>Капітальний ремонт внутрішньоквартальних проїздів</t>
  </si>
  <si>
    <t>Капітальний ремонт дорожнього одягу міжквартального проїзду по вул. Знаменській від буд. №35 до буд. №43</t>
  </si>
  <si>
    <t>вул. Знаменська, 35-43</t>
  </si>
  <si>
    <t>Капітальний ремонт внутрішньоквартальних проїзду по пр. Богоявленському, 320, 324, 326</t>
  </si>
  <si>
    <t>пр. Богоявленський, 320, 324, 326</t>
  </si>
  <si>
    <t>Капітальний ремонт внутрішньоквартальних проїздів по пр. Корабелів вздовж ЗОШ №54 до ЗОШ №1</t>
  </si>
  <si>
    <t>пр. Корабелів вздовж ЗОШ №54 до ЗОШ №1</t>
  </si>
  <si>
    <t>Капітальний ремонт внутрішньоквартальних проїздів по вул. Океанівській, 18, 18/1, 18/2, 20, 20/1 і пр. Богоявленському, 317, 319</t>
  </si>
  <si>
    <t>вул. Океанівська, 18, 18/1, 18/2, 20, 20/1</t>
  </si>
  <si>
    <t>Капітальний ремонт внутрішньоквартальних проїзду по вул. 295 Стрілецької дивізії вздовж будинків №91-а, 91-б, 91-в</t>
  </si>
  <si>
    <t>вул. 295 Стрілецької дивізії вздовж будинків №91-а, 91-б, 91-в</t>
  </si>
  <si>
    <t>Капітальний ремонт внутрішньоквартальних проїздів від будинку по вул. Олега Ольжича, 3-д вздовж будинку по вул. Айвазовського, 5-а та ЗОШ №1</t>
  </si>
  <si>
    <t>вул. Ольжича, 3-д вздовж вул. Айвазовського, 5-а та ЗОШ №1</t>
  </si>
  <si>
    <t>Капітальний ремонт внутрішньоквартальних проїздів по пр. Богоявленському, 305, 307, вул. Новобудівний, 9</t>
  </si>
  <si>
    <t>пр. Богоявленський, 305, 307, вул. Новобудівна, 9</t>
  </si>
  <si>
    <t>Капітальний ремонт внутрішньоквартальних проїздів по вул. Попеля, 162, 170 у Корабельному районі м. Миколаєва</t>
  </si>
  <si>
    <t>вул. Попеля, 162, 170</t>
  </si>
  <si>
    <t>Капітальний ремонт внутрішньоквартальних проїздів по вул. Океанівська, 28</t>
  </si>
  <si>
    <t>вул. Океанівська, 28</t>
  </si>
  <si>
    <t>ФОП Ваховський М.О. (ПКД)</t>
  </si>
  <si>
    <t>Капітальний ремонт ігрових та спортивних майданчиків</t>
  </si>
  <si>
    <t>Капітальний ремонт спортивно-кінологічного майданчика по вул. Новобудівній у Корабельному районі м. Миколаєва</t>
  </si>
  <si>
    <t>вул. Новобудівна</t>
  </si>
  <si>
    <t>Адміністрація Корабельного району Миколаївської міської ради</t>
  </si>
  <si>
    <t>ФОП Ваховський Максим Олегович</t>
  </si>
  <si>
    <t>Проектно-кошторисна документація</t>
  </si>
  <si>
    <t>Проектно-кошторисна документація по об’єкту "Капітальний ремонт дороги по вул. Антична від вул. Покровська до будинку № 8 у приватному секторі Заводського району м.Миколаєва"</t>
  </si>
  <si>
    <t>Вул. Антична від вул. Покровська до будинку № 8 у приватному секторі Заводського району м.Миколаєва</t>
  </si>
  <si>
    <t xml:space="preserve">ФОП Царюк С.В. </t>
  </si>
  <si>
    <t>Технічний нагляд</t>
  </si>
  <si>
    <t xml:space="preserve">ФОП Ваховський Максим Олегович </t>
  </si>
  <si>
    <t>Авторський нагляд</t>
  </si>
  <si>
    <t xml:space="preserve">ТОВ "ДОРБУДСЕРВІС" </t>
  </si>
  <si>
    <t>Капітальний ремонт дороги по вул.Набережна від будинку №21 до вул.Віктора Скаржинського у приватному секторі Заводського району м.Миколаєва</t>
  </si>
  <si>
    <t>Вул.Набережна від будинку №21 до вул.Віктора Скаржинського у приватному секторі Заводського району м.Миколаєва</t>
  </si>
  <si>
    <t>Капітальний ремонт дороги по вул.Спортивна від вул. Миру до вул.Віктора Скаржинського у приватному секторі Заводського району м.Миколаєва</t>
  </si>
  <si>
    <t>Вул.Спортивна від вул. Миру до вул.Віктора Скаржинського у приватному секторі Заводського району м.Миколаєва</t>
  </si>
  <si>
    <t>Адміністрація Заводського району Миколаївської міської ради</t>
  </si>
  <si>
    <t>-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</si>
  <si>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</si>
  <si>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</si>
  <si>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</si>
  <si>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</si>
  <si>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</si>
  <si>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управління
  капітального будівництва</t>
  </si>
  <si>
    <t>Капітальний ремонт покрівлі</t>
  </si>
  <si>
    <t xml:space="preserve"> Склади матеріального резерву</t>
  </si>
  <si>
    <t>В.Чорновола,4</t>
  </si>
  <si>
    <t>КП ММР "Капітальне будівництво міста Миколаєва"</t>
  </si>
  <si>
    <t>Реконструкція</t>
  </si>
  <si>
    <t>Міська система централізованого оповіщення про загрозу або виникнення НС</t>
  </si>
  <si>
    <t>м.Миколаїв</t>
  </si>
  <si>
    <t>Управління з питань надзвичайних ситуацій та цивільного захисту населення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</si>
  <si>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</si>
  <si>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містобудування та архітектури Миколаївської міської ради</t>
  </si>
  <si>
    <t>Нове будівництво</t>
  </si>
  <si>
    <t>Нове будівництво  велодоріжки по пр. Богоявленському  від Широкобальського шляхопроводу до вул. Гагаріна в м. Миколаєві, в т.ч. проектно-вишукувальні роботи та експертиза</t>
  </si>
  <si>
    <t>Реконструкція топкової (із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м.Миколаїв, вул.Шевченка, 19-А, у т.ч. проектно-вишукувальні роботи та експертиза</t>
  </si>
  <si>
    <t>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</si>
  <si>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</si>
  <si>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м. Миколаїв</t>
  </si>
  <si>
    <t>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</si>
  <si>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у мікрорайоні Ялти у м. Миколаєві</t>
  </si>
  <si>
    <t xml:space="preserve">Реконструкція нежитлових приміщень по вул.Спаській, 23/1 в м.Миколаєві під дитячу художню школу, в т.ч. проектно-вишукувальні роботи та експертиза </t>
  </si>
  <si>
    <t>вул.Спаська, 23/1 в м.Миколаєві</t>
  </si>
  <si>
    <t>ТОВ "ЕСГ-України"</t>
  </si>
  <si>
    <t>Реконструкція існуючого футбольного поля Центрального міського стадіону по вул. Спортивній, 1/1 в. м. Миколаєві, у т. ч. проектні роботи та експертиза</t>
  </si>
  <si>
    <t>вул. Спортивна, 1/1 в. м. Миколаєві</t>
  </si>
  <si>
    <t>Нове будівництво борцівського манежу під куполом за адресою: пр. Героїв України, 4 в м. Миколаєві, у т. ч. проектно - вишукувальні роботи та експертиза</t>
  </si>
  <si>
    <t>пр. Героїв України, 4 в м. Миколаєві</t>
  </si>
  <si>
    <t>ФОП Зубік А.В.</t>
  </si>
  <si>
    <t>Нове будівництво (розробка ПКД)</t>
  </si>
  <si>
    <t>Нове будівництво Центру легкої атлетики та ігрових видів спорту за адресою:  вул.Спортивна, 1/1 в м.Миколаєві, в т.ч. проектні роботи та експертиза</t>
  </si>
  <si>
    <t>вул.Спортивна, 1/1 в м.Миколаєві</t>
  </si>
  <si>
    <t>ТОВ "Миколаїв-Проект"</t>
  </si>
  <si>
    <t>Нове будівництво (коригування ПКД)</t>
  </si>
  <si>
    <t>Нове будівництво  кладовища по Херсонському шосе, 112 в м. Миколаєві І черга, в т.ч. проектно-вишукувальні роботи та експертиза</t>
  </si>
  <si>
    <t>Херсонське шосе, 112 в м. Миколаєві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</si>
  <si>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</si>
  <si>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мкр Північний м.Миколаїв</t>
  </si>
  <si>
    <t>нове будівництво</t>
  </si>
  <si>
    <t>Нове будівництво котельні ЗОШ №4 по вул.М.Морська, 78 у м. Миколаєві, в т.ч. проектно-вишукувальні роботи та експертиза</t>
  </si>
  <si>
    <t>вул.М.Морська, 78 у м. Миколаєві</t>
  </si>
  <si>
    <t>Нове будівництво котельні ЗОШ №29 по вул. Ватутіна, 124 у м. Миколаєві, в т.ч. проектно-вишукувальні роботи та експертиза</t>
  </si>
  <si>
    <t>вул. Ватутіна, 124 у м. Миколаєві</t>
  </si>
  <si>
    <t>Прибудова  ЗОШ №22 по вул.Робочій,8 в м.Миколаєві (нове будівництво), у т.ч. проектно-вишукувальні роботи та експертиза</t>
  </si>
  <si>
    <t>вул.Робочій,8 в м.Миколаєві</t>
  </si>
  <si>
    <t>Капітальний ремонт нежитлових приміщень за адремою: вул. Севастопільська, 61а/15</t>
  </si>
  <si>
    <t>вул. Севастопільська, 61а/15 м. Миколаїв</t>
  </si>
  <si>
    <t>Капітальний ремонт з ПКД та експертиза</t>
  </si>
  <si>
    <t>Капітальний ремонт системи опалення  та покрівлі  з утепленням фасаду  будівлі  СК "Надія" (СДЮШОР № 4) по вул. Генерала Карпенка 40а, у м. Миколаєві</t>
  </si>
  <si>
    <t xml:space="preserve"> вул. Генерала Карпенка 40а, у м. Миколаєві</t>
  </si>
  <si>
    <t>ТОВ "ІНПРОЕКТБУД"</t>
  </si>
  <si>
    <t xml:space="preserve">Капітальний ремонт, в т.ч. проектно-вишукувальні роботи та експертиза  </t>
  </si>
  <si>
    <t xml:space="preserve">Капітальний ремонт бібліотеки-філії №8 Центральної міської бібліотеки ім. М.Л. Кропивницького ЦБС для дорослих за адресою:вул.1 Лінія 34 а у м.Миколаєві, в т.ч. проектно-вишукувальні роботи та експертиза </t>
  </si>
  <si>
    <t>вул.1 Лінія 34 а у м.Миколаєві</t>
  </si>
  <si>
    <t>ТОВ "УРБАН-КОНСТРАКТ"</t>
  </si>
  <si>
    <t>Капітальний ремонт (в т.ч. проектні роботи та експертиза)</t>
  </si>
  <si>
    <t>КУ ММР "Центр підтримки та дозвілля ВПО та ветеранів АТО"  (в т.ч. проектні роботи та експертиза)</t>
  </si>
  <si>
    <t>м. Миколаїв, вул. Ш.Кобера 13а</t>
  </si>
  <si>
    <t>ФОП Круліковський К.Я.</t>
  </si>
  <si>
    <t>Капітальний ремонт АПС Палацу творчості учнів з ПКД</t>
  </si>
  <si>
    <t>Капітальний ремонт АПС Дитячого центру позашкільної роботи з ПКД</t>
  </si>
  <si>
    <t>Капітальний ремонт АПС будиноку дитячої та юнацької творчості Інгульського  р-ну з ПКД</t>
  </si>
  <si>
    <t>Капітальний ремонт АПС будиноку дитячої та юнацької творчості Заводського р-ну з ПКД</t>
  </si>
  <si>
    <t>Капітальний ремонт будівлі ЗОШ № 59</t>
  </si>
  <si>
    <t>Капітальний ремонт спортивного майданчику ЗОШ № 53</t>
  </si>
  <si>
    <t>Капітальний ремонт будівлі ЗОШ № 32</t>
  </si>
  <si>
    <t>ТОВ "ИСКОБАР"</t>
  </si>
  <si>
    <t>Капітальний ремонт АПС з ПКД академії дитячої творчості</t>
  </si>
  <si>
    <t>вул. Олійника, 36</t>
  </si>
  <si>
    <t>Капітальний ремонт АПС з ПКД ММК (корпус2) ім.В.Д. Чайки</t>
  </si>
  <si>
    <t>вул. Потьомкінська, 147А</t>
  </si>
  <si>
    <t>Капітальний ремонт АПС з ПКД ЗОШ №19</t>
  </si>
  <si>
    <t>вул. Передова, 11А</t>
  </si>
  <si>
    <t>Капітальний ремонт АПС з ПКД ЗОШ №11</t>
  </si>
  <si>
    <t>Капітальний ремонт АПС з ПКД Гімназії №2</t>
  </si>
  <si>
    <t>Капітальний ремонт АПС з ПКД Гімназії №4</t>
  </si>
  <si>
    <t>Капітальний ремонт АПС з ПКД ЗОШ №60</t>
  </si>
  <si>
    <t>вул. Чорноморська, 1</t>
  </si>
  <si>
    <t>Капітальний ремонт АПС з ПКД ЗОШ №57</t>
  </si>
  <si>
    <t>Капітальний ремонт АПС з ПКД ЗОШ №56</t>
  </si>
  <si>
    <t>Капітальний ремонт АПС з ПКД ЗОШ №53</t>
  </si>
  <si>
    <t>Капітальний ремонт АПС з ПКД ЗОШ №52</t>
  </si>
  <si>
    <t>Капітальний ремонт АПС з ПКД ЗОШ №51</t>
  </si>
  <si>
    <t>Капітальний ремонт АПС з ПКД ЗОШ №50</t>
  </si>
  <si>
    <t>Капітальний ремонт АПС з ПКД ЗОШ №48</t>
  </si>
  <si>
    <t>Капітальний ремонт АПС з ПКД ЗОШ №46</t>
  </si>
  <si>
    <t>Ф-я ДП "Укрдержбудекспертиза"</t>
  </si>
  <si>
    <t>Капітальний ремонт АПС з ПКД ЗОШ №45</t>
  </si>
  <si>
    <t>Капітальний ремонт АПС з ПКД ЗОШ №42</t>
  </si>
  <si>
    <t>Капітальний ремонт АПС з ПКД ЗОШ №40</t>
  </si>
  <si>
    <t>Капітальний ремонт АПС з ПКД ЗОШ №28</t>
  </si>
  <si>
    <t>Капітальний ремонт АПС з ПКД ЗОШ №23</t>
  </si>
  <si>
    <t>Капітальний ремонт АПС з ПКД ЗОШ №22</t>
  </si>
  <si>
    <t>Капітальний ремонт АПС з ПКД ЗОШ №20</t>
  </si>
  <si>
    <t>вул. Космонавтів, 70</t>
  </si>
  <si>
    <t>Ф-я ДП "Укрдержбудекспертиза" ТОВ Нікпожтехсервіс</t>
  </si>
  <si>
    <t>Капітальний ремонт АПС з ПКД ЗОШ №18</t>
  </si>
  <si>
    <t>вул. Дачна, 2</t>
  </si>
  <si>
    <t>Ф-я ДП "Укрдержбудекспертиза", ФОП АксьоновМ.В.</t>
  </si>
  <si>
    <t>Капітальний ремонт АПС з ПКД ЗОШ №17</t>
  </si>
  <si>
    <t xml:space="preserve">м.Миколаїв, вул. Крилова,12/6 </t>
  </si>
  <si>
    <t>Ф-я ДП "Укрдержбудекспертиза", ТОВ "Охорона"</t>
  </si>
  <si>
    <t>Капітальний ремонт АПС з ПКД ЗОШ №12</t>
  </si>
  <si>
    <t>м. Миколаїв, вул.1-й Екіпажна, 2</t>
  </si>
  <si>
    <t>Капітальний ремонт АПС з ПКД ЗОШ №6</t>
  </si>
  <si>
    <t>вул. Курортна, 2А</t>
  </si>
  <si>
    <t>Капітальний ремонт АПС з ПКД ЗОШ №3</t>
  </si>
  <si>
    <t>Капітальний ремонт АПС з ПКД ЗОШ №1</t>
  </si>
  <si>
    <t>вул. Айвазовського, 8</t>
  </si>
  <si>
    <t>Капітальний ремонт закладу для створення Інклюзивно-ресурсного центру ЗОШ № 36</t>
  </si>
  <si>
    <t>ТОВ "Ласкардо"</t>
  </si>
  <si>
    <t>Капітальний ремонт спортивного майданчику ЗОШ № 12</t>
  </si>
  <si>
    <t>м. Миколаїв вул. Урицького, 2</t>
  </si>
  <si>
    <t>Капітальний ремонт спортивного майданчику ЗОШ № 15</t>
  </si>
  <si>
    <t>ФОП Токарчук О.С.</t>
  </si>
  <si>
    <t>Капітальний ремонт АПС з ПКД ДНЗ №148</t>
  </si>
  <si>
    <t>вул. Чкалова, 80</t>
  </si>
  <si>
    <t>Капітальний ремонт АПС з ПКД ДНЗ №142</t>
  </si>
  <si>
    <t>вул. Ген. Свиридова, 38</t>
  </si>
  <si>
    <t>Капітальний ремонт АПС з ПКД ДНЗ №141</t>
  </si>
  <si>
    <t>Капітальний ремонт АПС з ПКД ДНЗ №52</t>
  </si>
  <si>
    <t>Капітальний ремонт АПС з ПКД ДНЗ №49</t>
  </si>
  <si>
    <t>вул. Лазурна, 44</t>
  </si>
  <si>
    <t>Капітальний ремонт АПС з ПКД ДНЗ №29</t>
  </si>
  <si>
    <t>Капітальний ремонт АПС з ПКД ДНЗ №12</t>
  </si>
  <si>
    <t>Капітальний ремонт АПС з ПКД ДНЗ №5</t>
  </si>
  <si>
    <t>Капітальний ремонт АПС з ПКД ДНЗ №2</t>
  </si>
  <si>
    <t xml:space="preserve">м. Миколаїв, вул. Чкалова, 118-А </t>
  </si>
  <si>
    <t>Капітальний ремонт АПС з ПКД ДНЗ № 117</t>
  </si>
  <si>
    <t>Управління капітального будівництва Миколаївської міської ради</t>
  </si>
  <si>
    <t>ФОП Ігнатьєва Ю.О.</t>
  </si>
  <si>
    <t>Капітальний ремонт з термомодернізацією</t>
  </si>
  <si>
    <t>концерт-хол "Юність", пр. Богоявленський, 39-А</t>
  </si>
  <si>
    <t>м. Миколаїв,  пр. Богоявленський, 39-А</t>
  </si>
  <si>
    <t xml:space="preserve">Капітальний ремонт системи опалення, вентиляції та кондиціонування </t>
  </si>
  <si>
    <t>дитячий будинок творчості дітей та юнацтва, вул. Космнавтів, 128 А</t>
  </si>
  <si>
    <t>м. Миколаїв,  вул. Космнавтів, 128 А</t>
  </si>
  <si>
    <t>ФОП Канівченко В.Г.</t>
  </si>
  <si>
    <t>загальноосвітня школа І-ІІІ ст. №1 О.Ольжича, вул. Айвазовського , 8, м. Миколаїв</t>
  </si>
  <si>
    <t xml:space="preserve"> м. Миколаїв, вул. Айвазовського , 8</t>
  </si>
  <si>
    <t>загальноосвітня школа І-ІІІ ст. №42, вул. Електронна,73, м. Миколаїв</t>
  </si>
  <si>
    <t>м. Миколаїв, вул. Електронна,73</t>
  </si>
  <si>
    <t>Капітальний ремонт вуличного освітлення</t>
  </si>
  <si>
    <t>пр.Корабелів</t>
  </si>
  <si>
    <t>м. Миколаїв, пр. Корабелів</t>
  </si>
  <si>
    <t>ФОП Ігнатьєва Ю.О.
ФОП Біла Т.О.</t>
  </si>
  <si>
    <t xml:space="preserve">Капітальний ремонт з енергомодернізації </t>
  </si>
  <si>
    <t>"Теплий Миколаїв"</t>
  </si>
  <si>
    <t>м. Миколаїв, вул. Лісова,1</t>
  </si>
  <si>
    <t>ФОП Біла Т.О.</t>
  </si>
  <si>
    <t>"Громадський бюджет"</t>
  </si>
  <si>
    <t>Капітальний ремонт з енергомодернізації загальноосвітня школа І-ІІІ ст. № 24 за адресою м. Миколаїв, вул. Лісова,1</t>
  </si>
  <si>
    <t>Капітальний ремонт в частині заміни вікон та вхідних дверей</t>
  </si>
  <si>
    <t>загальноосвітня школа І-ІІІ ст. № 17, вул. Крилова, 12/6, м. Миколаїв</t>
  </si>
  <si>
    <t>м. Миколаїв, вул. Крилова 12/6</t>
  </si>
  <si>
    <t>гімназія №4, вул. Лазурна, 48, м. Миколаїв</t>
  </si>
  <si>
    <t>м. Миколаїв, вул. Лазурна, 48</t>
  </si>
  <si>
    <t>загальноосвітня школа І-ІІІ ст. № 22, вул. Робоча, 8, м. Миколаїв</t>
  </si>
  <si>
    <t>м. Миколаїв, вул. Робоча, 8</t>
  </si>
  <si>
    <t>Капітальний ремонт в частині заміни вікон та вхідних дверей в під’їздах будинків</t>
  </si>
  <si>
    <t>вул. Абрикосова, 5</t>
  </si>
  <si>
    <t>м. Миколаїв, вул. Абрикосова, 5</t>
  </si>
  <si>
    <t>ФОП Канівченко В.Г.,ФОП Ястреб Г.А.</t>
  </si>
  <si>
    <t>вул. Курортна, 5</t>
  </si>
  <si>
    <t>м. Миколаїв, вул. Курортна, 5</t>
  </si>
  <si>
    <t>вул. Генерала Карпенка, 2/1</t>
  </si>
  <si>
    <t>м. Миколаїв, вул. Генерала Карпенка, 2/1</t>
  </si>
  <si>
    <t>вул. Київська, 4</t>
  </si>
  <si>
    <t>м. Миколаїв, вул. Київська, 4</t>
  </si>
  <si>
    <t>вул. Озерна, 19 В</t>
  </si>
  <si>
    <t>м. Миколаїв, вул. Озерна, 19 В</t>
  </si>
  <si>
    <t>вул. Озерна, 19 Б</t>
  </si>
  <si>
    <t>м. Миколаїв, вул. Озерна, 19 Б</t>
  </si>
  <si>
    <t>вул. Крилова, 52</t>
  </si>
  <si>
    <t>м. Миколаїв, вул. Крилова, 52</t>
  </si>
  <si>
    <t>вул. Крилова, 50 А</t>
  </si>
  <si>
    <t>м. Миколаїв, вул. Крилова, 50 А</t>
  </si>
  <si>
    <t>вул. Крилова, 48</t>
  </si>
  <si>
    <t>м. Миколаїв, вул. Крилова, 48</t>
  </si>
  <si>
    <t>вул. Крилова, 38</t>
  </si>
  <si>
    <t>м. Миколаїв, вул. Крилова, 38</t>
  </si>
  <si>
    <t>ФОП Канівченко В.Г., ТОВ Голден-Буд</t>
  </si>
  <si>
    <t>вул. Лазурна, 10 В</t>
  </si>
  <si>
    <t>м. Миколаїв, вул. Лазурна, 10 В</t>
  </si>
  <si>
    <t>ФОП Канівченко В.Г.
ФОП Ястреб Г.А.</t>
  </si>
  <si>
    <t>вул. Лазурна,6</t>
  </si>
  <si>
    <t>м. Миколаїв, вул. Лазурна,6</t>
  </si>
  <si>
    <t>вул. Молодогвардійська, 28 А</t>
  </si>
  <si>
    <t>м. Миколаїв, вул. Молодогвардійська, 28 А</t>
  </si>
  <si>
    <t>вул. Металургів, 32</t>
  </si>
  <si>
    <t>м. Миколаїв, вул. Металургів, 32</t>
  </si>
  <si>
    <t>вул. Металургів, 34</t>
  </si>
  <si>
    <t>м. Миколаїв, вул. Металургів, 34</t>
  </si>
  <si>
    <t>вул. Металургів,36-2</t>
  </si>
  <si>
    <t>м. Миколаїв, вул. Металургів,36-2</t>
  </si>
  <si>
    <t>пр. Корабелів, 4</t>
  </si>
  <si>
    <t>м. Миколаїв, пр. Корабелів, 4</t>
  </si>
  <si>
    <t>пр. Корабелів 6</t>
  </si>
  <si>
    <t>м. Миколаїв, пр. Корабелів 6</t>
  </si>
  <si>
    <t>пр. Корабелів, 8</t>
  </si>
  <si>
    <t>м. Миколаїв, пр. Корабелів, 8</t>
  </si>
  <si>
    <t>провул. Полярний, 2 В</t>
  </si>
  <si>
    <t>м. Миколаїв, провул. Полярний, 2 В</t>
  </si>
  <si>
    <t>вул. Знаменська, 51</t>
  </si>
  <si>
    <t>м. Миколаїв, вул. Знаменська, 51</t>
  </si>
  <si>
    <t>вул. Знаменська, 39</t>
  </si>
  <si>
    <t>м. Миколаїв, вул. Знаменська, 39</t>
  </si>
  <si>
    <t>вул. Райдужна, 55</t>
  </si>
  <si>
    <t>м. Миколаїв, вул. Райдужна, 55</t>
  </si>
  <si>
    <t>вул. Вокзальна, 61</t>
  </si>
  <si>
    <t>м. Миколаїв, вул. Вокзальна, 61</t>
  </si>
  <si>
    <t>вул. Вокзальна, 59</t>
  </si>
  <si>
    <t>м. Миколаїв, вул. Вокзальна, 59</t>
  </si>
  <si>
    <t>вул. В.Чорновола, 7</t>
  </si>
  <si>
    <t>м. Миколаїв, вул. В.Чорновола, 7</t>
  </si>
  <si>
    <t xml:space="preserve">вул. Космонавтів, 57 </t>
  </si>
  <si>
    <t xml:space="preserve">м. Миколаїв, вул. Космонавтів, 57 </t>
  </si>
  <si>
    <t>вул. Космонавтів, 86</t>
  </si>
  <si>
    <t>м. Миколаїв, вул. Космонавтів, 86</t>
  </si>
  <si>
    <t>вул. Космонавтів, 84</t>
  </si>
  <si>
    <t>м. Миколаїв, вул. Космонавтів, 84</t>
  </si>
  <si>
    <t>пр. Богоявленський, 35</t>
  </si>
  <si>
    <t>м. Миколаїв, пр. Богоявленський, 35</t>
  </si>
  <si>
    <t>вул. Олійника, 32</t>
  </si>
  <si>
    <t>м. Миколаїв, вул. Олійника, 32</t>
  </si>
  <si>
    <t>вул. Олійника, 30</t>
  </si>
  <si>
    <t>м. Миколаїв, вул. Олійника, 30</t>
  </si>
  <si>
    <t>вул. Новозаводська, 10</t>
  </si>
  <si>
    <t>м. Миколаїв, вул. Новозаводська, 10</t>
  </si>
  <si>
    <t>вул. Космонавтів, 74-а</t>
  </si>
  <si>
    <t>м. Миколаїв, вул. Космонавтів, 74-а</t>
  </si>
  <si>
    <t>вул. Космонавтів, 74</t>
  </si>
  <si>
    <t>м. Миколаїв, вул. Космонавтів, 74</t>
  </si>
  <si>
    <t>пр. Миру, 62</t>
  </si>
  <si>
    <t>м. Миколаїв, пр. Миру, 62</t>
  </si>
  <si>
    <t>пр. Миру, 60</t>
  </si>
  <si>
    <t>м. Миколаїв, пр. Миру, 60</t>
  </si>
  <si>
    <t>вул. Нагірна, 11</t>
  </si>
  <si>
    <t>м. Миколаїв, вул. Нагірна, 11</t>
  </si>
  <si>
    <t>вул. Космонавтів, 146 Б</t>
  </si>
  <si>
    <t>м. Миколаїв, вул. Космонавтів, 146 Б</t>
  </si>
  <si>
    <t>вул. Космонавтів, 146 В</t>
  </si>
  <si>
    <t>м. Миколаїв, вул. Космонавтів, 146 В</t>
  </si>
  <si>
    <t>вул. Космонавтів, 146 А</t>
  </si>
  <si>
    <t>м. Миколаїв, вул. Космонавтів, 146 А</t>
  </si>
  <si>
    <t>вул. 12 Поздовжня,47</t>
  </si>
  <si>
    <t>м. Миколаїв, вул. 12 Поздовжня,47</t>
  </si>
  <si>
    <t>вул. Театральна,51</t>
  </si>
  <si>
    <t>м. Миколаїв, вул. Театральна,51</t>
  </si>
  <si>
    <t>пр. Миру, 44</t>
  </si>
  <si>
    <t>м. Миколаїв, пр. Миру, 44</t>
  </si>
  <si>
    <t>пр. Миру, 58</t>
  </si>
  <si>
    <t>м. Миколаїв, пр. Миру, 56</t>
  </si>
  <si>
    <t>пр. Миру, 56</t>
  </si>
  <si>
    <t xml:space="preserve">м. Миколаїв, </t>
  </si>
  <si>
    <t>пр. Миру, 54</t>
  </si>
  <si>
    <t>м. Миколаїв, пр. Миру, 54</t>
  </si>
  <si>
    <t>вул. Вінграновського, 56</t>
  </si>
  <si>
    <t>м. Миколаїв, вул. Вінграновського, 56</t>
  </si>
  <si>
    <t>вул. Космонавтів, 104</t>
  </si>
  <si>
    <t>м. Миколаїв, вул. 295-ї Стрілецької Дивізії, 75-а</t>
  </si>
  <si>
    <t>вул. 295-ї Стрілецької Дивізії, 75-а</t>
  </si>
  <si>
    <t>вул. Погранична, 232</t>
  </si>
  <si>
    <t>м. Миколаїв, вул. Погранична, 232</t>
  </si>
  <si>
    <t>вул. Театральна, 47 А</t>
  </si>
  <si>
    <t>м. Миколаїв, вул. Театральна, 47 А</t>
  </si>
  <si>
    <t>вул. Миколаївська, 40</t>
  </si>
  <si>
    <t>м. Миколаїв, вул. Миколаївська, 40</t>
  </si>
  <si>
    <t>пр. Миру, 23 Б</t>
  </si>
  <si>
    <t>м. Миколаїв, пр. Миру, 23 Б</t>
  </si>
  <si>
    <t>пр. Миру, 23 А</t>
  </si>
  <si>
    <t>м. Миколаїв, пр. Миру, 23 А</t>
  </si>
  <si>
    <t>вул. Космонавтів, 140 В</t>
  </si>
  <si>
    <t>м. Миколаїв, вул. Космонавтів, 140 В</t>
  </si>
  <si>
    <t>вул. Космонавтів, 140 А</t>
  </si>
  <si>
    <t>м. Миколаїв, вул. Космонавтів, 140 А</t>
  </si>
  <si>
    <t>вул. Космонавтів, 140</t>
  </si>
  <si>
    <t>м. Миколаїв, вул. Космонавтів, 140</t>
  </si>
  <si>
    <t>вул. Космонавтів, 140 Б</t>
  </si>
  <si>
    <t xml:space="preserve">м. Миколаїв, вул. Космонавтів, 140 Б </t>
  </si>
  <si>
    <t>вул. Електронна, 70</t>
  </si>
  <si>
    <t xml:space="preserve">м. Миколаїв, вул. Електронна, 70 </t>
  </si>
  <si>
    <t>вул. Електронна, 68</t>
  </si>
  <si>
    <t>м. Миколаїв, вул. Електронна, 68</t>
  </si>
  <si>
    <t>вул. Електронна, 56</t>
  </si>
  <si>
    <t>м. Миколаїв, вул. Електронна, 56</t>
  </si>
  <si>
    <t>ФОП Канівченко В.Г.,ТОВ Голден-Буд</t>
  </si>
  <si>
    <t>вул. Космонавтів, 130 А</t>
  </si>
  <si>
    <t>м. Миколаїв, вул. Космонавтів, 130 А</t>
  </si>
  <si>
    <t>Реконструкція з термосанацією</t>
  </si>
  <si>
    <t>загальноосвітня школа  І-ІІІ ступенів № 45 за адресою: м. Миколаїв, вул. 4 Поздовжня, 58.</t>
  </si>
  <si>
    <t>м. Миколаїв, вул. 4 Поздовжня, 58.</t>
  </si>
  <si>
    <t>Експертний звіт від 27.12.2017 №15-0712-17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</si>
  <si>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</si>
  <si>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</si>
  <si>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гімназія № 4 за адресою: м. Миколаїв, вул. Лазурна, 48.</t>
  </si>
  <si>
    <t xml:space="preserve"> м. Миколаїв, вул. Лазурна, 48.</t>
  </si>
  <si>
    <t>загальноосвітня школа  І-ІІІ ступенів № 53 за адресою: м. Миколаїв, вул. Потьомкінська, 154.</t>
  </si>
  <si>
    <t>м. Миколаїв, вул. Потьомкінська, 154.</t>
  </si>
  <si>
    <t>загальноосвітня школа  І-ІІІ ступенів № 32 за адресою: м. Миколаїв, вул. Оберегова (Гайдара), 1.</t>
  </si>
  <si>
    <t>м. Миколаїв, вул. Оберегова (Гайдара), 1.</t>
  </si>
  <si>
    <t>загальноосвітня школа  І-ІІІ ступенів № 56 за адресою: м. Миколаїв, вул. Космонавтів, 138-А.</t>
  </si>
  <si>
    <t>м. Миколаїв, вул. Космонавтів, 138-А.</t>
  </si>
  <si>
    <t>загальноосвітня школа  І-ІІІ ступенів № 57 за адресою: м. Миколаїв, вул. Лазурна,46.</t>
  </si>
  <si>
    <t>м. Миколаїв, вул. Лазурна,46.</t>
  </si>
  <si>
    <t>дошкільний навчальний заклад № 5 за адресою: м. Миколаїв, вул. Колодязна, 41.</t>
  </si>
  <si>
    <t xml:space="preserve"> м. Миколаїв, вул. Колодязна, 41.</t>
  </si>
  <si>
    <t>дошкільний навчальний заклад № 148 за адресою: м. Миколаїв, вул. Чкалова, 80.</t>
  </si>
  <si>
    <t>м. Миколаїв, вул. Чкалова, 80.</t>
  </si>
  <si>
    <t>Експертний звіт від 31.01.2018 №109/17</t>
  </si>
  <si>
    <t>дошкільний навчальний заклад № 29 за адресою: м. Миколаїв, вул. Колодязна, 9.</t>
  </si>
  <si>
    <t xml:space="preserve"> м. Миколаїв, вул. Колодязна, 9.</t>
  </si>
  <si>
    <t>загальноосвітня школа  І-ІІІ ступенів № 48 за адресою: м. Миколаїв, вул. Генерала Попеля,164.</t>
  </si>
  <si>
    <t xml:space="preserve"> м. Миколаїв, вул. Генерала Попеля,164.</t>
  </si>
  <si>
    <t>Експертний звіт від 31.01.2018 №124/17-М</t>
  </si>
  <si>
    <t>загальноосвітня школа  І-ІІІ ступенів № 29 за адресою: м. Миколаїв, вул. Гетьмана Сагайдачного (Ватутіна),124.</t>
  </si>
  <si>
    <t>м. Миколаїв, вул. Гетьмана Сагайдачного (Ватутіна),124.</t>
  </si>
  <si>
    <t>ТОВ "АБ Масив"</t>
  </si>
  <si>
    <t>дитячий будинок сімейного типу за адресою: м. Миколаїв, вул. Надпрудна, 15.</t>
  </si>
  <si>
    <t>м. Миколаїв, вул. Надпрудна, 15.</t>
  </si>
  <si>
    <t>загальноосвітня школа  І-ІІІ ступенів № 44 за адресою: м. Миколаїв, вул. Знаменська, 2/6.</t>
  </si>
  <si>
    <t>м. Миколаїв, вул. Знаменська, 2/6.</t>
  </si>
  <si>
    <t>загальноосвітня школа І-ІІІ ступенів № 23 за адресою: м. Миколаїв, вул. Гарнізонна, 10.</t>
  </si>
  <si>
    <t xml:space="preserve"> м. Миколаїв, вул. Гарнізонна, 10.</t>
  </si>
  <si>
    <t>загальноосвітня школаІ-ІІІ ступенів № 16 за адресою: м. Миколаїв, вул. Горького (вул. Христо Ботєва), 41.</t>
  </si>
  <si>
    <t>м. Миколаїв, вул. Горького (вул. Христо Ботєва), 41.</t>
  </si>
  <si>
    <t>загальноосвітня школа І-ІІІ ступенів № 20 за адресою: м. Миколаїв, вул. Космонавтів, 70.</t>
  </si>
  <si>
    <t>м. Миколаїв, вул. Космонавтів, 70.</t>
  </si>
  <si>
    <t>ФОП Павлов А.А.</t>
  </si>
  <si>
    <t>загальноосвітня школа  І-ІІІ ступенів № 19 за адресою: м. Миколаїв,  вул. Передова, 11-А.</t>
  </si>
  <si>
    <t xml:space="preserve"> м. Миколаїв,  вул. Передова, 11-А.</t>
  </si>
  <si>
    <t>загальноосвітня школа І-ІІІ ступенів № 52 за адресою: м. Миколаїв,  вул. Крилова, 42.</t>
  </si>
  <si>
    <t>м. Миколаїв,  вул. Крилова, 42.</t>
  </si>
  <si>
    <t>ТОВ "ЮЖНИЙ ГОРОД"</t>
  </si>
  <si>
    <t>дошкільний навчальний заклад № 144 за адресою: м. Миколаїв, вул. Океанівська, 42.</t>
  </si>
  <si>
    <t>м. Миколаїв, вул. Океанівська, 42.</t>
  </si>
  <si>
    <t>дошкільний навчальний заклад № 103 за адресою: м. Миколаїв, вул. Океанівська, 43.</t>
  </si>
  <si>
    <t>м. Миколаїв, вул. Океанівська, 43.</t>
  </si>
  <si>
    <t>дошкільний навчальний заклад № 141 за адресою: м. Миколаїв, пр.Г. Сталінграду (пр. Героїв України), 85-А .</t>
  </si>
  <si>
    <t xml:space="preserve"> м. Миколаїв, пр.Г. Сталінграду (пр. Героїв України), 85-А .</t>
  </si>
  <si>
    <t>Експертний звіт від 13.04.2018 №854-18Д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</si>
  <si>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</si>
  <si>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</si>
  <si>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25.01.2018 №ЕК-0530/12-17
ТОВ "Голден-Буд"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</si>
  <si>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</si>
  <si>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</si>
  <si>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06.11.2017 №15-0580-17
ТОВ "ФАСАД-ЦЕНТР"
ФОП Мовенко С.Н.
ТОВ "ІНПРОЕКТБУД"</t>
  </si>
  <si>
    <t xml:space="preserve">перший корпус Миколаївської загальноосвітньої школи І-ІІІ ступенів №60 за адресою: м. Миколаїв, вул. Чорноморська, 1-а. </t>
  </si>
  <si>
    <t xml:space="preserve"> м. Миколаїв, вул. Чорноморська, 1-а. </t>
  </si>
  <si>
    <t>дошкільний навчальний заклад № 52 за адресою: м. Миколаїв, пров. Парусний, 7-Б.</t>
  </si>
  <si>
    <t xml:space="preserve"> м. Миколаїв, пров. Парусний, 7-Б.</t>
  </si>
  <si>
    <t xml:space="preserve">дошкільний навчальний заклад № 66 за адресою: м. Миколаїв, вул. Квітнева, 4. </t>
  </si>
  <si>
    <t xml:space="preserve"> м. Миколаїв, вул. Квітнева, 4. </t>
  </si>
  <si>
    <t>Експертний звіт від 26.04.2018 №4652/е/17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</si>
  <si>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</si>
  <si>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</si>
  <si>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</si>
  <si>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</si>
  <si>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</si>
  <si>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</si>
  <si>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</si>
  <si>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</si>
  <si>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енергозбереження та запровадження інноваційних технологій Миколаївської міської ради</t>
  </si>
  <si>
    <t xml:space="preserve">Технагляд </t>
  </si>
  <si>
    <t>КП МКП "Капітальне будівництво міста Миколаєва"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</si>
  <si>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</si>
  <si>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 xml:space="preserve">ПрАТ"БК ЖИТЛОПРОМБУД-8"  </t>
  </si>
  <si>
    <t>лік.нас.під.с.Гор.-будівн.др.к. д.зах.в.під.с.Гор.м.Мик.</t>
  </si>
  <si>
    <t>кап.рем.окр.вуз.обл.тепл.ввод.ж/б вул.Ходирєва,16 м.Мик.</t>
  </si>
  <si>
    <t xml:space="preserve">ПП "Зодчий" </t>
  </si>
  <si>
    <t>кориг.ПКД та пр.екс.з відш.вит."Нове буд.світл.об.в м.Мик.в.Космонавт.ріг в.Турбін."</t>
  </si>
  <si>
    <t>кориг.ПКД та пр.екс.з відш.вит."Нове буд.світл.об.в м.Мик.в.Троїцькій ріг в.Новозав."</t>
  </si>
  <si>
    <t>МКП "Миколаївводоканал"</t>
  </si>
  <si>
    <t>Кап.рем.кааліз.колект. Д-1400мм"в.Лескова від в.Смдорчука до в.Богородича(прот.485п/м), авар.-відбудовні роб.(Аванс)</t>
  </si>
  <si>
    <t>ППКФ"СНЕЙЛ"</t>
  </si>
  <si>
    <t>пров.топо-геод.зйом.по об.Кап.рем.п.-пам. сад.-парк.мист."Парк Пер."в Ц.р. м.Мик</t>
  </si>
  <si>
    <t>пров.топо-геод.зйом.по об.Кап. рем.п.-пам. сад.-парк.мист."Парк Пер."в Ц.р. м.Мик</t>
  </si>
  <si>
    <t>ФОП Мігунова І.І.</t>
  </si>
  <si>
    <t>ПКД та пр.експ.з відш.Кап.рем.окр.вуз.обл.тепл.вводу в ж/б м.Мик.</t>
  </si>
  <si>
    <t xml:space="preserve">ТОВ "НІК-ИНСЕРВІС" </t>
  </si>
  <si>
    <t xml:space="preserve">Югтепломер-Сервіс </t>
  </si>
  <si>
    <t>кап.рем.окр.вуз.обл.тепл.ввод.ж/б вул.Декабристів,4м.Мик.</t>
  </si>
  <si>
    <t>кап.рем.окр.вуз.обл.тепл.ввод.ж/б вул.Крилова,13 м.Мик.</t>
  </si>
  <si>
    <t xml:space="preserve">ТОВ "Светолюкс-Електромонтаж" </t>
  </si>
  <si>
    <t>ПКД та пров.екс.з відш.витр. Кап.р.мер.зов.осв. в.Ост.Виш, в.в.Янт.до в.Стан.в Кор.р. м.Мик.</t>
  </si>
  <si>
    <t xml:space="preserve">ТОВ "Проект-Комплект" </t>
  </si>
  <si>
    <t>Авт.наг.К.р.м.з.ос.пер.пр.Бог. в.Мет,в.Ок,в.Пр,в.Тор,в.Ост.В.,пр.Бал.м.Мик.</t>
  </si>
  <si>
    <t xml:space="preserve">ТОВ "Проект-Комплект Строй" </t>
  </si>
  <si>
    <t>Авт.К.р.м.з.ос.пер. пр.Цен,в.Буз. в.Пуш.в.Фал.в.Дек.в.Соб.в.Мос.в.М.Мор.в.Інж. м.Мик</t>
  </si>
  <si>
    <t>пкд К.р.м.з.ос.пер. пр.Цен,в.Буз. в.Пуш.в.Фал.в.Дек.в.Соб.в.Мос.в.М.Мор.в.Інж. м.Мик</t>
  </si>
  <si>
    <t>ТОВ "ГАЛЕД Україна"</t>
  </si>
  <si>
    <t>кап.рем.м.зов.ос.пер.пр.Цен. в.Б,в.П,в.Ф,в.Д,в.С,в.Мос,в.М.Мор.в.Ін.мМик</t>
  </si>
  <si>
    <t>кап.рем.м.зов.ос.пер.пр.Бог. в.Мет,в.Ок,в.Пр,в.Тор,в.Нов,пр.Б.м.Мик.;</t>
  </si>
  <si>
    <t>кап.рем.м.зов.ос.пер.пр.Бог. в.Мет,в.Ок,в.Пр,в.Тор,в.Нов,пр.Б.м.Мик.</t>
  </si>
  <si>
    <t>Всього</t>
  </si>
  <si>
    <t xml:space="preserve"> </t>
  </si>
  <si>
    <t xml:space="preserve">           
ТОВ"ЦЕНТРЛІФТ"                </t>
  </si>
  <si>
    <t>кап.рем.вуз.та обл.ліфт. ж/б вул.Новозаводс.,2-а(л.А) м.Мик.</t>
  </si>
  <si>
    <t>кап.рем.вуз.та обл.ліфт. ж/б вул.Казарського,5-а(п.2) м.Мик.</t>
  </si>
  <si>
    <t>кап.рем.вуз.та обл.ліфт. ж/б вул.12Поздовжня,3(п.1) м.Мик.</t>
  </si>
  <si>
    <t>кап.рем.вуз.та обл.ліфт. ж/б вул.Архіт. Старова,10-г(п.1) м.Мик.за03.18р.ПДВ-9007,80.</t>
  </si>
  <si>
    <t xml:space="preserve">           
ТОВ"ФАСАД-ЦЕНТР"              </t>
  </si>
  <si>
    <t>кап.рем.покрівлі ж/б по пр.Миру,44 м.Мик.за02.18р.БезПДВ.</t>
  </si>
  <si>
    <t xml:space="preserve"> ТОВ"СТРОЙ-ТОС" </t>
  </si>
  <si>
    <t>кап.рем.покрівлі ж/б по пр.Миру,25-А м.Мик.</t>
  </si>
  <si>
    <t>кап.рем.покрівлі ж/б по в.Адміральська,12 м.Мик.</t>
  </si>
  <si>
    <t xml:space="preserve">           
ТОВ"ДІ КОР-БУД"               </t>
  </si>
  <si>
    <t>кап.рем.покрівлі ж/б по пр.Богоявленс.,39 м.Мик.за03.18р.ПДВ-32677,24.</t>
  </si>
  <si>
    <t>кап.рем.покрівлі ж/б по пр.Богоявленс.,39 м.Мик.</t>
  </si>
  <si>
    <t xml:space="preserve">ТОВ"СПІК МК" </t>
  </si>
  <si>
    <t>кап.рем.скат.покр.ж/б в.Олійника,32 м.Мик.</t>
  </si>
  <si>
    <t xml:space="preserve">кап.рем.покр.ж/б по в.Чайковськ.,31 м.Мик </t>
  </si>
  <si>
    <t xml:space="preserve">ФОП Чечуй С. В. </t>
  </si>
  <si>
    <t>ПКД та пр.експ.Кап.рем.м"як.покр.ж/б пр.Корабелів,5 м.Мик.</t>
  </si>
  <si>
    <t>ФОП ПАВЛIНОВ Ю.О.</t>
  </si>
  <si>
    <t>ПКД та пров.експ.Кап.рем.м"як.покр.ж/б в.Космонавт.,138-Г м.Мик.</t>
  </si>
  <si>
    <t xml:space="preserve">ФОП Новіков О. П. </t>
  </si>
  <si>
    <t>ПКД та пров.експ.Кап.рем.покр.ж/б в.Чкалова,212-Б м.Мик.</t>
  </si>
  <si>
    <t>ПКД та пров.експ.Кап.рем.покр.ж/б в.Сінна,33-Б м.Мик.</t>
  </si>
  <si>
    <t>ПКД та пров.експ.Кап.рем.покр.ж/б в.Чкалова,212-А м.Мик.</t>
  </si>
  <si>
    <t>ПКД "Модерніз.вузл.та облад.ліфт.ж/б в.Декабристів,25(п.1) м.Мик.</t>
  </si>
  <si>
    <t xml:space="preserve">ТОВ"Ніковіта-Сервіс" </t>
  </si>
  <si>
    <t>ПКД Кап.рем.сист.зовн.каналіз.ж/б в.Адмір.Макарова,16 м.Мик.</t>
  </si>
  <si>
    <t>ФОП ГРИГОРЕНКО Д.С.</t>
  </si>
  <si>
    <t>ПКД та пров.експ.Кап.рем.покр.ж/б в.Новобудівна,1 м.Мик.</t>
  </si>
  <si>
    <t xml:space="preserve">           
ТОВ "Проект-комплект"         </t>
  </si>
  <si>
    <t>ПКД та пров.експ.з посл.відш.вит. Кап.рем.покр.ж/б пр.Центральн.,22б м.Мик.</t>
  </si>
  <si>
    <t>ПКД та пров.експ.з посл.відш.вит. Кап.рем.покр.ж/б пр.Центральн.,22б м.Мик.за 03.18р.ПДВ-2205,60.</t>
  </si>
  <si>
    <t xml:space="preserve">             
ТОВ "Проект-комплект"         </t>
  </si>
  <si>
    <t>ПКД та пров.експ.з посл.відш.вит.К.р.покр.ж/б в.Безімен.74 м.Мик.</t>
  </si>
  <si>
    <t>ПКД та пров.експ.з посл.відш. вит.К.р.покр.ж/б в.Безімен.74 м.Мик.за 02.18р.ПДВ-6089,60.</t>
  </si>
  <si>
    <t>ПКД та пров.експ.з посл.відш.вит.К.р.покр.ж/б в.Терасна,3 м.Мик.</t>
  </si>
  <si>
    <t>ПКД та пров.експ.з посл.відш.вит.К.р.покр.ж/б в.Терасна,3 м.Мик.за 02.18р.ПДВ-5135,60.</t>
  </si>
  <si>
    <t xml:space="preserve">    
ТОВ "Проект-комплект"         </t>
  </si>
  <si>
    <t>ПКД та пров.експ.з посл.відш.вит.К.р.покр.ж/б в.Безімен.97 м.Мик.</t>
  </si>
  <si>
    <t xml:space="preserve">         
ТОВ "Проект-комплект"         </t>
  </si>
  <si>
    <t>ПКД та пр.екс.з пос.від.вит.К.р.сит.вод.,кан.та вим.ж/б пр.Гер.Укр.,12м.Мик.</t>
  </si>
  <si>
    <t>ПКД та пр.екс.з пос.від.вит. К.р.сит.вод.,кан.та вим.ж/б пр.Гер.Укр.,12м.Мик.</t>
  </si>
  <si>
    <t>ТОВ"Електрім-2000"</t>
  </si>
  <si>
    <t>ПКД Кап.рем.ел.мереж багатокв.ж/б в.Озерна,12 м.Мик.</t>
  </si>
  <si>
    <t>ПКД Кап.рем.ел.мереж багатокв.ж/б в.Шосейна,58 м.Мик.</t>
  </si>
  <si>
    <t>ТОВ"Південьторгмонтаж"</t>
  </si>
  <si>
    <t>кап.рем.покр.6-ти під.9-ти пов.ж/б пров.Парусний11, м.Мик.</t>
  </si>
  <si>
    <t xml:space="preserve">ТОВ "СтройМирИндастриз"  </t>
  </si>
  <si>
    <t>кап.рем.гуртожитку по пр.Богоявленс.,309 м.Мик.</t>
  </si>
  <si>
    <t xml:space="preserve">ТОВ "Проект-Комплект Строй"   </t>
  </si>
  <si>
    <t>ПКД та пров.експ.з посл.відш.вит. К.р.покр.ж/б в.Безіменна,78 м.Мик.</t>
  </si>
  <si>
    <t>ПКД та пров.експ.з посл.відш.вит. К.р.покр.ж/б в.Нікольс.16 м.Мик.</t>
  </si>
  <si>
    <t>ПКД та пров.експ.з посл.відш.вит. К.р.покр.ж/б в.Нікольс.16/18м.Мик.</t>
  </si>
  <si>
    <t>ПКД та пров.експ.з посл.відш. вит.К.р. покр.ж/б в.Нікольс.16/18м.Мик.</t>
  </si>
  <si>
    <t xml:space="preserve">       
ТОВ"АВТОБІОЛЮКС"             </t>
  </si>
  <si>
    <t>кап.рем. ж/б по вул.Заводська,1, корп.,2 м.Мик.</t>
  </si>
  <si>
    <t>кап.рем.м"як.покр.ж/б по вул.Космонавт.,138-г м.Мик.</t>
  </si>
  <si>
    <t xml:space="preserve">кап.рем.м"як.покр.ж/б по пр.Богоявленський,6 </t>
  </si>
  <si>
    <t>кап.рем. ж/б по вул.Заводська,1, корп.,2 м.Мик.за03.18р.БезПДВ.</t>
  </si>
  <si>
    <t xml:space="preserve">              
КП"МИКОЛАЇВЛIФТ"              </t>
  </si>
  <si>
    <t>кап.післяек.рем.вуз.та обл.ліфт.ж/б в.8 Березня,71(п.1,п.2,п.3,п.4) м.Мик.</t>
  </si>
  <si>
    <t>Департамент житлово-комунального господарства Миколаївської міської ради</t>
  </si>
  <si>
    <t>заміна системи опалення</t>
  </si>
  <si>
    <t>Реставрація  будівлі СДЮШОр з фехтування(заміна системи опалення)  по вул.Пушкінська11  в м.Миколаїві в т.ч. проетні роботи та експертиза</t>
  </si>
  <si>
    <t>вул.Спортивна 1/1  м.Миколаїв</t>
  </si>
  <si>
    <t>укладання штучного покриття</t>
  </si>
  <si>
    <t>Будівництво спортивного майданчика КДЮСШ "Комунарівець"за адресою пр.Героїв України 2/4 в м.Миколаєві в т.ч. проектні роботи та експертиза</t>
  </si>
  <si>
    <t>пр.Героїв України 2/4 м.Миколаїв</t>
  </si>
  <si>
    <t>ТОВ " міленіум Спорт"</t>
  </si>
  <si>
    <t xml:space="preserve"> на футбольмоу полі установлення табло,навісу, трибун,  перенесення щита ЩС-0,4кВ,установка зовнішнього контуру заземлення,енергозабезпечення насосоної, дренаж  поля, зливна  каналізація, поливочний водопровід,</t>
  </si>
  <si>
    <t>Нове будівництво футбольного поля №1 (тренувального)  Центрального міського стадіону по вул.Спортивна 1/1 в м.Миколаєві  у т.ч. проектні роботи та експертиза</t>
  </si>
  <si>
    <t>заміна електроосвітлення,водосточних труб,улаштування підлоги та кокрівлі,внутрішне опорядження,зовнішне оздоблення.</t>
  </si>
  <si>
    <t>Капітальний ремонт веслувальної бази спортивної зали ШВСМ</t>
  </si>
  <si>
    <t>вул.2 Екіпажна  245 м.Миколаїв</t>
  </si>
  <si>
    <t>утеплення стін, ремонт даху,</t>
  </si>
  <si>
    <t>Капітальний ремонт частини будівлі ДЮСШ №7</t>
  </si>
  <si>
    <t>вул.Скульптора Ізмалкова 132а м.Миколаїв</t>
  </si>
  <si>
    <t>ремонт спортивної зали та роздягалень</t>
  </si>
  <si>
    <t>Капітальний ремонт приміщення СДЮШОР №6</t>
  </si>
  <si>
    <t>вул.Олійника 11а м.Миколаїв</t>
  </si>
  <si>
    <t>демонтаж та монтаж покрівлі, стін,   віконних  та дверних блоків, утеплення фундаменту , зовнішне та внутрішне  устаткування.</t>
  </si>
  <si>
    <t>Капітальний ремонт приміщеняя тренажерного залу ДЮСШ №5</t>
  </si>
  <si>
    <t>пр.Богоявленський 253 а /1  м.Миколаїв</t>
  </si>
  <si>
    <t>монтування  трибун, доріжок та туалету</t>
  </si>
  <si>
    <t>Капітальний ремонт трибун дворового туалету  та госпордарських приміщень  стадіону " Колос" ДЮСШ №3</t>
  </si>
  <si>
    <t>вул.Світанкова 1 м.Миколаїв</t>
  </si>
  <si>
    <t>установлення освітлення та  штучного покриття</t>
  </si>
  <si>
    <t>Капітальний ремонт футбольного майданчика із штучним покритям ДЮСШ №3</t>
  </si>
  <si>
    <t>вул.Погранична 45 м.миколавї</t>
  </si>
  <si>
    <t>установка фіртону</t>
  </si>
  <si>
    <t>Капітальний ремонт огорожі  ДЮСШ №3</t>
  </si>
  <si>
    <t xml:space="preserve"> Ремонт (рестравраційний)-заміна системи опалення будівлі  СДЮЩОР з фехтування, установка автономного опалення</t>
  </si>
  <si>
    <t xml:space="preserve">Капітальний ремонт системи опалення СДЮШОР з фехтування </t>
  </si>
  <si>
    <t>вул.Пушкінська 11м.Миколаїв</t>
  </si>
  <si>
    <t xml:space="preserve">улаштування  підлоги, оздоблювальні роботи, зовнішне оздоблення, фарбування покрівлі , вмонтовання обладнання  в роздягальні  В-1  з  вбудованою топковою </t>
  </si>
  <si>
    <t>Капітальний ремонт роздягальні(В-1) з вбудованою топковою Центрального міського стадіону</t>
  </si>
  <si>
    <t>ТОВ Ді КОР-БУД"</t>
  </si>
  <si>
    <t xml:space="preserve">відновлення стін,  улаштування перегородок, внутрішне опорядження, заміна каналізації, установка насосів та кондиціонерів, монтаж  опалення, монтаж вентиляції, монтаж радіофікації, монтаж телефонізації та відеоспостереження, монтаж обладнання. </t>
  </si>
  <si>
    <t>Капітальний ремонт адміністративної будівлі Центрального міського стадіону</t>
  </si>
  <si>
    <t>Управління у справах фізичної культури і спорту Миколаївської міської ради</t>
  </si>
  <si>
    <t>ТОВ "Антарес-БУД"</t>
  </si>
  <si>
    <t>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</si>
  <si>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в БУ КІК "ДМ "Казка" по вул.Декабристів,38-а в м.Миколаєві, в т.ч. проектно-вишукувальні роботи та експертиза.</t>
  </si>
  <si>
    <t>м. Миколаїв, вул. Декабристів, 38-а</t>
  </si>
  <si>
    <t>Капітальний ремонт споруди "Водойом" (каскадний басейн) з благоустроєм прилеглої території у БУ  КІК "ДМ "Казка" по вул.Декабристів,38-а в м.Миколаєві, в т.ч. проектно-вишукувальні роботи та експертиза.</t>
  </si>
  <si>
    <t>згідно рішення суду по справі № 915/263/18 від 05.06.18</t>
  </si>
  <si>
    <t>витрати згідно судового провадження</t>
  </si>
  <si>
    <t xml:space="preserve">Капітальний ремонт теплотраси Миколаївського міського палацу культури "Корабельний" , в т.ч.проектно-вишукувальні роботи та експертиза </t>
  </si>
  <si>
    <t>м. Миколаїв, пр.Богоявленський, 328</t>
  </si>
  <si>
    <t xml:space="preserve">Ремонт малої зали після усунення аварійного стану даху. (оздоблення стін, ремонт підлоги, ремонт сцени, заміна вікон, електромонтажні роботи) </t>
  </si>
  <si>
    <t xml:space="preserve">Капітальний ремонт малого залу  "Миколаївського міського палацу культури "Корабельний" за адресою: м.Миколаїв, пр.Богоявленський, 328" в т.ч. проектно-вишукувальні роботи та експертиза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</si>
  <si>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Виготовлення проектно-кошторисної документації</t>
  </si>
  <si>
    <t>Капітальний ремонт бібліотеки-філіалу № 21  ЦМБ  ім. М.Л. Кропивницького Центральної бібліотечної системи для дорослих, в т.ч. виготовлення проектно-кошторисної документації та експертиза</t>
  </si>
  <si>
    <t>м.Миколаїв, вул. Силікатна, 174</t>
  </si>
  <si>
    <t>ТОВ "Тавріямонолітбуд"</t>
  </si>
  <si>
    <t>заміна вітражів, вхідних дверей, ремонт фасаду, ганку, пандусу</t>
  </si>
  <si>
    <t>Капітальний ремонт у бібліотеці-філії №8 ЦМБ для дітей ім.Ш.Кобера і В.Хоменко за адресою: п. Корабелів, 12 у м.Миколаєві, в т.ч. виготовлення проектно-кошторисної документації та експертиза</t>
  </si>
  <si>
    <t xml:space="preserve">м.Миколаїв, п. Корабелів, 12 </t>
  </si>
  <si>
    <t>ТОВ "ЖИТЛОРЕМБУД-НІКА"</t>
  </si>
  <si>
    <t>Заміна вікон, 3х зовнішніх дверних блоків, заміна світильників із заміною електрощитів, утеплення стін та гідроізоляція будівлі школи</t>
  </si>
  <si>
    <t xml:space="preserve">Капітальний ремонт будівлі дитячої музичної школи №5 за адресою: м.Миколаїв, вул. Дачна, 50, в т.ч. виготовлення проектно-кошторисної документації та експертиза </t>
  </si>
  <si>
    <t>м.Миколаїв, вул. Дачна, 50</t>
  </si>
  <si>
    <t>Реконструкція Дитячої школи мистецтва №1 (добудова концертної зали) по вул.Сергія Цвєтка, 17 в м.Миколаєві, в т.ч. проектно-вишукувальні роботи та експертиза</t>
  </si>
  <si>
    <t xml:space="preserve">м. Миколаїв, вул.Сергія Цвєтка, 17 </t>
  </si>
  <si>
    <t>ТОВ "Ді Кор-Буд"</t>
  </si>
  <si>
    <t>Реставраційні роботи, посилення конструкцій перекриття між 1-м та 2-м поверхами. Оздоблювальні роботи. Завершення початих у 2017 році робіт.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</si>
  <si>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</si>
  <si>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м. Миколаїв, вул. 1 Госпітальна, 1</t>
  </si>
  <si>
    <t>ПрАТ "БК"Житлопромбуд-8"</t>
  </si>
  <si>
    <t>Коригування проектно-кошторисної документації, початок реконструкції палацу культури</t>
  </si>
  <si>
    <t>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</si>
  <si>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м.Миколаїв, вул. Театральна, 1</t>
  </si>
  <si>
    <t>Роботи з демонтажу, переобладнання приміщень, оздоблювальні роботи, влаштування гідроізоляції, встановлення пожежної сигналізації, вентиляції, встановлення системи електроопалення . Придбання супутніх матеріалів, обладнання та устаткування. Коригування проектно-кошторисної документації</t>
  </si>
  <si>
    <t>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експертиза.</t>
  </si>
  <si>
    <t>Управління з питань культури та охорони  культурної спадщини Миколаївської міської ради</t>
  </si>
  <si>
    <t>Департамент праці та соціального захисту населення Миколаївської міської ради</t>
  </si>
  <si>
    <t>«Реконструкція сімейної амбулаторії  №4 по вул. Чкалова,93 центра первинної медико-санітарної допомоги №3 в м.Миколаєві,  у т.ч.  проектні роботи та експертиза»</t>
  </si>
  <si>
    <t>м.Миколаїв                     вул. Чкалова,93</t>
  </si>
  <si>
    <t>ТОВ "Н.Проет-Тайм"; ТОВ "Антарес-Буд"</t>
  </si>
  <si>
    <t>Реконструкція; коригування проекту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</si>
  <si>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</si>
  <si>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вул. Корабелів, 14-в</t>
  </si>
  <si>
    <t>ТОВ "Миколаївміськбуд"</t>
  </si>
  <si>
    <t>«Реконструкція приміщення під розміщення сімейної амбулаторії №1 КЗ ММР "ЦПМСД №5" за адресами вул. Привільна, 41/1 та вул. Привільна,41/3 в м. Миколаєві, в тому числі проектно-кошторисна документація та експертиза»</t>
  </si>
  <si>
    <t xml:space="preserve">м. Миколаїв вул.Привільна,41/1, вул. Привільна 41/3 </t>
  </si>
  <si>
    <t>ТОВ "МОНАРХ СТРОЙ"; ТОВ "Ласкардо"; ФОП Щербаченя О.В.</t>
  </si>
  <si>
    <t>Будівельні роботи, виготовлення проекту, авторський та технічний нагляд</t>
  </si>
  <si>
    <t xml:space="preserve">Капітальний ремонт сімейної амбулаторії КЗ ММР «ЦПМСД №1» </t>
  </si>
  <si>
    <t>м. Миколаїв, пров. 1 Шосейний, 1</t>
  </si>
  <si>
    <t xml:space="preserve">Управління охорони здоров'я Миколаївської міської ради  </t>
  </si>
  <si>
    <t>корегування ПКД по проекту :Капітальний ремонт спортивного майданчику ЗОШ №61 по вул.Матросова,2 у м.Миколаєві</t>
  </si>
  <si>
    <t>Миколаївська
загальноосвітня школа І-ІІІ ступенів № 61
Миколаївської міської ради Миколаївської області</t>
  </si>
  <si>
    <t>54036
м. Миколаїв
вул. Олександра Матросова, 2</t>
  </si>
  <si>
    <t>ТОВ "Автобіолюкс"</t>
  </si>
  <si>
    <t xml:space="preserve">капітальний ремонт покрівлі ЗОШ № 39 по вул. Нікольська, 6 у м.Миколаєві                                                       </t>
  </si>
  <si>
    <t>Миколаївська
загальноосвітня школа І-ІІІ ступенів № 39
Миколаївської міської ради Миколаївської області</t>
  </si>
  <si>
    <t>54030
м. Миколаїв
вул. Нікольська, 6</t>
  </si>
  <si>
    <t>ТОВ "Житлорембуд - Ніка"</t>
  </si>
  <si>
    <t xml:space="preserve">капітальний ремонт огорожі ЗОШ № 20 по вул. Космонавтів, 70 у м.Миколаєві                                                   </t>
  </si>
  <si>
    <t>Миколаївська
загальноосвітня школа І-ІІІ ступенів № 20
Миколаївської міської ради Миколаївської області</t>
  </si>
  <si>
    <t>54056
м. Миколаїв
вул. Космонавтів, 70</t>
  </si>
  <si>
    <t xml:space="preserve">технагляд по капітальному  ремонту харчоблоку ЗОШ № 12 по вул. 1-й Екіпажний (Урицького), 2 у м.Миколаїв                                       </t>
  </si>
  <si>
    <t>Миколаївська
загальноосвітня школа І-ІІІ ступенів №12
Миколаївської міської ради Миколаївської області</t>
  </si>
  <si>
    <t>54039
м. Миколаїв, вул. 1-ша Екіпажна, 2</t>
  </si>
  <si>
    <t xml:space="preserve"> капітальний ремонт харчоблоку ЗОШ № 12 по вул. 1-й Екіпажний (Урицького), 2 у м.Миколаїв                                                </t>
  </si>
  <si>
    <t xml:space="preserve">технагляд по капітальному ремонту спортивного майданчику ЗОШ № 3 по вул. Чкалова, 114 в м.Миколаєві                                        </t>
  </si>
  <si>
    <t>Миколаївська
загальноосвітня школа І-ІІІ ступенів №3
Миколаївської міської ради Миколаївської області</t>
  </si>
  <si>
    <t>54003
м. Миколаїв, вул.Чкалова, 114</t>
  </si>
  <si>
    <t>ТОВ "Компанія Нікон-Буд"</t>
  </si>
  <si>
    <t xml:space="preserve"> капітальний ремонт спортивного майданчику ЗОШ № 3 по вул. Чкалова, 114 у м.Миколаєві                                    </t>
  </si>
  <si>
    <t xml:space="preserve">технагляд по капітальному  ремонту будівлі  ЗОШ № 36 по вул.Погранична (Чигрина), 143 у м.Миколаєві                                               </t>
  </si>
  <si>
    <t>Миколаївська
загальноосвітня школа І-ІІІ ступенів №36
Миколаївської міської ради Миколаївської області</t>
  </si>
  <si>
    <t>54055
м. Миколаїв, вул.Погранична, 143</t>
  </si>
  <si>
    <t>ТОВ " Промбут 2 "</t>
  </si>
  <si>
    <t xml:space="preserve">оплата по капітальний  ремонт будівлі  ЗОШ № 36 по вул.Погранична (Чигрина), 143 у м.Миколаєві                                               </t>
  </si>
  <si>
    <t>Капітальний ремонт спортивного майданчику ЗОШ №11 по вул. Китобоїв, 3 у м. Миколаєві, в т.ч. проектно-вишукувальні роботи та експертиза</t>
  </si>
  <si>
    <t>Миколаївська
загальноосвітня школа І-ІІІ ступенів №11
Миколаївської міської ради Миколаївської області</t>
  </si>
  <si>
    <t xml:space="preserve">м.Миколаїв,                                                                                          вул. Китобоїв, 3 </t>
  </si>
  <si>
    <t>Управління освіти Миколаївської міської ради</t>
  </si>
  <si>
    <t>Виконавчий комітет 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</si>
  <si>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</si>
  <si>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</si>
  <si>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</si>
  <si>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</si>
  <si>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</si>
  <si>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</si>
  <si>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</si>
  <si>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</si>
  <si>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 1півріччя 2018 року по міському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</si>
</sst>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5" fillId="0" borderId="0"/>
  </cellStyleXfs>
  <cellXfs count="26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5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165" fontId="4" fillId="0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top" wrapText="1"/>
    </xf>
    <xf numFmtId="165" fontId="1" fillId="3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wrapText="1"/>
    </xf>
    <xf numFmtId="165" fontId="7" fillId="0" borderId="1" xfId="0" applyNumberFormat="1" applyFont="1" applyFill="1" applyBorder="1"/>
    <xf numFmtId="165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vertical="top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2" fillId="0" borderId="0" xfId="0" applyFont="1" applyFill="1"/>
    <xf numFmtId="165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 wrapText="1"/>
    </xf>
    <xf numFmtId="165" fontId="14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165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165" fontId="1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165" fontId="14" fillId="0" borderId="4" xfId="0" applyNumberFormat="1" applyFont="1" applyFill="1" applyBorder="1" applyAlignment="1">
      <alignment wrapText="1"/>
    </xf>
    <xf numFmtId="165" fontId="14" fillId="0" borderId="4" xfId="0" applyNumberFormat="1" applyFont="1" applyFill="1" applyBorder="1"/>
    <xf numFmtId="165" fontId="7" fillId="0" borderId="4" xfId="0" applyNumberFormat="1" applyFont="1" applyFill="1" applyBorder="1"/>
    <xf numFmtId="0" fontId="8" fillId="0" borderId="4" xfId="0" applyFont="1" applyFill="1" applyBorder="1" applyAlignment="1">
      <alignment wrapText="1"/>
    </xf>
    <xf numFmtId="0" fontId="14" fillId="0" borderId="5" xfId="0" applyFont="1" applyFill="1" applyBorder="1" applyAlignment="1">
      <alignment vertical="top" wrapText="1"/>
    </xf>
    <xf numFmtId="165" fontId="14" fillId="0" borderId="6" xfId="0" applyNumberFormat="1" applyFont="1" applyFill="1" applyBorder="1" applyAlignment="1">
      <alignment wrapText="1"/>
    </xf>
    <xf numFmtId="165" fontId="14" fillId="0" borderId="6" xfId="0" applyNumberFormat="1" applyFont="1" applyFill="1" applyBorder="1"/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14" fillId="0" borderId="9" xfId="0" applyFont="1" applyFill="1" applyBorder="1" applyAlignment="1">
      <alignment vertical="top" wrapText="1"/>
    </xf>
    <xf numFmtId="165" fontId="14" fillId="0" borderId="9" xfId="0" applyNumberFormat="1" applyFont="1" applyFill="1" applyBorder="1" applyAlignment="1">
      <alignment wrapText="1"/>
    </xf>
    <xf numFmtId="165" fontId="14" fillId="0" borderId="9" xfId="0" applyNumberFormat="1" applyFont="1" applyFill="1" applyBorder="1"/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5" fontId="14" fillId="0" borderId="12" xfId="0" applyNumberFormat="1" applyFont="1" applyFill="1" applyBorder="1"/>
    <xf numFmtId="0" fontId="14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18" xfId="1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165" fontId="14" fillId="0" borderId="22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165" fontId="14" fillId="0" borderId="24" xfId="0" applyNumberFormat="1" applyFont="1" applyFill="1" applyBorder="1" applyAlignment="1">
      <alignment wrapText="1"/>
    </xf>
    <xf numFmtId="165" fontId="14" fillId="0" borderId="24" xfId="0" applyNumberFormat="1" applyFont="1" applyFill="1" applyBorder="1"/>
    <xf numFmtId="165" fontId="7" fillId="0" borderId="2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14" fillId="0" borderId="24" xfId="0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wrapText="1"/>
    </xf>
    <xf numFmtId="0" fontId="14" fillId="0" borderId="6" xfId="0" applyFont="1" applyFill="1" applyBorder="1" applyAlignment="1">
      <alignment vertical="top" wrapText="1"/>
    </xf>
    <xf numFmtId="0" fontId="4" fillId="0" borderId="0" xfId="0" applyFont="1" applyFill="1"/>
    <xf numFmtId="0" fontId="7" fillId="0" borderId="1" xfId="0" applyFont="1" applyFill="1" applyBorder="1" applyAlignment="1">
      <alignment wrapText="1"/>
    </xf>
    <xf numFmtId="165" fontId="8" fillId="0" borderId="9" xfId="0" applyNumberFormat="1" applyFont="1" applyFill="1" applyBorder="1" applyAlignment="1">
      <alignment wrapText="1"/>
    </xf>
    <xf numFmtId="165" fontId="8" fillId="0" borderId="9" xfId="0" applyNumberFormat="1" applyFont="1" applyFill="1" applyBorder="1"/>
    <xf numFmtId="165" fontId="8" fillId="0" borderId="1" xfId="0" applyNumberFormat="1" applyFont="1" applyFill="1" applyBorder="1"/>
    <xf numFmtId="0" fontId="8" fillId="0" borderId="9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left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left" vertical="top" wrapText="1"/>
    </xf>
    <xf numFmtId="164" fontId="8" fillId="0" borderId="2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top" wrapText="1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2" fontId="16" fillId="0" borderId="1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49" fontId="4" fillId="0" borderId="18" xfId="2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6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top" wrapText="1"/>
    </xf>
    <xf numFmtId="2" fontId="4" fillId="0" borderId="1" xfId="3" applyNumberFormat="1" applyFont="1" applyFill="1" applyBorder="1" applyAlignment="1">
      <alignment horizontal="center" vertical="center"/>
    </xf>
    <xf numFmtId="49" fontId="4" fillId="0" borderId="18" xfId="3" applyNumberFormat="1" applyFont="1" applyFill="1" applyBorder="1" applyAlignment="1">
      <alignment horizontal="left" vertical="top" wrapText="1"/>
    </xf>
    <xf numFmtId="49" fontId="4" fillId="0" borderId="32" xfId="3" applyNumberFormat="1" applyFont="1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17" fillId="0" borderId="32" xfId="0" applyFont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33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64" fontId="18" fillId="0" borderId="1" xfId="0" applyNumberFormat="1" applyFont="1" applyBorder="1" applyAlignment="1">
      <alignment horizontal="left" vertical="top"/>
    </xf>
    <xf numFmtId="0" fontId="8" fillId="0" borderId="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top" wrapText="1"/>
    </xf>
    <xf numFmtId="0" fontId="7" fillId="3" borderId="32" xfId="0" applyFont="1" applyFill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7" fillId="3" borderId="1" xfId="0" applyFont="1" applyFill="1" applyBorder="1" applyAlignment="1">
      <alignment vertical="top"/>
    </xf>
    <xf numFmtId="0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165" fontId="7" fillId="0" borderId="32" xfId="0" applyNumberFormat="1" applyFont="1" applyFill="1" applyBorder="1" applyAlignment="1">
      <alignment vertical="top"/>
    </xf>
    <xf numFmtId="164" fontId="7" fillId="0" borderId="1" xfId="0" applyNumberFormat="1" applyFont="1" applyFill="1" applyBorder="1"/>
    <xf numFmtId="0" fontId="19" fillId="0" borderId="0" xfId="0" applyFont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34" xfId="0" applyFont="1" applyFill="1" applyBorder="1" applyAlignment="1">
      <alignment vertical="top" wrapText="1"/>
    </xf>
    <xf numFmtId="164" fontId="18" fillId="0" borderId="4" xfId="0" applyNumberFormat="1" applyFont="1" applyBorder="1" applyAlignment="1">
      <alignment horizontal="left" vertical="top"/>
    </xf>
    <xf numFmtId="0" fontId="18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165" fontId="18" fillId="0" borderId="1" xfId="0" applyNumberFormat="1" applyFont="1" applyFill="1" applyBorder="1"/>
    <xf numFmtId="165" fontId="18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1216011" xfId="3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3"/>
  <sheetViews>
    <sheetView tabSelected="1" zoomScale="120" zoomScaleNormal="120" workbookViewId="0">
      <pane ySplit="3" topLeftCell="A4" activePane="bottomLeft" state="frozen"/>
      <selection pane="bottomLeft" sqref="A1:G1"/>
    </sheetView>
  </sheetViews>
  <sheetFormatPr defaultColWidth="9.140625" defaultRowHeight="12.75"/>
  <cols>
    <col min="1" max="1" width="26.28515625" style="3" customWidth="1"/>
    <col min="2" max="2" width="36.85546875" style="1" customWidth="1"/>
    <col min="3" max="3" width="34.5703125" style="1" customWidth="1"/>
    <col min="4" max="6" width="15.28515625" style="2" customWidth="1"/>
    <col min="7" max="7" width="21" style="1" customWidth="1"/>
    <col min="8" max="16384" width="9.140625" style="1"/>
  </cols>
  <sheetData>
    <row r="1" spans="1:7" ht="45" customHeight="1" thickBot="1">
      <c r="A1" s="263" t="s">
        <v>756</v>
      </c>
      <c r="B1" s="263"/>
      <c r="C1" s="263"/>
      <c r="D1" s="263"/>
      <c r="E1" s="263"/>
      <c r="F1" s="263"/>
      <c r="G1" s="263"/>
    </row>
    <row r="2" spans="1:7">
      <c r="A2" s="261" t="s">
        <v>755</v>
      </c>
      <c r="B2" s="261" t="s">
        <v>754</v>
      </c>
      <c r="C2" s="261" t="s">
        <v>753</v>
      </c>
      <c r="D2" s="262" t="s">
        <v>752</v>
      </c>
      <c r="E2" s="262"/>
      <c r="F2" s="262"/>
      <c r="G2" s="261" t="s">
        <v>751</v>
      </c>
    </row>
    <row r="3" spans="1:7" ht="63.75">
      <c r="A3" s="259"/>
      <c r="B3" s="259"/>
      <c r="C3" s="259"/>
      <c r="D3" s="260" t="s">
        <v>750</v>
      </c>
      <c r="E3" s="260" t="s">
        <v>749</v>
      </c>
      <c r="F3" s="260" t="s">
        <v>748</v>
      </c>
      <c r="G3" s="259"/>
    </row>
    <row r="4" spans="1:7">
      <c r="A4" s="36" t="s">
        <v>747</v>
      </c>
      <c r="B4" s="36"/>
      <c r="C4" s="36"/>
      <c r="D4" s="36"/>
      <c r="E4" s="36"/>
      <c r="F4" s="36"/>
      <c r="G4" s="36"/>
    </row>
    <row r="5" spans="1:7">
      <c r="A5" s="255"/>
      <c r="B5" s="258"/>
      <c r="C5" s="257"/>
      <c r="D5" s="256"/>
      <c r="E5" s="38"/>
      <c r="F5" s="38"/>
      <c r="G5" s="40"/>
    </row>
    <row r="6" spans="1:7">
      <c r="A6" s="142"/>
      <c r="B6" s="141" t="s">
        <v>1</v>
      </c>
      <c r="C6" s="138" t="s">
        <v>0</v>
      </c>
      <c r="D6" s="235">
        <f>D5</f>
        <v>0</v>
      </c>
      <c r="E6" s="235">
        <f>E5</f>
        <v>0</v>
      </c>
      <c r="F6" s="235">
        <f>F5</f>
        <v>0</v>
      </c>
      <c r="G6" s="138" t="s">
        <v>0</v>
      </c>
    </row>
    <row r="7" spans="1:7" s="236" customFormat="1">
      <c r="A7" s="36" t="s">
        <v>746</v>
      </c>
      <c r="B7" s="36"/>
      <c r="C7" s="36"/>
      <c r="D7" s="36"/>
      <c r="E7" s="36"/>
      <c r="F7" s="36"/>
      <c r="G7" s="36"/>
    </row>
    <row r="8" spans="1:7" s="236" customFormat="1" ht="51">
      <c r="A8" s="255" t="s">
        <v>745</v>
      </c>
      <c r="B8" s="255" t="s">
        <v>744</v>
      </c>
      <c r="C8" s="247" t="s">
        <v>743</v>
      </c>
      <c r="D8" s="246">
        <v>2000</v>
      </c>
      <c r="E8" s="246">
        <v>2000</v>
      </c>
      <c r="F8" s="245">
        <v>649.68498</v>
      </c>
      <c r="G8" s="250" t="s">
        <v>741</v>
      </c>
    </row>
    <row r="9" spans="1:7" s="236" customFormat="1" ht="51">
      <c r="A9" s="255" t="s">
        <v>740</v>
      </c>
      <c r="B9" s="255" t="s">
        <v>739</v>
      </c>
      <c r="C9" s="247" t="s">
        <v>742</v>
      </c>
      <c r="D9" s="246">
        <v>14208.05</v>
      </c>
      <c r="E9" s="246">
        <v>9758.116</v>
      </c>
      <c r="F9" s="245">
        <f>4000+2217.38611+1783.42757</f>
        <v>8000.8136799999993</v>
      </c>
      <c r="G9" s="250" t="s">
        <v>741</v>
      </c>
    </row>
    <row r="10" spans="1:7" s="236" customFormat="1" ht="51">
      <c r="A10" s="254" t="s">
        <v>740</v>
      </c>
      <c r="B10" s="254" t="s">
        <v>739</v>
      </c>
      <c r="C10" s="253" t="s">
        <v>738</v>
      </c>
      <c r="D10" s="252">
        <v>129.184</v>
      </c>
      <c r="E10" s="252">
        <v>129.184</v>
      </c>
      <c r="F10" s="251">
        <f>46.79983+82.38362</f>
        <v>129.18344999999999</v>
      </c>
      <c r="G10" s="244" t="s">
        <v>178</v>
      </c>
    </row>
    <row r="11" spans="1:7" s="236" customFormat="1" ht="51">
      <c r="A11" s="249" t="s">
        <v>735</v>
      </c>
      <c r="B11" s="249" t="s">
        <v>734</v>
      </c>
      <c r="C11" s="247" t="s">
        <v>737</v>
      </c>
      <c r="D11" s="246">
        <v>4171.9210000000003</v>
      </c>
      <c r="E11" s="246">
        <v>2571.9209999999998</v>
      </c>
      <c r="F11" s="245">
        <f>800+58.90378</f>
        <v>858.90377999999998</v>
      </c>
      <c r="G11" s="250" t="s">
        <v>736</v>
      </c>
    </row>
    <row r="12" spans="1:7" s="236" customFormat="1" ht="51">
      <c r="A12" s="249" t="s">
        <v>735</v>
      </c>
      <c r="B12" s="249" t="s">
        <v>734</v>
      </c>
      <c r="C12" s="247" t="s">
        <v>733</v>
      </c>
      <c r="D12" s="246">
        <v>18.079000000000001</v>
      </c>
      <c r="E12" s="246">
        <v>18.079000000000001</v>
      </c>
      <c r="F12" s="245">
        <v>18.078320000000001</v>
      </c>
      <c r="G12" s="244" t="s">
        <v>178</v>
      </c>
    </row>
    <row r="13" spans="1:7" s="236" customFormat="1" ht="51">
      <c r="A13" s="249" t="s">
        <v>731</v>
      </c>
      <c r="B13" s="249" t="s">
        <v>730</v>
      </c>
      <c r="C13" s="247" t="s">
        <v>732</v>
      </c>
      <c r="D13" s="246">
        <v>1505.8409999999999</v>
      </c>
      <c r="E13" s="246">
        <v>1035.83</v>
      </c>
      <c r="F13" s="245">
        <f>485.759+359.45478-171.21966</f>
        <v>673.99412000000007</v>
      </c>
      <c r="G13" s="247" t="s">
        <v>682</v>
      </c>
    </row>
    <row r="14" spans="1:7" s="236" customFormat="1" ht="51">
      <c r="A14" s="249" t="s">
        <v>731</v>
      </c>
      <c r="B14" s="249" t="s">
        <v>730</v>
      </c>
      <c r="C14" s="247" t="s">
        <v>729</v>
      </c>
      <c r="D14" s="246">
        <v>14.17</v>
      </c>
      <c r="E14" s="246">
        <v>14.17</v>
      </c>
      <c r="F14" s="245">
        <f>7.5438+6.62484</f>
        <v>14.16864</v>
      </c>
      <c r="G14" s="244" t="s">
        <v>178</v>
      </c>
    </row>
    <row r="15" spans="1:7" s="236" customFormat="1" ht="75">
      <c r="A15" s="248" t="s">
        <v>728</v>
      </c>
      <c r="B15" s="248" t="s">
        <v>727</v>
      </c>
      <c r="C15" s="247" t="s">
        <v>726</v>
      </c>
      <c r="D15" s="246">
        <v>1348.1089999999999</v>
      </c>
      <c r="E15" s="246">
        <v>890</v>
      </c>
      <c r="F15" s="245">
        <v>313.07263999999998</v>
      </c>
      <c r="G15" s="244" t="s">
        <v>725</v>
      </c>
    </row>
    <row r="16" spans="1:7" s="236" customFormat="1" ht="75">
      <c r="A16" s="248" t="s">
        <v>724</v>
      </c>
      <c r="B16" s="248" t="s">
        <v>723</v>
      </c>
      <c r="C16" s="247" t="s">
        <v>722</v>
      </c>
      <c r="D16" s="246">
        <v>1993.162</v>
      </c>
      <c r="E16" s="246">
        <v>1060</v>
      </c>
      <c r="F16" s="245">
        <v>514.72492</v>
      </c>
      <c r="G16" s="244" t="s">
        <v>721</v>
      </c>
    </row>
    <row r="17" spans="1:7" s="236" customFormat="1" ht="75">
      <c r="A17" s="248" t="s">
        <v>720</v>
      </c>
      <c r="B17" s="248" t="s">
        <v>719</v>
      </c>
      <c r="C17" s="247" t="s">
        <v>718</v>
      </c>
      <c r="D17" s="246">
        <v>102.602</v>
      </c>
      <c r="E17" s="246">
        <v>102.602</v>
      </c>
      <c r="F17" s="245">
        <f>30.97428+71.62725</f>
        <v>102.60153</v>
      </c>
      <c r="G17" s="244" t="s">
        <v>500</v>
      </c>
    </row>
    <row r="18" spans="1:7">
      <c r="A18" s="142" t="s">
        <v>566</v>
      </c>
      <c r="B18" s="141"/>
      <c r="C18" s="138" t="s">
        <v>0</v>
      </c>
      <c r="D18" s="235">
        <f>SUM(D8:D17)</f>
        <v>25491.117999999999</v>
      </c>
      <c r="E18" s="235">
        <f>SUM(E8:E17)</f>
        <v>17579.901999999998</v>
      </c>
      <c r="F18" s="235">
        <f>SUM(F8:F17)</f>
        <v>11275.226060000001</v>
      </c>
      <c r="G18" s="138" t="s">
        <v>0</v>
      </c>
    </row>
    <row r="19" spans="1:7" s="236" customFormat="1">
      <c r="A19" s="36" t="s">
        <v>717</v>
      </c>
      <c r="B19" s="36"/>
      <c r="C19" s="36"/>
      <c r="D19" s="36"/>
      <c r="E19" s="36"/>
      <c r="F19" s="36"/>
      <c r="G19" s="36"/>
    </row>
    <row r="20" spans="1:7" s="236" customFormat="1" ht="48">
      <c r="A20" s="242" t="s">
        <v>716</v>
      </c>
      <c r="B20" s="242" t="s">
        <v>715</v>
      </c>
      <c r="C20" s="242" t="s">
        <v>714</v>
      </c>
      <c r="D20" s="243">
        <v>93.1</v>
      </c>
      <c r="E20" s="243">
        <v>93.1</v>
      </c>
      <c r="F20" s="243">
        <v>93.081950000000006</v>
      </c>
      <c r="G20" s="242" t="s">
        <v>713</v>
      </c>
    </row>
    <row r="21" spans="1:7" s="236" customFormat="1" ht="72">
      <c r="A21" s="241" t="s">
        <v>712</v>
      </c>
      <c r="B21" s="222" t="s">
        <v>711</v>
      </c>
      <c r="C21" s="239" t="s">
        <v>179</v>
      </c>
      <c r="D21" s="238">
        <v>5258.5550000000003</v>
      </c>
      <c r="E21" s="238">
        <v>2006.357</v>
      </c>
      <c r="F21" s="238">
        <v>2002.9429299999999</v>
      </c>
      <c r="G21" s="239" t="s">
        <v>710</v>
      </c>
    </row>
    <row r="22" spans="1:7" s="236" customFormat="1" ht="60">
      <c r="A22" s="241" t="s">
        <v>709</v>
      </c>
      <c r="B22" s="222" t="s">
        <v>708</v>
      </c>
      <c r="C22" s="239" t="s">
        <v>707</v>
      </c>
      <c r="D22" s="238">
        <v>9296.0210000000006</v>
      </c>
      <c r="E22" s="238">
        <v>3620</v>
      </c>
      <c r="F22" s="238">
        <v>3605.5595600000001</v>
      </c>
      <c r="G22" s="239" t="s">
        <v>706</v>
      </c>
    </row>
    <row r="23" spans="1:7" s="236" customFormat="1" ht="48">
      <c r="A23" s="241" t="s">
        <v>705</v>
      </c>
      <c r="B23" s="240" t="s">
        <v>704</v>
      </c>
      <c r="C23" s="239" t="s">
        <v>179</v>
      </c>
      <c r="D23" s="238">
        <v>7767.0839999999998</v>
      </c>
      <c r="E23" s="238">
        <v>400</v>
      </c>
      <c r="F23" s="237"/>
      <c r="G23" s="237"/>
    </row>
    <row r="24" spans="1:7">
      <c r="A24" s="142"/>
      <c r="B24" s="141" t="s">
        <v>1</v>
      </c>
      <c r="C24" s="138" t="s">
        <v>0</v>
      </c>
      <c r="D24" s="235">
        <f>SUM(D20:D23)</f>
        <v>22414.760000000002</v>
      </c>
      <c r="E24" s="235">
        <f>SUM(E20:E23)</f>
        <v>6119.4570000000003</v>
      </c>
      <c r="F24" s="235">
        <f>SUM(F20:F23)</f>
        <v>5701.5844400000005</v>
      </c>
      <c r="G24" s="138" t="s">
        <v>0</v>
      </c>
    </row>
    <row r="25" spans="1:7">
      <c r="A25" s="36" t="s">
        <v>703</v>
      </c>
      <c r="B25" s="36"/>
      <c r="C25" s="36"/>
      <c r="D25" s="36"/>
      <c r="E25" s="36"/>
      <c r="F25" s="36"/>
      <c r="G25" s="36"/>
    </row>
    <row r="26" spans="1:7">
      <c r="A26" s="40" t="s">
        <v>168</v>
      </c>
      <c r="B26" s="40" t="s">
        <v>168</v>
      </c>
      <c r="C26" s="40" t="s">
        <v>168</v>
      </c>
      <c r="D26" s="38" t="s">
        <v>168</v>
      </c>
      <c r="E26" s="38" t="s">
        <v>168</v>
      </c>
      <c r="F26" s="38" t="s">
        <v>168</v>
      </c>
      <c r="G26" s="40" t="s">
        <v>168</v>
      </c>
    </row>
    <row r="27" spans="1:7">
      <c r="A27" s="142"/>
      <c r="B27" s="141" t="s">
        <v>1</v>
      </c>
      <c r="C27" s="138" t="s">
        <v>0</v>
      </c>
      <c r="D27" s="235">
        <v>0</v>
      </c>
      <c r="E27" s="235">
        <v>0</v>
      </c>
      <c r="F27" s="235">
        <v>0</v>
      </c>
      <c r="G27" s="138" t="s">
        <v>0</v>
      </c>
    </row>
    <row r="28" spans="1:7">
      <c r="A28" s="36" t="s">
        <v>702</v>
      </c>
      <c r="B28" s="36"/>
      <c r="C28" s="36"/>
      <c r="D28" s="36"/>
      <c r="E28" s="36"/>
      <c r="F28" s="36"/>
      <c r="G28" s="36"/>
    </row>
    <row r="29" spans="1:7" ht="96">
      <c r="A29" s="234" t="s">
        <v>671</v>
      </c>
      <c r="B29" s="85" t="s">
        <v>701</v>
      </c>
      <c r="C29" s="214" t="s">
        <v>700</v>
      </c>
      <c r="D29" s="215">
        <v>2000</v>
      </c>
      <c r="E29" s="209">
        <v>151.82599999999999</v>
      </c>
      <c r="F29" s="209"/>
      <c r="G29" s="233" t="s">
        <v>668</v>
      </c>
    </row>
    <row r="30" spans="1:7" ht="48">
      <c r="A30" s="232" t="s">
        <v>699</v>
      </c>
      <c r="B30" s="231" t="s">
        <v>698</v>
      </c>
      <c r="C30" s="230" t="s">
        <v>697</v>
      </c>
      <c r="D30" s="229">
        <v>17000</v>
      </c>
      <c r="E30" s="209">
        <v>3017.828</v>
      </c>
      <c r="F30" s="209">
        <v>3017.8271</v>
      </c>
      <c r="G30" s="228" t="s">
        <v>696</v>
      </c>
    </row>
    <row r="31" spans="1:7" ht="72">
      <c r="A31" s="226" t="s">
        <v>695</v>
      </c>
      <c r="B31" s="227" t="s">
        <v>694</v>
      </c>
      <c r="C31" s="66" t="s">
        <v>693</v>
      </c>
      <c r="D31" s="209">
        <v>1394.278</v>
      </c>
      <c r="E31" s="209"/>
      <c r="F31" s="224"/>
      <c r="G31" s="223" t="s">
        <v>692</v>
      </c>
    </row>
    <row r="32" spans="1:7" ht="48">
      <c r="A32" s="226" t="s">
        <v>691</v>
      </c>
      <c r="B32" s="225" t="s">
        <v>690</v>
      </c>
      <c r="C32" s="66" t="s">
        <v>679</v>
      </c>
      <c r="D32" s="209">
        <v>100</v>
      </c>
      <c r="E32" s="209"/>
      <c r="F32" s="224"/>
      <c r="G32" s="223"/>
    </row>
    <row r="33" spans="1:7" ht="48">
      <c r="A33" s="219" t="s">
        <v>689</v>
      </c>
      <c r="B33" s="211" t="s">
        <v>688</v>
      </c>
      <c r="C33" s="222" t="s">
        <v>687</v>
      </c>
      <c r="D33" s="215">
        <f>2214.893+386</f>
        <v>2600.893</v>
      </c>
      <c r="E33" s="209">
        <v>43.707999999999998</v>
      </c>
      <c r="F33" s="209">
        <v>43.70796</v>
      </c>
      <c r="G33" s="218" t="s">
        <v>686</v>
      </c>
    </row>
    <row r="34" spans="1:7" ht="60">
      <c r="A34" s="219" t="s">
        <v>685</v>
      </c>
      <c r="B34" s="221" t="s">
        <v>684</v>
      </c>
      <c r="C34" s="214" t="s">
        <v>683</v>
      </c>
      <c r="D34" s="215">
        <v>1100</v>
      </c>
      <c r="E34" s="209"/>
      <c r="F34" s="209"/>
      <c r="G34" s="220" t="s">
        <v>682</v>
      </c>
    </row>
    <row r="35" spans="1:7" ht="60">
      <c r="A35" s="219" t="s">
        <v>681</v>
      </c>
      <c r="B35" s="211" t="s">
        <v>680</v>
      </c>
      <c r="C35" s="211" t="s">
        <v>679</v>
      </c>
      <c r="D35" s="215">
        <v>60</v>
      </c>
      <c r="E35" s="209"/>
      <c r="F35" s="209"/>
      <c r="G35" s="218"/>
    </row>
    <row r="36" spans="1:7" ht="60">
      <c r="A36" s="212" t="s">
        <v>676</v>
      </c>
      <c r="B36" s="85" t="s">
        <v>678</v>
      </c>
      <c r="C36" s="216" t="s">
        <v>677</v>
      </c>
      <c r="D36" s="215">
        <v>554</v>
      </c>
      <c r="E36" s="209"/>
      <c r="F36" s="209"/>
      <c r="G36" s="217"/>
    </row>
    <row r="37" spans="1:7" ht="48">
      <c r="A37" s="212" t="s">
        <v>676</v>
      </c>
      <c r="B37" s="85" t="s">
        <v>675</v>
      </c>
      <c r="C37" s="216" t="s">
        <v>674</v>
      </c>
      <c r="D37" s="215">
        <v>23.456</v>
      </c>
      <c r="E37" s="209"/>
      <c r="F37" s="209"/>
      <c r="G37" s="214" t="s">
        <v>673</v>
      </c>
    </row>
    <row r="38" spans="1:7" ht="60">
      <c r="A38" s="212" t="s">
        <v>671</v>
      </c>
      <c r="B38" s="85" t="s">
        <v>672</v>
      </c>
      <c r="C38" s="211" t="s">
        <v>669</v>
      </c>
      <c r="D38" s="213">
        <v>750</v>
      </c>
      <c r="E38" s="209"/>
      <c r="F38" s="209"/>
      <c r="G38" s="208" t="s">
        <v>668</v>
      </c>
    </row>
    <row r="39" spans="1:7" ht="60">
      <c r="A39" s="212" t="s">
        <v>671</v>
      </c>
      <c r="B39" s="85" t="s">
        <v>670</v>
      </c>
      <c r="C39" s="211" t="s">
        <v>669</v>
      </c>
      <c r="D39" s="210">
        <v>1100</v>
      </c>
      <c r="E39" s="209"/>
      <c r="F39" s="209"/>
      <c r="G39" s="208" t="s">
        <v>668</v>
      </c>
    </row>
    <row r="40" spans="1:7">
      <c r="A40" s="200"/>
      <c r="B40" s="39" t="s">
        <v>1</v>
      </c>
      <c r="C40" s="37" t="s">
        <v>0</v>
      </c>
      <c r="D40" s="38">
        <f>SUM(D29:D39)</f>
        <v>26682.626999999997</v>
      </c>
      <c r="E40" s="38">
        <f>SUM(E29:E39)</f>
        <v>3213.3620000000001</v>
      </c>
      <c r="F40" s="38">
        <f>SUM(F29:F39)</f>
        <v>3061.5350600000002</v>
      </c>
      <c r="G40" s="37" t="s">
        <v>0</v>
      </c>
    </row>
    <row r="41" spans="1:7">
      <c r="A41" s="36" t="s">
        <v>667</v>
      </c>
      <c r="B41" s="36"/>
      <c r="C41" s="36"/>
      <c r="D41" s="36"/>
      <c r="E41" s="36"/>
      <c r="F41" s="36"/>
      <c r="G41" s="36"/>
    </row>
    <row r="42" spans="1:7" ht="84">
      <c r="A42" s="203" t="s">
        <v>632</v>
      </c>
      <c r="B42" s="203" t="s">
        <v>666</v>
      </c>
      <c r="C42" s="203" t="s">
        <v>665</v>
      </c>
      <c r="D42" s="202">
        <v>1860</v>
      </c>
      <c r="E42" s="202">
        <v>1860</v>
      </c>
      <c r="F42" s="202">
        <v>1691.5260000000001</v>
      </c>
      <c r="G42" s="201" t="s">
        <v>664</v>
      </c>
    </row>
    <row r="43" spans="1:7" ht="48">
      <c r="A43" s="203" t="s">
        <v>632</v>
      </c>
      <c r="B43" s="203" t="s">
        <v>663</v>
      </c>
      <c r="C43" s="203" t="s">
        <v>662</v>
      </c>
      <c r="D43" s="202">
        <v>120</v>
      </c>
      <c r="E43" s="202">
        <v>120</v>
      </c>
      <c r="F43" s="202"/>
      <c r="G43" s="201"/>
    </row>
    <row r="44" spans="1:7" ht="36">
      <c r="A44" s="203" t="s">
        <v>661</v>
      </c>
      <c r="B44" s="203" t="s">
        <v>660</v>
      </c>
      <c r="C44" s="203" t="s">
        <v>659</v>
      </c>
      <c r="D44" s="202">
        <v>74.62</v>
      </c>
      <c r="E44" s="202"/>
      <c r="F44" s="202"/>
      <c r="G44" s="201"/>
    </row>
    <row r="45" spans="1:7">
      <c r="A45" s="203" t="s">
        <v>656</v>
      </c>
      <c r="B45" s="207" t="s">
        <v>658</v>
      </c>
      <c r="C45" s="203" t="s">
        <v>657</v>
      </c>
      <c r="D45" s="202">
        <v>104.765</v>
      </c>
      <c r="E45" s="202"/>
      <c r="F45" s="202"/>
      <c r="G45" s="201"/>
    </row>
    <row r="46" spans="1:7" ht="24">
      <c r="A46" s="203" t="s">
        <v>656</v>
      </c>
      <c r="B46" s="207" t="s">
        <v>655</v>
      </c>
      <c r="C46" s="203" t="s">
        <v>654</v>
      </c>
      <c r="D46" s="202">
        <v>1727.7560000000001</v>
      </c>
      <c r="E46" s="202"/>
      <c r="F46" s="202"/>
      <c r="G46" s="201"/>
    </row>
    <row r="47" spans="1:7" ht="36">
      <c r="A47" s="203" t="s">
        <v>653</v>
      </c>
      <c r="B47" s="207" t="s">
        <v>652</v>
      </c>
      <c r="C47" s="203" t="s">
        <v>651</v>
      </c>
      <c r="D47" s="202">
        <v>960.31299999999999</v>
      </c>
      <c r="E47" s="202">
        <v>509.53199999999998</v>
      </c>
      <c r="F47" s="202"/>
      <c r="G47" s="201"/>
    </row>
    <row r="48" spans="1:7" ht="36">
      <c r="A48" s="203" t="s">
        <v>650</v>
      </c>
      <c r="B48" s="203" t="s">
        <v>649</v>
      </c>
      <c r="C48" s="203" t="s">
        <v>648</v>
      </c>
      <c r="D48" s="202">
        <v>337.37869999999998</v>
      </c>
      <c r="E48" s="202"/>
      <c r="F48" s="202"/>
      <c r="G48" s="201"/>
    </row>
    <row r="49" spans="1:7">
      <c r="A49" s="203" t="s">
        <v>647</v>
      </c>
      <c r="B49" s="203" t="s">
        <v>646</v>
      </c>
      <c r="C49" s="203" t="s">
        <v>645</v>
      </c>
      <c r="D49" s="202">
        <v>610.26499999999999</v>
      </c>
      <c r="E49" s="202">
        <v>610.26499999999999</v>
      </c>
      <c r="F49" s="202"/>
      <c r="G49" s="201"/>
    </row>
    <row r="50" spans="1:7" ht="24">
      <c r="A50" s="203" t="s">
        <v>644</v>
      </c>
      <c r="B50" s="207" t="s">
        <v>643</v>
      </c>
      <c r="C50" s="203" t="s">
        <v>642</v>
      </c>
      <c r="D50" s="202">
        <v>251.76480000000001</v>
      </c>
      <c r="E50" s="202">
        <v>251.76480000000001</v>
      </c>
      <c r="F50" s="202"/>
      <c r="G50" s="201"/>
    </row>
    <row r="51" spans="1:7" ht="48">
      <c r="A51" s="203" t="s">
        <v>641</v>
      </c>
      <c r="B51" s="207" t="s">
        <v>640</v>
      </c>
      <c r="C51" s="203" t="s">
        <v>639</v>
      </c>
      <c r="D51" s="202">
        <v>639.47</v>
      </c>
      <c r="E51" s="202">
        <v>639.47</v>
      </c>
      <c r="F51" s="202"/>
      <c r="G51" s="201"/>
    </row>
    <row r="52" spans="1:7" ht="72">
      <c r="A52" s="203" t="s">
        <v>632</v>
      </c>
      <c r="B52" s="204" t="s">
        <v>638</v>
      </c>
      <c r="C52" s="203" t="s">
        <v>637</v>
      </c>
      <c r="D52" s="202">
        <v>17452.933000000001</v>
      </c>
      <c r="E52" s="202">
        <v>6643.1220000000003</v>
      </c>
      <c r="F52" s="202">
        <v>6643.12</v>
      </c>
      <c r="G52" s="201" t="s">
        <v>636</v>
      </c>
    </row>
    <row r="53" spans="1:7" ht="48">
      <c r="A53" s="203" t="s">
        <v>635</v>
      </c>
      <c r="B53" s="205" t="s">
        <v>634</v>
      </c>
      <c r="C53" s="205" t="s">
        <v>633</v>
      </c>
      <c r="D53" s="206">
        <v>1059.212</v>
      </c>
      <c r="E53" s="206"/>
      <c r="F53" s="206"/>
      <c r="G53" s="205"/>
    </row>
    <row r="54" spans="1:7" ht="48">
      <c r="A54" s="203" t="s">
        <v>632</v>
      </c>
      <c r="B54" s="204" t="s">
        <v>631</v>
      </c>
      <c r="C54" s="203" t="s">
        <v>630</v>
      </c>
      <c r="D54" s="202">
        <v>651.66399999999999</v>
      </c>
      <c r="E54" s="202">
        <v>651.66399999999999</v>
      </c>
      <c r="F54" s="202"/>
      <c r="G54" s="201"/>
    </row>
    <row r="55" spans="1:7">
      <c r="A55" s="200" t="s">
        <v>566</v>
      </c>
      <c r="B55" s="39"/>
      <c r="C55" s="37"/>
      <c r="D55" s="38">
        <f>SUM(D42:D54)</f>
        <v>25850.141500000002</v>
      </c>
      <c r="E55" s="38">
        <f>SUM(E42:E54)</f>
        <v>11285.817800000001</v>
      </c>
      <c r="F55" s="38">
        <f>SUM(F42:F54)</f>
        <v>8334.6460000000006</v>
      </c>
      <c r="G55" s="37"/>
    </row>
    <row r="56" spans="1:7">
      <c r="A56" s="36" t="s">
        <v>629</v>
      </c>
      <c r="B56" s="36"/>
      <c r="C56" s="36"/>
      <c r="D56" s="36"/>
      <c r="E56" s="36"/>
      <c r="F56" s="36"/>
      <c r="G56" s="36"/>
    </row>
    <row r="57" spans="1:7" s="173" customFormat="1" ht="29.25" customHeight="1">
      <c r="A57" s="197" t="s">
        <v>628</v>
      </c>
      <c r="B57" s="194" t="s">
        <v>627</v>
      </c>
      <c r="C57" s="197" t="s">
        <v>628</v>
      </c>
      <c r="D57" s="196"/>
      <c r="E57" s="195" t="s">
        <v>567</v>
      </c>
      <c r="F57" s="195">
        <v>381.06330000000003</v>
      </c>
      <c r="G57" s="198" t="s">
        <v>627</v>
      </c>
    </row>
    <row r="58" spans="1:7" s="173" customFormat="1" ht="29.25" customHeight="1">
      <c r="A58" s="197" t="s">
        <v>623</v>
      </c>
      <c r="B58" s="194" t="s">
        <v>622</v>
      </c>
      <c r="C58" s="197" t="s">
        <v>626</v>
      </c>
      <c r="D58" s="196"/>
      <c r="E58" s="195" t="s">
        <v>567</v>
      </c>
      <c r="F58" s="195">
        <v>147.34235000000001</v>
      </c>
      <c r="G58" s="198" t="s">
        <v>622</v>
      </c>
    </row>
    <row r="59" spans="1:7" s="173" customFormat="1" ht="29.25" customHeight="1">
      <c r="A59" s="197" t="s">
        <v>625</v>
      </c>
      <c r="B59" s="194" t="s">
        <v>622</v>
      </c>
      <c r="C59" s="197" t="s">
        <v>625</v>
      </c>
      <c r="D59" s="196"/>
      <c r="E59" s="195"/>
      <c r="F59" s="187">
        <v>200.15375</v>
      </c>
      <c r="G59" s="198" t="s">
        <v>622</v>
      </c>
    </row>
    <row r="60" spans="1:7" s="173" customFormat="1" ht="29.25" customHeight="1">
      <c r="A60" s="197" t="s">
        <v>624</v>
      </c>
      <c r="B60" s="194" t="s">
        <v>622</v>
      </c>
      <c r="C60" s="197" t="s">
        <v>624</v>
      </c>
      <c r="D60" s="196"/>
      <c r="E60" s="195"/>
      <c r="F60" s="187">
        <v>128.70698999999999</v>
      </c>
      <c r="G60" s="198" t="s">
        <v>622</v>
      </c>
    </row>
    <row r="61" spans="1:7" s="173" customFormat="1" ht="28.5" customHeight="1">
      <c r="A61" s="197" t="s">
        <v>623</v>
      </c>
      <c r="B61" s="194" t="s">
        <v>622</v>
      </c>
      <c r="C61" s="197" t="s">
        <v>623</v>
      </c>
      <c r="D61" s="196"/>
      <c r="E61" s="195"/>
      <c r="F61" s="187">
        <v>226.39015000000001</v>
      </c>
      <c r="G61" s="198" t="s">
        <v>622</v>
      </c>
    </row>
    <row r="62" spans="1:7" s="173" customFormat="1" ht="39.75" customHeight="1">
      <c r="A62" s="197" t="s">
        <v>621</v>
      </c>
      <c r="B62" s="199" t="s">
        <v>617</v>
      </c>
      <c r="C62" s="197" t="s">
        <v>620</v>
      </c>
      <c r="D62" s="196"/>
      <c r="E62" s="195" t="s">
        <v>567</v>
      </c>
      <c r="F62" s="195">
        <v>17.978100000000001</v>
      </c>
      <c r="G62" s="199" t="s">
        <v>617</v>
      </c>
    </row>
    <row r="63" spans="1:7" s="173" customFormat="1" ht="32.25" customHeight="1">
      <c r="A63" s="197" t="s">
        <v>619</v>
      </c>
      <c r="B63" s="199" t="s">
        <v>617</v>
      </c>
      <c r="C63" s="197" t="s">
        <v>619</v>
      </c>
      <c r="D63" s="196"/>
      <c r="E63" s="195" t="s">
        <v>567</v>
      </c>
      <c r="F63" s="195">
        <v>15.1746</v>
      </c>
      <c r="G63" s="199" t="s">
        <v>617</v>
      </c>
    </row>
    <row r="64" spans="1:7" s="173" customFormat="1" ht="30.75" customHeight="1">
      <c r="A64" s="197" t="s">
        <v>618</v>
      </c>
      <c r="B64" s="199" t="s">
        <v>617</v>
      </c>
      <c r="C64" s="197" t="s">
        <v>618</v>
      </c>
      <c r="D64" s="196"/>
      <c r="E64" s="195"/>
      <c r="F64" s="187">
        <v>24.276</v>
      </c>
      <c r="G64" s="199" t="s">
        <v>617</v>
      </c>
    </row>
    <row r="65" spans="1:7" s="173" customFormat="1" ht="30.75" customHeight="1">
      <c r="A65" s="197" t="s">
        <v>616</v>
      </c>
      <c r="B65" s="194" t="s">
        <v>615</v>
      </c>
      <c r="C65" s="197" t="s">
        <v>616</v>
      </c>
      <c r="D65" s="196"/>
      <c r="E65" s="195"/>
      <c r="F65" s="187">
        <v>122.824</v>
      </c>
      <c r="G65" s="198" t="s">
        <v>615</v>
      </c>
    </row>
    <row r="66" spans="1:7" s="173" customFormat="1" ht="30.75" customHeight="1">
      <c r="A66" s="197" t="s">
        <v>614</v>
      </c>
      <c r="B66" s="194" t="s">
        <v>613</v>
      </c>
      <c r="C66" s="197" t="s">
        <v>614</v>
      </c>
      <c r="D66" s="196"/>
      <c r="E66" s="195"/>
      <c r="F66" s="187">
        <v>206.47739999999999</v>
      </c>
      <c r="G66" s="198" t="s">
        <v>613</v>
      </c>
    </row>
    <row r="67" spans="1:7" s="173" customFormat="1" ht="30.75" customHeight="1">
      <c r="A67" s="197" t="s">
        <v>612</v>
      </c>
      <c r="B67" s="194" t="s">
        <v>610</v>
      </c>
      <c r="C67" s="197" t="s">
        <v>612</v>
      </c>
      <c r="D67" s="196"/>
      <c r="E67" s="195"/>
      <c r="F67" s="187">
        <v>36.427160000000001</v>
      </c>
      <c r="G67" s="198" t="s">
        <v>610</v>
      </c>
    </row>
    <row r="68" spans="1:7" s="173" customFormat="1" ht="30.75" customHeight="1">
      <c r="A68" s="197" t="s">
        <v>611</v>
      </c>
      <c r="B68" s="194" t="s">
        <v>610</v>
      </c>
      <c r="C68" s="197" t="s">
        <v>611</v>
      </c>
      <c r="D68" s="196"/>
      <c r="E68" s="195"/>
      <c r="F68" s="187">
        <v>37.629489999999997</v>
      </c>
      <c r="G68" s="198" t="s">
        <v>610</v>
      </c>
    </row>
    <row r="69" spans="1:7" s="173" customFormat="1" ht="40.5" customHeight="1">
      <c r="A69" s="197" t="s">
        <v>609</v>
      </c>
      <c r="B69" s="194" t="s">
        <v>607</v>
      </c>
      <c r="C69" s="197" t="s">
        <v>608</v>
      </c>
      <c r="D69" s="196"/>
      <c r="E69" s="195" t="s">
        <v>567</v>
      </c>
      <c r="F69" s="195">
        <v>33.7044</v>
      </c>
      <c r="G69" s="198" t="s">
        <v>607</v>
      </c>
    </row>
    <row r="70" spans="1:7" s="173" customFormat="1" ht="41.25" customHeight="1">
      <c r="A70" s="197" t="s">
        <v>606</v>
      </c>
      <c r="B70" s="194" t="s">
        <v>605</v>
      </c>
      <c r="C70" s="197" t="s">
        <v>606</v>
      </c>
      <c r="D70" s="196"/>
      <c r="E70" s="195" t="s">
        <v>567</v>
      </c>
      <c r="F70" s="195">
        <v>38.559600000000003</v>
      </c>
      <c r="G70" s="198" t="s">
        <v>605</v>
      </c>
    </row>
    <row r="71" spans="1:7" s="173" customFormat="1" ht="43.5" customHeight="1">
      <c r="A71" s="197" t="s">
        <v>604</v>
      </c>
      <c r="B71" s="194" t="s">
        <v>597</v>
      </c>
      <c r="C71" s="197" t="s">
        <v>603</v>
      </c>
      <c r="D71" s="196"/>
      <c r="E71" s="195" t="s">
        <v>567</v>
      </c>
      <c r="F71" s="195">
        <v>30.813600000000001</v>
      </c>
      <c r="G71" s="198" t="s">
        <v>597</v>
      </c>
    </row>
    <row r="72" spans="1:7" s="173" customFormat="1" ht="43.5" customHeight="1">
      <c r="A72" s="197" t="s">
        <v>602</v>
      </c>
      <c r="B72" s="194" t="s">
        <v>600</v>
      </c>
      <c r="C72" s="197" t="s">
        <v>601</v>
      </c>
      <c r="D72" s="196"/>
      <c r="E72" s="195" t="s">
        <v>567</v>
      </c>
      <c r="F72" s="195">
        <v>36.537599999999998</v>
      </c>
      <c r="G72" s="198" t="s">
        <v>600</v>
      </c>
    </row>
    <row r="73" spans="1:7" s="173" customFormat="1" ht="42" customHeight="1">
      <c r="A73" s="197" t="s">
        <v>599</v>
      </c>
      <c r="B73" s="194" t="s">
        <v>597</v>
      </c>
      <c r="C73" s="197" t="s">
        <v>598</v>
      </c>
      <c r="D73" s="196"/>
      <c r="E73" s="195" t="s">
        <v>567</v>
      </c>
      <c r="F73" s="195">
        <v>13.233599999999999</v>
      </c>
      <c r="G73" s="198" t="s">
        <v>597</v>
      </c>
    </row>
    <row r="74" spans="1:7" s="173" customFormat="1" ht="31.5" customHeight="1">
      <c r="A74" s="197" t="s">
        <v>596</v>
      </c>
      <c r="B74" s="194" t="s">
        <v>595</v>
      </c>
      <c r="C74" s="197" t="s">
        <v>596</v>
      </c>
      <c r="D74" s="196"/>
      <c r="E74" s="195"/>
      <c r="F74" s="187">
        <v>23.736599999999999</v>
      </c>
      <c r="G74" s="198" t="s">
        <v>595</v>
      </c>
    </row>
    <row r="75" spans="1:7" s="173" customFormat="1" ht="31.5" customHeight="1">
      <c r="A75" s="197" t="s">
        <v>594</v>
      </c>
      <c r="B75" s="194" t="s">
        <v>593</v>
      </c>
      <c r="C75" s="197" t="s">
        <v>594</v>
      </c>
      <c r="D75" s="196"/>
      <c r="E75" s="195"/>
      <c r="F75" s="187">
        <v>8.0489999999999995</v>
      </c>
      <c r="G75" s="198" t="s">
        <v>593</v>
      </c>
    </row>
    <row r="76" spans="1:7" s="173" customFormat="1" ht="31.5" customHeight="1">
      <c r="A76" s="197" t="s">
        <v>592</v>
      </c>
      <c r="B76" s="194" t="s">
        <v>588</v>
      </c>
      <c r="C76" s="197" t="s">
        <v>592</v>
      </c>
      <c r="D76" s="196"/>
      <c r="E76" s="195"/>
      <c r="F76" s="187">
        <v>1.026</v>
      </c>
      <c r="G76" s="198" t="s">
        <v>588</v>
      </c>
    </row>
    <row r="77" spans="1:7" s="173" customFormat="1" ht="31.5" customHeight="1">
      <c r="A77" s="197" t="s">
        <v>591</v>
      </c>
      <c r="B77" s="194" t="s">
        <v>588</v>
      </c>
      <c r="C77" s="197" t="s">
        <v>591</v>
      </c>
      <c r="D77" s="196"/>
      <c r="E77" s="195"/>
      <c r="F77" s="187">
        <v>15.143000000000001</v>
      </c>
      <c r="G77" s="198" t="s">
        <v>588</v>
      </c>
    </row>
    <row r="78" spans="1:7" s="173" customFormat="1" ht="31.5" customHeight="1">
      <c r="A78" s="197" t="s">
        <v>590</v>
      </c>
      <c r="B78" s="194" t="s">
        <v>588</v>
      </c>
      <c r="C78" s="197" t="s">
        <v>590</v>
      </c>
      <c r="D78" s="196"/>
      <c r="E78" s="195"/>
      <c r="F78" s="187">
        <v>20.835999999999999</v>
      </c>
      <c r="G78" s="198" t="s">
        <v>588</v>
      </c>
    </row>
    <row r="79" spans="1:7" s="173" customFormat="1" ht="31.5" customHeight="1">
      <c r="A79" s="197" t="s">
        <v>589</v>
      </c>
      <c r="B79" s="194" t="s">
        <v>588</v>
      </c>
      <c r="C79" s="197" t="s">
        <v>589</v>
      </c>
      <c r="D79" s="196"/>
      <c r="E79" s="195"/>
      <c r="F79" s="187">
        <v>15.143000000000001</v>
      </c>
      <c r="G79" s="198" t="s">
        <v>588</v>
      </c>
    </row>
    <row r="80" spans="1:7" s="173" customFormat="1" ht="37.5" customHeight="1">
      <c r="A80" s="197" t="s">
        <v>587</v>
      </c>
      <c r="B80" s="194" t="s">
        <v>586</v>
      </c>
      <c r="C80" s="197" t="s">
        <v>587</v>
      </c>
      <c r="D80" s="196"/>
      <c r="E80" s="195"/>
      <c r="F80" s="187">
        <v>17.138000000000002</v>
      </c>
      <c r="G80" s="198" t="s">
        <v>586</v>
      </c>
    </row>
    <row r="81" spans="1:7" s="173" customFormat="1" ht="31.5" customHeight="1">
      <c r="A81" s="197" t="s">
        <v>585</v>
      </c>
      <c r="B81" s="194" t="s">
        <v>584</v>
      </c>
      <c r="C81" s="197" t="s">
        <v>585</v>
      </c>
      <c r="D81" s="196"/>
      <c r="E81" s="195"/>
      <c r="F81" s="187">
        <v>37.815579999999997</v>
      </c>
      <c r="G81" s="198" t="s">
        <v>584</v>
      </c>
    </row>
    <row r="82" spans="1:7" s="173" customFormat="1" ht="30" customHeight="1">
      <c r="A82" s="197" t="s">
        <v>583</v>
      </c>
      <c r="B82" s="194" t="s">
        <v>581</v>
      </c>
      <c r="C82" s="197" t="s">
        <v>583</v>
      </c>
      <c r="D82" s="196"/>
      <c r="E82" s="195"/>
      <c r="F82" s="187">
        <v>169.42578</v>
      </c>
      <c r="G82" s="198" t="s">
        <v>581</v>
      </c>
    </row>
    <row r="83" spans="1:7" s="173" customFormat="1" ht="30" customHeight="1">
      <c r="A83" s="197" t="s">
        <v>582</v>
      </c>
      <c r="B83" s="194" t="s">
        <v>581</v>
      </c>
      <c r="C83" s="197" t="s">
        <v>582</v>
      </c>
      <c r="D83" s="196"/>
      <c r="E83" s="195"/>
      <c r="F83" s="187">
        <v>208.23840000000001</v>
      </c>
      <c r="G83" s="198" t="s">
        <v>581</v>
      </c>
    </row>
    <row r="84" spans="1:7" s="173" customFormat="1" ht="31.5" customHeight="1">
      <c r="A84" s="197" t="s">
        <v>580</v>
      </c>
      <c r="B84" s="194" t="s">
        <v>578</v>
      </c>
      <c r="C84" s="197" t="s">
        <v>579</v>
      </c>
      <c r="D84" s="196"/>
      <c r="E84" s="195" t="s">
        <v>567</v>
      </c>
      <c r="F84" s="195">
        <v>196.06344999999999</v>
      </c>
      <c r="G84" s="198" t="s">
        <v>578</v>
      </c>
    </row>
    <row r="85" spans="1:7" s="173" customFormat="1" ht="31.5" customHeight="1">
      <c r="A85" s="197" t="s">
        <v>577</v>
      </c>
      <c r="B85" s="194" t="s">
        <v>575</v>
      </c>
      <c r="C85" s="197" t="s">
        <v>577</v>
      </c>
      <c r="D85" s="196"/>
      <c r="E85" s="195"/>
      <c r="F85" s="195">
        <v>835.72320000000002</v>
      </c>
      <c r="G85" s="198" t="s">
        <v>575</v>
      </c>
    </row>
    <row r="86" spans="1:7" s="173" customFormat="1" ht="31.5" customHeight="1">
      <c r="A86" s="197" t="s">
        <v>576</v>
      </c>
      <c r="B86" s="194" t="s">
        <v>575</v>
      </c>
      <c r="C86" s="197" t="s">
        <v>576</v>
      </c>
      <c r="D86" s="196"/>
      <c r="E86" s="195"/>
      <c r="F86" s="195">
        <v>332.12</v>
      </c>
      <c r="G86" s="194" t="s">
        <v>575</v>
      </c>
    </row>
    <row r="87" spans="1:7" s="173" customFormat="1" ht="31.5" customHeight="1">
      <c r="A87" s="197" t="s">
        <v>574</v>
      </c>
      <c r="B87" s="194" t="s">
        <v>573</v>
      </c>
      <c r="C87" s="197" t="s">
        <v>574</v>
      </c>
      <c r="D87" s="196"/>
      <c r="E87" s="195" t="s">
        <v>567</v>
      </c>
      <c r="F87" s="195">
        <v>637.59136000000001</v>
      </c>
      <c r="G87" s="194" t="s">
        <v>573</v>
      </c>
    </row>
    <row r="88" spans="1:7" s="173" customFormat="1" ht="46.5" customHeight="1">
      <c r="A88" s="197" t="s">
        <v>572</v>
      </c>
      <c r="B88" s="194" t="s">
        <v>568</v>
      </c>
      <c r="C88" s="197" t="s">
        <v>572</v>
      </c>
      <c r="D88" s="196"/>
      <c r="E88" s="195" t="s">
        <v>567</v>
      </c>
      <c r="F88" s="195">
        <v>54.046799999999998</v>
      </c>
      <c r="G88" s="194" t="s">
        <v>568</v>
      </c>
    </row>
    <row r="89" spans="1:7" s="173" customFormat="1" ht="32.25" customHeight="1">
      <c r="A89" s="197" t="s">
        <v>571</v>
      </c>
      <c r="B89" s="194" t="s">
        <v>568</v>
      </c>
      <c r="C89" s="197" t="s">
        <v>571</v>
      </c>
      <c r="D89" s="196"/>
      <c r="E89" s="195"/>
      <c r="F89" s="187">
        <v>39.2196</v>
      </c>
      <c r="G89" s="194" t="s">
        <v>568</v>
      </c>
    </row>
    <row r="90" spans="1:7" s="173" customFormat="1" ht="32.25" customHeight="1">
      <c r="A90" s="197" t="s">
        <v>570</v>
      </c>
      <c r="B90" s="194" t="s">
        <v>568</v>
      </c>
      <c r="C90" s="197" t="s">
        <v>570</v>
      </c>
      <c r="D90" s="196"/>
      <c r="E90" s="195"/>
      <c r="F90" s="187">
        <v>24.243600000000001</v>
      </c>
      <c r="G90" s="194" t="s">
        <v>568</v>
      </c>
    </row>
    <row r="91" spans="1:7" s="173" customFormat="1" ht="32.25" customHeight="1">
      <c r="A91" s="197" t="s">
        <v>569</v>
      </c>
      <c r="B91" s="194" t="s">
        <v>568</v>
      </c>
      <c r="C91" s="197" t="s">
        <v>569</v>
      </c>
      <c r="D91" s="196"/>
      <c r="E91" s="195" t="s">
        <v>567</v>
      </c>
      <c r="F91" s="187">
        <v>15.379200000000001</v>
      </c>
      <c r="G91" s="194" t="s">
        <v>568</v>
      </c>
    </row>
    <row r="92" spans="1:7" s="173" customFormat="1" ht="15">
      <c r="A92" s="178" t="s">
        <v>535</v>
      </c>
      <c r="B92" s="178" t="s">
        <v>535</v>
      </c>
      <c r="C92" s="191"/>
      <c r="D92" s="193"/>
      <c r="E92" s="192" t="s">
        <v>567</v>
      </c>
      <c r="F92" s="192">
        <v>82.903589999999994</v>
      </c>
      <c r="G92" s="178" t="s">
        <v>535</v>
      </c>
    </row>
    <row r="93" spans="1:7" s="173" customFormat="1" ht="15">
      <c r="A93" s="177" t="s">
        <v>567</v>
      </c>
      <c r="B93" s="177" t="s">
        <v>566</v>
      </c>
      <c r="C93" s="191"/>
      <c r="D93" s="191"/>
      <c r="E93" s="190">
        <f>SUM(E57:E92)</f>
        <v>0</v>
      </c>
      <c r="F93" s="190">
        <f>SUM(F57:F92)</f>
        <v>4431.134250000001</v>
      </c>
      <c r="G93" s="189"/>
    </row>
    <row r="94" spans="1:7" s="173" customFormat="1" ht="39" customHeight="1">
      <c r="A94" s="185" t="s">
        <v>565</v>
      </c>
      <c r="B94" s="178" t="s">
        <v>562</v>
      </c>
      <c r="C94" s="185" t="s">
        <v>564</v>
      </c>
      <c r="D94" s="182"/>
      <c r="E94" s="181"/>
      <c r="F94" s="188">
        <v>173.67246</v>
      </c>
      <c r="G94" s="178" t="s">
        <v>562</v>
      </c>
    </row>
    <row r="95" spans="1:7" s="173" customFormat="1" ht="39" customHeight="1">
      <c r="A95" s="185" t="s">
        <v>563</v>
      </c>
      <c r="B95" s="178" t="s">
        <v>562</v>
      </c>
      <c r="C95" s="185" t="s">
        <v>563</v>
      </c>
      <c r="D95" s="182"/>
      <c r="E95" s="181"/>
      <c r="F95" s="188">
        <v>677.89991999999995</v>
      </c>
      <c r="G95" s="178" t="s">
        <v>562</v>
      </c>
    </row>
    <row r="96" spans="1:7" s="173" customFormat="1" ht="42" customHeight="1">
      <c r="A96" s="184" t="s">
        <v>561</v>
      </c>
      <c r="B96" s="180" t="s">
        <v>559</v>
      </c>
      <c r="C96" s="184" t="s">
        <v>561</v>
      </c>
      <c r="D96" s="182"/>
      <c r="E96" s="181"/>
      <c r="F96" s="179">
        <v>24.526319999999998</v>
      </c>
      <c r="G96" s="180" t="s">
        <v>559</v>
      </c>
    </row>
    <row r="97" spans="1:7" s="173" customFormat="1" ht="42" customHeight="1">
      <c r="A97" s="184" t="s">
        <v>560</v>
      </c>
      <c r="B97" s="180" t="s">
        <v>559</v>
      </c>
      <c r="C97" s="184" t="s">
        <v>560</v>
      </c>
      <c r="D97" s="182"/>
      <c r="E97" s="181"/>
      <c r="F97" s="179">
        <v>2.1545999999999998</v>
      </c>
      <c r="G97" s="180" t="s">
        <v>559</v>
      </c>
    </row>
    <row r="98" spans="1:7" s="173" customFormat="1" ht="43.5" customHeight="1">
      <c r="A98" s="184" t="s">
        <v>558</v>
      </c>
      <c r="B98" s="180" t="s">
        <v>557</v>
      </c>
      <c r="C98" s="184" t="s">
        <v>558</v>
      </c>
      <c r="D98" s="182"/>
      <c r="E98" s="181"/>
      <c r="F98" s="179">
        <v>1.8468</v>
      </c>
      <c r="G98" s="180" t="s">
        <v>557</v>
      </c>
    </row>
    <row r="99" spans="1:7" s="173" customFormat="1" ht="54" customHeight="1">
      <c r="A99" s="184" t="s">
        <v>556</v>
      </c>
      <c r="B99" s="180" t="s">
        <v>555</v>
      </c>
      <c r="C99" s="184" t="s">
        <v>556</v>
      </c>
      <c r="D99" s="182"/>
      <c r="E99" s="181"/>
      <c r="F99" s="179">
        <v>18.193850000000001</v>
      </c>
      <c r="G99" s="180" t="s">
        <v>555</v>
      </c>
    </row>
    <row r="100" spans="1:7" s="173" customFormat="1" ht="15">
      <c r="A100" s="177"/>
      <c r="B100" s="178" t="s">
        <v>535</v>
      </c>
      <c r="C100" s="177"/>
      <c r="D100" s="177"/>
      <c r="E100" s="176"/>
      <c r="F100" s="178">
        <v>17.274799999999999</v>
      </c>
      <c r="G100" s="174"/>
    </row>
    <row r="101" spans="1:7" s="173" customFormat="1" ht="15">
      <c r="A101" s="177"/>
      <c r="B101" s="178"/>
      <c r="C101" s="177"/>
      <c r="D101" s="177"/>
      <c r="E101" s="176"/>
      <c r="F101" s="176">
        <f>SUM(F94:F100)</f>
        <v>915.56875000000002</v>
      </c>
      <c r="G101" s="174"/>
    </row>
    <row r="102" spans="1:7" s="173" customFormat="1" ht="25.5">
      <c r="A102" s="185" t="s">
        <v>554</v>
      </c>
      <c r="B102" s="178" t="s">
        <v>552</v>
      </c>
      <c r="C102" s="185" t="s">
        <v>554</v>
      </c>
      <c r="D102" s="182"/>
      <c r="E102" s="181"/>
      <c r="F102" s="179">
        <v>68.347200000000001</v>
      </c>
      <c r="G102" s="178" t="s">
        <v>552</v>
      </c>
    </row>
    <row r="103" spans="1:7" s="173" customFormat="1" ht="25.5">
      <c r="A103" s="185" t="s">
        <v>553</v>
      </c>
      <c r="B103" s="178" t="s">
        <v>552</v>
      </c>
      <c r="C103" s="185" t="s">
        <v>553</v>
      </c>
      <c r="D103" s="182"/>
      <c r="E103" s="181"/>
      <c r="F103" s="179">
        <v>67.194000000000003</v>
      </c>
      <c r="G103" s="178" t="s">
        <v>552</v>
      </c>
    </row>
    <row r="104" spans="1:7" s="173" customFormat="1" ht="45">
      <c r="A104" s="184" t="s">
        <v>540</v>
      </c>
      <c r="B104" s="180" t="s">
        <v>551</v>
      </c>
      <c r="C104" s="184" t="s">
        <v>540</v>
      </c>
      <c r="D104" s="182"/>
      <c r="E104" s="181"/>
      <c r="F104" s="179">
        <v>63.338090000000001</v>
      </c>
      <c r="G104" s="180" t="s">
        <v>551</v>
      </c>
    </row>
    <row r="105" spans="1:7" s="173" customFormat="1" ht="45">
      <c r="A105" s="184" t="s">
        <v>540</v>
      </c>
      <c r="B105" s="180" t="s">
        <v>551</v>
      </c>
      <c r="C105" s="184" t="s">
        <v>540</v>
      </c>
      <c r="D105" s="182"/>
      <c r="E105" s="181"/>
      <c r="F105" s="179">
        <v>76.076620000000005</v>
      </c>
      <c r="G105" s="180" t="s">
        <v>551</v>
      </c>
    </row>
    <row r="106" spans="1:7" s="173" customFormat="1" ht="45">
      <c r="A106" s="184" t="s">
        <v>550</v>
      </c>
      <c r="B106" s="180" t="s">
        <v>549</v>
      </c>
      <c r="C106" s="184" t="s">
        <v>550</v>
      </c>
      <c r="D106" s="182"/>
      <c r="E106" s="181"/>
      <c r="F106" s="179">
        <v>25.014690000000002</v>
      </c>
      <c r="G106" s="180" t="s">
        <v>549</v>
      </c>
    </row>
    <row r="107" spans="1:7" s="173" customFormat="1" ht="15">
      <c r="A107" s="177"/>
      <c r="B107" s="178" t="s">
        <v>535</v>
      </c>
      <c r="C107" s="177"/>
      <c r="D107" s="177"/>
      <c r="E107" s="176"/>
      <c r="F107" s="187">
        <v>1.57246</v>
      </c>
      <c r="G107" s="174"/>
    </row>
    <row r="108" spans="1:7" s="173" customFormat="1" ht="15">
      <c r="A108" s="177"/>
      <c r="B108" s="178"/>
      <c r="C108" s="177"/>
      <c r="D108" s="177"/>
      <c r="E108" s="176"/>
      <c r="F108" s="176">
        <f>SUM(F102:F107)</f>
        <v>301.54305999999997</v>
      </c>
      <c r="G108" s="174"/>
    </row>
    <row r="109" spans="1:7" s="173" customFormat="1" ht="48" customHeight="1">
      <c r="A109" s="185" t="s">
        <v>548</v>
      </c>
      <c r="B109" s="178" t="s">
        <v>546</v>
      </c>
      <c r="C109" s="185" t="s">
        <v>547</v>
      </c>
      <c r="D109" s="182"/>
      <c r="E109" s="181"/>
      <c r="F109" s="186">
        <v>195</v>
      </c>
      <c r="G109" s="178" t="s">
        <v>546</v>
      </c>
    </row>
    <row r="110" spans="1:7" s="173" customFormat="1" ht="15">
      <c r="A110" s="177"/>
      <c r="B110" s="178"/>
      <c r="C110" s="177"/>
      <c r="D110" s="177"/>
      <c r="E110" s="176"/>
      <c r="F110" s="176">
        <f>SUM(F109:F109)</f>
        <v>195</v>
      </c>
      <c r="G110" s="174"/>
    </row>
    <row r="111" spans="1:7" s="173" customFormat="1" ht="63.75">
      <c r="A111" s="185" t="s">
        <v>545</v>
      </c>
      <c r="B111" s="177" t="s">
        <v>544</v>
      </c>
      <c r="C111" s="185" t="s">
        <v>545</v>
      </c>
      <c r="D111" s="182"/>
      <c r="E111" s="181"/>
      <c r="F111" s="179">
        <v>2550.1017000000002</v>
      </c>
      <c r="G111" s="177" t="s">
        <v>544</v>
      </c>
    </row>
    <row r="112" spans="1:7" s="173" customFormat="1" ht="15">
      <c r="A112" s="177"/>
      <c r="B112" s="178"/>
      <c r="C112" s="177"/>
      <c r="D112" s="177"/>
      <c r="E112" s="176"/>
      <c r="F112" s="176">
        <f>SUM(F111:F111)</f>
        <v>2550.1017000000002</v>
      </c>
      <c r="G112" s="174"/>
    </row>
    <row r="113" spans="1:7" s="173" customFormat="1" ht="40.5" customHeight="1">
      <c r="A113" s="185" t="s">
        <v>543</v>
      </c>
      <c r="B113" s="178" t="s">
        <v>541</v>
      </c>
      <c r="C113" s="185" t="s">
        <v>543</v>
      </c>
      <c r="D113" s="182"/>
      <c r="E113" s="181"/>
      <c r="F113" s="179">
        <v>22.74718</v>
      </c>
      <c r="G113" s="178" t="s">
        <v>541</v>
      </c>
    </row>
    <row r="114" spans="1:7" s="173" customFormat="1" ht="37.5" customHeight="1">
      <c r="A114" s="185" t="s">
        <v>542</v>
      </c>
      <c r="B114" s="178" t="s">
        <v>541</v>
      </c>
      <c r="C114" s="185" t="s">
        <v>542</v>
      </c>
      <c r="D114" s="182"/>
      <c r="E114" s="181"/>
      <c r="F114" s="179">
        <v>16.082540000000002</v>
      </c>
      <c r="G114" s="178" t="s">
        <v>541</v>
      </c>
    </row>
    <row r="115" spans="1:7" s="173" customFormat="1" ht="30" customHeight="1">
      <c r="A115" s="184" t="s">
        <v>540</v>
      </c>
      <c r="B115" s="180" t="s">
        <v>538</v>
      </c>
      <c r="C115" s="184" t="s">
        <v>539</v>
      </c>
      <c r="D115" s="182"/>
      <c r="E115" s="181"/>
      <c r="F115" s="179">
        <v>431.99527</v>
      </c>
      <c r="G115" s="180" t="s">
        <v>538</v>
      </c>
    </row>
    <row r="116" spans="1:7" s="173" customFormat="1" ht="89.25">
      <c r="A116" s="183" t="s">
        <v>537</v>
      </c>
      <c r="B116" s="180" t="s">
        <v>536</v>
      </c>
      <c r="C116" s="183" t="s">
        <v>537</v>
      </c>
      <c r="D116" s="182"/>
      <c r="E116" s="181"/>
      <c r="F116" s="176">
        <v>502.14400000000001</v>
      </c>
      <c r="G116" s="180" t="s">
        <v>536</v>
      </c>
    </row>
    <row r="117" spans="1:7" s="173" customFormat="1" ht="15">
      <c r="A117" s="177"/>
      <c r="B117" s="178" t="s">
        <v>535</v>
      </c>
      <c r="C117" s="177"/>
      <c r="D117" s="177"/>
      <c r="E117" s="176"/>
      <c r="F117" s="179">
        <v>8.2695900000000009</v>
      </c>
      <c r="G117" s="174"/>
    </row>
    <row r="118" spans="1:7" s="173" customFormat="1" ht="15">
      <c r="A118" s="177"/>
      <c r="B118" s="178"/>
      <c r="C118" s="177"/>
      <c r="D118" s="177"/>
      <c r="E118" s="176"/>
      <c r="F118" s="175">
        <f>SUM(F113:F117)</f>
        <v>981.23858000000007</v>
      </c>
      <c r="G118" s="174"/>
    </row>
    <row r="119" spans="1:7" ht="13.5" thickBot="1">
      <c r="A119" s="36" t="s">
        <v>534</v>
      </c>
      <c r="B119" s="36"/>
      <c r="C119" s="36"/>
      <c r="D119" s="36"/>
      <c r="E119" s="36"/>
      <c r="F119" s="36"/>
      <c r="G119" s="36"/>
    </row>
    <row r="120" spans="1:7" ht="13.5" thickBot="1">
      <c r="A120" s="172"/>
      <c r="B120" s="171" t="s">
        <v>461</v>
      </c>
      <c r="C120" s="171"/>
      <c r="D120" s="168">
        <f>SUM(D121:D140)</f>
        <v>40614.334000000003</v>
      </c>
      <c r="E120" s="168">
        <f>SUM(E121:E140)</f>
        <v>14903.176000000001</v>
      </c>
      <c r="F120" s="168">
        <f>SUM(F121:F140)</f>
        <v>7293.7608200000004</v>
      </c>
      <c r="G120" s="167"/>
    </row>
    <row r="121" spans="1:7" ht="36.75" thickBot="1">
      <c r="A121" s="162" t="s">
        <v>533</v>
      </c>
      <c r="B121" s="161" t="s">
        <v>532</v>
      </c>
      <c r="C121" s="170" t="s">
        <v>461</v>
      </c>
      <c r="D121" s="153">
        <f>5364.315-4226.427+4226.427-450.991</f>
        <v>4913.3239999999996</v>
      </c>
      <c r="E121" s="153"/>
      <c r="F121" s="153"/>
      <c r="G121" s="160" t="s">
        <v>531</v>
      </c>
    </row>
    <row r="122" spans="1:7" ht="24.75" thickBot="1">
      <c r="A122" s="162" t="s">
        <v>530</v>
      </c>
      <c r="B122" s="161" t="s">
        <v>529</v>
      </c>
      <c r="C122" s="170" t="s">
        <v>461</v>
      </c>
      <c r="D122" s="153">
        <f>6276.001-5359.732-916.269</f>
        <v>0</v>
      </c>
      <c r="E122" s="153"/>
      <c r="F122" s="153"/>
      <c r="G122" s="160" t="s">
        <v>528</v>
      </c>
    </row>
    <row r="123" spans="1:7" ht="24.75" thickBot="1">
      <c r="A123" s="162" t="s">
        <v>527</v>
      </c>
      <c r="B123" s="161" t="s">
        <v>526</v>
      </c>
      <c r="C123" s="170" t="s">
        <v>461</v>
      </c>
      <c r="D123" s="153">
        <f>5922.236-5922.236+4442.236</f>
        <v>4442.2359999999999</v>
      </c>
      <c r="E123" s="153"/>
      <c r="F123" s="153"/>
      <c r="G123" s="160" t="s">
        <v>525</v>
      </c>
    </row>
    <row r="124" spans="1:7" ht="24.75" thickBot="1">
      <c r="A124" s="162" t="s">
        <v>524</v>
      </c>
      <c r="B124" s="161" t="s">
        <v>523</v>
      </c>
      <c r="C124" s="170" t="s">
        <v>461</v>
      </c>
      <c r="D124" s="153">
        <f>2932.74-2000+76.905-932.74</f>
        <v>76.904999999999745</v>
      </c>
      <c r="E124" s="153"/>
      <c r="F124" s="153"/>
      <c r="G124" s="160"/>
    </row>
    <row r="125" spans="1:7" ht="24.75" thickBot="1">
      <c r="A125" s="162" t="s">
        <v>522</v>
      </c>
      <c r="B125" s="161" t="s">
        <v>521</v>
      </c>
      <c r="C125" s="170" t="s">
        <v>461</v>
      </c>
      <c r="D125" s="153">
        <f>6593.474-6593.474</f>
        <v>0</v>
      </c>
      <c r="E125" s="153"/>
      <c r="F125" s="153"/>
      <c r="G125" s="160"/>
    </row>
    <row r="126" spans="1:7" ht="60.75" thickBot="1">
      <c r="A126" s="162" t="s">
        <v>520</v>
      </c>
      <c r="B126" s="161" t="s">
        <v>519</v>
      </c>
      <c r="C126" s="161" t="s">
        <v>461</v>
      </c>
      <c r="D126" s="153">
        <v>8937.6180000000004</v>
      </c>
      <c r="E126" s="153">
        <v>6852.1750000000002</v>
      </c>
      <c r="F126" s="153">
        <f>2467.90449+1451.1575+751.84587</f>
        <v>4670.9078600000003</v>
      </c>
      <c r="G126" s="160" t="s">
        <v>518</v>
      </c>
    </row>
    <row r="127" spans="1:7" ht="48.75" thickBot="1">
      <c r="A127" s="162" t="s">
        <v>517</v>
      </c>
      <c r="B127" s="161" t="s">
        <v>516</v>
      </c>
      <c r="C127" s="161" t="s">
        <v>461</v>
      </c>
      <c r="D127" s="153">
        <v>11443.088</v>
      </c>
      <c r="E127" s="153">
        <v>5034.6559999999999</v>
      </c>
      <c r="F127" s="153"/>
      <c r="G127" s="160" t="s">
        <v>515</v>
      </c>
    </row>
    <row r="128" spans="1:7" ht="36.75" thickBot="1">
      <c r="A128" s="162" t="s">
        <v>514</v>
      </c>
      <c r="B128" s="161" t="s">
        <v>513</v>
      </c>
      <c r="C128" s="170" t="s">
        <v>461</v>
      </c>
      <c r="D128" s="153">
        <f>4503.797-4503.797</f>
        <v>0</v>
      </c>
      <c r="E128" s="153"/>
      <c r="F128" s="153"/>
      <c r="G128" s="160" t="s">
        <v>512</v>
      </c>
    </row>
    <row r="129" spans="1:7" ht="36.75" thickBot="1">
      <c r="A129" s="162" t="s">
        <v>511</v>
      </c>
      <c r="B129" s="161" t="s">
        <v>510</v>
      </c>
      <c r="C129" s="170" t="s">
        <v>461</v>
      </c>
      <c r="D129" s="153">
        <v>653.16800000000001</v>
      </c>
      <c r="E129" s="153">
        <v>391.90100000000001</v>
      </c>
      <c r="F129" s="153">
        <v>354.99959999999999</v>
      </c>
      <c r="G129" s="160" t="s">
        <v>222</v>
      </c>
    </row>
    <row r="130" spans="1:7" ht="24.75" thickBot="1">
      <c r="A130" s="162" t="s">
        <v>509</v>
      </c>
      <c r="B130" s="161" t="s">
        <v>508</v>
      </c>
      <c r="C130" s="170" t="s">
        <v>461</v>
      </c>
      <c r="D130" s="153">
        <v>536.87099999999998</v>
      </c>
      <c r="E130" s="153">
        <v>322.12400000000002</v>
      </c>
      <c r="F130" s="153">
        <v>304.887</v>
      </c>
      <c r="G130" s="160" t="s">
        <v>505</v>
      </c>
    </row>
    <row r="131" spans="1:7" ht="24.75" thickBot="1">
      <c r="A131" s="162" t="s">
        <v>507</v>
      </c>
      <c r="B131" s="161" t="s">
        <v>506</v>
      </c>
      <c r="C131" s="170" t="s">
        <v>461</v>
      </c>
      <c r="D131" s="153">
        <v>548.69000000000005</v>
      </c>
      <c r="E131" s="153">
        <v>329.214</v>
      </c>
      <c r="F131" s="153">
        <v>305.15699999999998</v>
      </c>
      <c r="G131" s="160" t="s">
        <v>505</v>
      </c>
    </row>
    <row r="132" spans="1:7" ht="24.75" thickBot="1">
      <c r="A132" s="162" t="s">
        <v>504</v>
      </c>
      <c r="B132" s="161" t="s">
        <v>503</v>
      </c>
      <c r="C132" s="170" t="s">
        <v>461</v>
      </c>
      <c r="D132" s="153">
        <v>526.51099999999997</v>
      </c>
      <c r="E132" s="153">
        <v>316.20800000000003</v>
      </c>
      <c r="F132" s="153">
        <v>315.90660000000003</v>
      </c>
      <c r="G132" s="160" t="s">
        <v>222</v>
      </c>
    </row>
    <row r="133" spans="1:7" ht="24.75" thickBot="1">
      <c r="A133" s="162" t="s">
        <v>502</v>
      </c>
      <c r="B133" s="161" t="s">
        <v>501</v>
      </c>
      <c r="C133" s="170" t="s">
        <v>461</v>
      </c>
      <c r="D133" s="153">
        <v>509.89600000000002</v>
      </c>
      <c r="E133" s="153">
        <v>305.93799999999999</v>
      </c>
      <c r="F133" s="153">
        <v>305.93700000000001</v>
      </c>
      <c r="G133" s="160" t="s">
        <v>500</v>
      </c>
    </row>
    <row r="134" spans="1:7" ht="24.75" thickBot="1">
      <c r="A134" s="162" t="s">
        <v>499</v>
      </c>
      <c r="B134" s="161" t="s">
        <v>498</v>
      </c>
      <c r="C134" s="170" t="s">
        <v>461</v>
      </c>
      <c r="D134" s="153">
        <v>703.899</v>
      </c>
      <c r="E134" s="153">
        <v>422.34</v>
      </c>
      <c r="F134" s="153">
        <v>422.33812</v>
      </c>
      <c r="G134" s="160" t="s">
        <v>222</v>
      </c>
    </row>
    <row r="135" spans="1:7" ht="36.75" thickBot="1">
      <c r="A135" s="162" t="s">
        <v>497</v>
      </c>
      <c r="B135" s="161" t="s">
        <v>496</v>
      </c>
      <c r="C135" s="170" t="s">
        <v>461</v>
      </c>
      <c r="D135" s="153">
        <v>403.28500000000003</v>
      </c>
      <c r="E135" s="153">
        <v>241.97200000000001</v>
      </c>
      <c r="F135" s="153">
        <v>241.971</v>
      </c>
      <c r="G135" s="160" t="s">
        <v>489</v>
      </c>
    </row>
    <row r="136" spans="1:7" ht="24.75" thickBot="1">
      <c r="A136" s="162" t="s">
        <v>495</v>
      </c>
      <c r="B136" s="161" t="s">
        <v>494</v>
      </c>
      <c r="C136" s="170" t="s">
        <v>461</v>
      </c>
      <c r="D136" s="153">
        <v>516.15</v>
      </c>
      <c r="E136" s="153">
        <v>309.69</v>
      </c>
      <c r="F136" s="153"/>
      <c r="G136" s="160"/>
    </row>
    <row r="137" spans="1:7" ht="24.75" thickBot="1">
      <c r="A137" s="162" t="s">
        <v>493</v>
      </c>
      <c r="B137" s="161" t="s">
        <v>492</v>
      </c>
      <c r="C137" s="170" t="s">
        <v>461</v>
      </c>
      <c r="D137" s="153">
        <v>486.26900000000001</v>
      </c>
      <c r="E137" s="153">
        <v>291.762</v>
      </c>
      <c r="F137" s="153">
        <v>291.76139999999998</v>
      </c>
      <c r="G137" s="160" t="s">
        <v>489</v>
      </c>
    </row>
    <row r="138" spans="1:7" ht="24.75" thickBot="1">
      <c r="A138" s="162" t="s">
        <v>491</v>
      </c>
      <c r="B138" s="161" t="s">
        <v>490</v>
      </c>
      <c r="C138" s="170" t="s">
        <v>461</v>
      </c>
      <c r="D138" s="153">
        <v>141.99199999999999</v>
      </c>
      <c r="E138" s="153">
        <v>85.195999999999998</v>
      </c>
      <c r="F138" s="153">
        <v>79.895240000000001</v>
      </c>
      <c r="G138" s="160" t="s">
        <v>489</v>
      </c>
    </row>
    <row r="139" spans="1:7" ht="36.75" thickBot="1">
      <c r="A139" s="162" t="s">
        <v>488</v>
      </c>
      <c r="B139" s="161" t="s">
        <v>487</v>
      </c>
      <c r="C139" s="170" t="s">
        <v>461</v>
      </c>
      <c r="D139" s="153">
        <v>5359.732</v>
      </c>
      <c r="E139" s="153"/>
      <c r="F139" s="153"/>
      <c r="G139" s="160" t="s">
        <v>486</v>
      </c>
    </row>
    <row r="140" spans="1:7" ht="36.75" thickBot="1">
      <c r="A140" s="162" t="s">
        <v>485</v>
      </c>
      <c r="B140" s="161" t="s">
        <v>484</v>
      </c>
      <c r="C140" s="170" t="s">
        <v>461</v>
      </c>
      <c r="D140" s="153">
        <v>414.7</v>
      </c>
      <c r="E140" s="153"/>
      <c r="F140" s="153"/>
      <c r="G140" s="160"/>
    </row>
    <row r="141" spans="1:7" ht="24.75" thickBot="1">
      <c r="A141" s="162" t="s">
        <v>483</v>
      </c>
      <c r="B141" s="161" t="s">
        <v>482</v>
      </c>
      <c r="C141" s="170" t="s">
        <v>461</v>
      </c>
      <c r="D141" s="153">
        <v>0</v>
      </c>
      <c r="E141" s="153"/>
      <c r="F141" s="153"/>
      <c r="G141" s="160" t="s">
        <v>481</v>
      </c>
    </row>
    <row r="142" spans="1:7" ht="24.75" thickBot="1">
      <c r="A142" s="162" t="s">
        <v>480</v>
      </c>
      <c r="B142" s="161" t="s">
        <v>479</v>
      </c>
      <c r="C142" s="170" t="s">
        <v>461</v>
      </c>
      <c r="D142" s="153">
        <v>0</v>
      </c>
      <c r="E142" s="153"/>
      <c r="F142" s="153"/>
      <c r="G142" s="160"/>
    </row>
    <row r="143" spans="1:7" ht="24.75" thickBot="1">
      <c r="A143" s="162" t="s">
        <v>478</v>
      </c>
      <c r="B143" s="161" t="s">
        <v>477</v>
      </c>
      <c r="C143" s="170" t="s">
        <v>461</v>
      </c>
      <c r="D143" s="153">
        <v>0</v>
      </c>
      <c r="E143" s="153"/>
      <c r="F143" s="153"/>
      <c r="G143" s="160"/>
    </row>
    <row r="144" spans="1:7" ht="24.75" thickBot="1">
      <c r="A144" s="162" t="s">
        <v>476</v>
      </c>
      <c r="B144" s="161" t="s">
        <v>475</v>
      </c>
      <c r="C144" s="170" t="s">
        <v>461</v>
      </c>
      <c r="D144" s="153">
        <v>0</v>
      </c>
      <c r="E144" s="153"/>
      <c r="F144" s="153"/>
      <c r="G144" s="160"/>
    </row>
    <row r="145" spans="1:7" ht="36.75" thickBot="1">
      <c r="A145" s="162" t="s">
        <v>474</v>
      </c>
      <c r="B145" s="161" t="s">
        <v>473</v>
      </c>
      <c r="C145" s="170" t="s">
        <v>461</v>
      </c>
      <c r="D145" s="153">
        <v>0</v>
      </c>
      <c r="E145" s="153"/>
      <c r="F145" s="153"/>
      <c r="G145" s="160"/>
    </row>
    <row r="146" spans="1:7" ht="36.75" thickBot="1">
      <c r="A146" s="162" t="s">
        <v>472</v>
      </c>
      <c r="B146" s="161" t="s">
        <v>471</v>
      </c>
      <c r="C146" s="170" t="s">
        <v>461</v>
      </c>
      <c r="D146" s="153">
        <v>0</v>
      </c>
      <c r="E146" s="153"/>
      <c r="F146" s="153"/>
      <c r="G146" s="160"/>
    </row>
    <row r="147" spans="1:7" ht="36.75" thickBot="1">
      <c r="A147" s="162" t="s">
        <v>470</v>
      </c>
      <c r="B147" s="161" t="s">
        <v>469</v>
      </c>
      <c r="C147" s="170" t="s">
        <v>461</v>
      </c>
      <c r="D147" s="153">
        <v>0</v>
      </c>
      <c r="E147" s="153"/>
      <c r="F147" s="153"/>
      <c r="G147" s="160"/>
    </row>
    <row r="148" spans="1:7" ht="24.75" thickBot="1">
      <c r="A148" s="162" t="s">
        <v>468</v>
      </c>
      <c r="B148" s="161" t="s">
        <v>467</v>
      </c>
      <c r="C148" s="170" t="s">
        <v>461</v>
      </c>
      <c r="D148" s="153">
        <v>0</v>
      </c>
      <c r="E148" s="153"/>
      <c r="F148" s="153"/>
      <c r="G148" s="160"/>
    </row>
    <row r="149" spans="1:7" ht="24.75" thickBot="1">
      <c r="A149" s="162" t="s">
        <v>466</v>
      </c>
      <c r="B149" s="161" t="s">
        <v>465</v>
      </c>
      <c r="C149" s="170" t="s">
        <v>461</v>
      </c>
      <c r="D149" s="153">
        <v>0</v>
      </c>
      <c r="E149" s="153"/>
      <c r="F149" s="153"/>
      <c r="G149" s="160" t="s">
        <v>464</v>
      </c>
    </row>
    <row r="150" spans="1:7" ht="24.75" thickBot="1">
      <c r="A150" s="162" t="s">
        <v>463</v>
      </c>
      <c r="B150" s="161" t="s">
        <v>462</v>
      </c>
      <c r="C150" s="170" t="s">
        <v>461</v>
      </c>
      <c r="D150" s="153">
        <v>0</v>
      </c>
      <c r="E150" s="153"/>
      <c r="F150" s="153"/>
      <c r="G150" s="160"/>
    </row>
    <row r="151" spans="1:7" ht="24.75" thickBot="1">
      <c r="A151" s="169"/>
      <c r="B151" s="169" t="s">
        <v>331</v>
      </c>
      <c r="C151" s="169"/>
      <c r="D151" s="168">
        <f>SUM(D152:D214)</f>
        <v>25335.665999999994</v>
      </c>
      <c r="E151" s="168">
        <f>SUM(E152:E214)</f>
        <v>8737.14</v>
      </c>
      <c r="F151" s="168">
        <f>SUM(F152:F214)</f>
        <v>2565.9953600000003</v>
      </c>
      <c r="G151" s="167"/>
    </row>
    <row r="152" spans="1:7" ht="24.75" thickBot="1">
      <c r="A152" s="162" t="s">
        <v>460</v>
      </c>
      <c r="B152" s="161" t="s">
        <v>459</v>
      </c>
      <c r="C152" s="161" t="s">
        <v>331</v>
      </c>
      <c r="D152" s="153">
        <f>241.085</f>
        <v>241.08500000000001</v>
      </c>
      <c r="E152" s="153">
        <v>80</v>
      </c>
      <c r="F152" s="153">
        <f>9.524+66.32406</f>
        <v>75.848060000000004</v>
      </c>
      <c r="G152" s="160" t="s">
        <v>458</v>
      </c>
    </row>
    <row r="153" spans="1:7" ht="24.75" thickBot="1">
      <c r="A153" s="162" t="s">
        <v>457</v>
      </c>
      <c r="B153" s="161" t="s">
        <v>456</v>
      </c>
      <c r="C153" s="161" t="s">
        <v>331</v>
      </c>
      <c r="D153" s="153">
        <v>468.76400000000001</v>
      </c>
      <c r="E153" s="153">
        <v>160</v>
      </c>
      <c r="F153" s="153">
        <v>6.0405600000000002</v>
      </c>
      <c r="G153" s="160" t="s">
        <v>309</v>
      </c>
    </row>
    <row r="154" spans="1:7" ht="24.75" thickBot="1">
      <c r="A154" s="162" t="s">
        <v>455</v>
      </c>
      <c r="B154" s="161" t="s">
        <v>454</v>
      </c>
      <c r="C154" s="161" t="s">
        <v>331</v>
      </c>
      <c r="D154" s="153">
        <v>484.03100000000001</v>
      </c>
      <c r="E154" s="153">
        <v>170</v>
      </c>
      <c r="F154" s="153">
        <v>6.2313000000000001</v>
      </c>
      <c r="G154" s="160" t="s">
        <v>309</v>
      </c>
    </row>
    <row r="155" spans="1:7" ht="24.75" thickBot="1">
      <c r="A155" s="162" t="s">
        <v>453</v>
      </c>
      <c r="B155" s="161" t="s">
        <v>452</v>
      </c>
      <c r="C155" s="161" t="s">
        <v>331</v>
      </c>
      <c r="D155" s="153">
        <v>492.346</v>
      </c>
      <c r="E155" s="153">
        <v>170</v>
      </c>
      <c r="F155" s="153">
        <v>6.3377999999999997</v>
      </c>
      <c r="G155" s="160" t="s">
        <v>309</v>
      </c>
    </row>
    <row r="156" spans="1:7" ht="24.75" thickBot="1">
      <c r="A156" s="162" t="s">
        <v>451</v>
      </c>
      <c r="B156" s="161" t="s">
        <v>450</v>
      </c>
      <c r="C156" s="161" t="s">
        <v>331</v>
      </c>
      <c r="D156" s="153">
        <v>242.03800000000001</v>
      </c>
      <c r="E156" s="153">
        <v>85</v>
      </c>
      <c r="F156" s="153">
        <f>9.559+66.57786</f>
        <v>76.136859999999999</v>
      </c>
      <c r="G156" s="160" t="s">
        <v>353</v>
      </c>
    </row>
    <row r="157" spans="1:7" ht="24.75" thickBot="1">
      <c r="A157" s="162" t="s">
        <v>449</v>
      </c>
      <c r="B157" s="161" t="s">
        <v>448</v>
      </c>
      <c r="C157" s="161" t="s">
        <v>331</v>
      </c>
      <c r="D157" s="153">
        <v>248.846</v>
      </c>
      <c r="E157" s="153">
        <v>85</v>
      </c>
      <c r="F157" s="153">
        <f>9.87+68.7246</f>
        <v>78.5946</v>
      </c>
      <c r="G157" s="160" t="s">
        <v>334</v>
      </c>
    </row>
    <row r="158" spans="1:7" ht="24.75" thickBot="1">
      <c r="A158" s="162" t="s">
        <v>447</v>
      </c>
      <c r="B158" s="161" t="s">
        <v>446</v>
      </c>
      <c r="C158" s="161" t="s">
        <v>331</v>
      </c>
      <c r="D158" s="153">
        <v>241.12899999999999</v>
      </c>
      <c r="E158" s="153">
        <v>85</v>
      </c>
      <c r="F158" s="153">
        <f>9.524+66.3261</f>
        <v>75.850099999999998</v>
      </c>
      <c r="G158" s="160" t="s">
        <v>353</v>
      </c>
    </row>
    <row r="159" spans="1:7" ht="24.75" thickBot="1">
      <c r="A159" s="162" t="s">
        <v>445</v>
      </c>
      <c r="B159" s="161" t="s">
        <v>444</v>
      </c>
      <c r="C159" s="161" t="s">
        <v>331</v>
      </c>
      <c r="D159" s="153">
        <v>729.46699999999998</v>
      </c>
      <c r="E159" s="153">
        <v>250</v>
      </c>
      <c r="F159" s="153">
        <v>9.3624600000000004</v>
      </c>
      <c r="G159" s="160" t="s">
        <v>309</v>
      </c>
    </row>
    <row r="160" spans="1:7" ht="24.75" thickBot="1">
      <c r="A160" s="162" t="s">
        <v>443</v>
      </c>
      <c r="B160" s="161" t="s">
        <v>442</v>
      </c>
      <c r="C160" s="161" t="s">
        <v>331</v>
      </c>
      <c r="D160" s="153">
        <v>492.37400000000002</v>
      </c>
      <c r="E160" s="153">
        <v>170</v>
      </c>
      <c r="F160" s="153">
        <v>6.3380999999999998</v>
      </c>
      <c r="G160" s="160" t="s">
        <v>309</v>
      </c>
    </row>
    <row r="161" spans="1:7" ht="24.75" thickBot="1">
      <c r="A161" s="162" t="s">
        <v>441</v>
      </c>
      <c r="B161" s="161" t="s">
        <v>440</v>
      </c>
      <c r="C161" s="161" t="s">
        <v>331</v>
      </c>
      <c r="D161" s="153">
        <v>492.37400000000002</v>
      </c>
      <c r="E161" s="153">
        <v>170</v>
      </c>
      <c r="F161" s="153">
        <v>6.3380999999999998</v>
      </c>
      <c r="G161" s="160" t="s">
        <v>309</v>
      </c>
    </row>
    <row r="162" spans="1:7" ht="24.75" thickBot="1">
      <c r="A162" s="162" t="s">
        <v>439</v>
      </c>
      <c r="B162" s="161" t="s">
        <v>438</v>
      </c>
      <c r="C162" s="161" t="s">
        <v>331</v>
      </c>
      <c r="D162" s="153">
        <v>297.61599999999999</v>
      </c>
      <c r="E162" s="153">
        <f>ROUNDUP(D162/3,0)</f>
        <v>100</v>
      </c>
      <c r="F162" s="153">
        <f>11.755+81.84918</f>
        <v>93.604179999999999</v>
      </c>
      <c r="G162" s="160" t="s">
        <v>353</v>
      </c>
    </row>
    <row r="163" spans="1:7" ht="24.75" thickBot="1">
      <c r="A163" s="162" t="s">
        <v>437</v>
      </c>
      <c r="B163" s="161" t="s">
        <v>436</v>
      </c>
      <c r="C163" s="161" t="s">
        <v>331</v>
      </c>
      <c r="D163" s="153">
        <v>153.84100000000001</v>
      </c>
      <c r="E163" s="153">
        <v>55</v>
      </c>
      <c r="F163" s="153">
        <f>6.078+42.31854</f>
        <v>48.396540000000002</v>
      </c>
      <c r="G163" s="160" t="s">
        <v>353</v>
      </c>
    </row>
    <row r="164" spans="1:7" ht="24.75" thickBot="1">
      <c r="A164" s="162" t="s">
        <v>435</v>
      </c>
      <c r="B164" s="161" t="s">
        <v>434</v>
      </c>
      <c r="C164" s="161" t="s">
        <v>331</v>
      </c>
      <c r="D164" s="153">
        <v>201.71899999999999</v>
      </c>
      <c r="E164" s="153">
        <v>70</v>
      </c>
      <c r="F164" s="153">
        <f>7.952+55.50468</f>
        <v>63.456679999999999</v>
      </c>
      <c r="G164" s="160" t="s">
        <v>334</v>
      </c>
    </row>
    <row r="165" spans="1:7" ht="24.75" thickBot="1">
      <c r="A165" s="162" t="s">
        <v>426</v>
      </c>
      <c r="B165" s="161" t="s">
        <v>433</v>
      </c>
      <c r="C165" s="161" t="s">
        <v>331</v>
      </c>
      <c r="D165" s="153">
        <v>216.32</v>
      </c>
      <c r="E165" s="153">
        <v>75</v>
      </c>
      <c r="F165" s="153"/>
      <c r="G165" s="160"/>
    </row>
    <row r="166" spans="1:7" ht="24.75" thickBot="1">
      <c r="A166" s="162" t="s">
        <v>432</v>
      </c>
      <c r="B166" s="161" t="s">
        <v>431</v>
      </c>
      <c r="C166" s="161" t="s">
        <v>331</v>
      </c>
      <c r="D166" s="153">
        <v>575.48299999999995</v>
      </c>
      <c r="E166" s="153">
        <v>200</v>
      </c>
      <c r="F166" s="153">
        <v>7.6806000000000001</v>
      </c>
      <c r="G166" s="160" t="s">
        <v>309</v>
      </c>
    </row>
    <row r="167" spans="1:7" ht="24.75" thickBot="1">
      <c r="A167" s="162" t="s">
        <v>430</v>
      </c>
      <c r="B167" s="161" t="s">
        <v>429</v>
      </c>
      <c r="C167" s="161" t="s">
        <v>331</v>
      </c>
      <c r="D167" s="153">
        <v>743.13</v>
      </c>
      <c r="E167" s="153">
        <v>250</v>
      </c>
      <c r="F167" s="153">
        <f>9.48318</f>
        <v>9.4831800000000008</v>
      </c>
      <c r="G167" s="160" t="s">
        <v>309</v>
      </c>
    </row>
    <row r="168" spans="1:7" ht="24.75" thickBot="1">
      <c r="A168" s="162" t="s">
        <v>428</v>
      </c>
      <c r="B168" s="161" t="s">
        <v>427</v>
      </c>
      <c r="C168" s="161" t="s">
        <v>331</v>
      </c>
      <c r="D168" s="153">
        <v>491.77100000000002</v>
      </c>
      <c r="E168" s="153">
        <v>170</v>
      </c>
      <c r="F168" s="153">
        <v>6.3319799999999997</v>
      </c>
      <c r="G168" s="160" t="s">
        <v>309</v>
      </c>
    </row>
    <row r="169" spans="1:7" ht="24.75" thickBot="1">
      <c r="A169" s="162" t="s">
        <v>426</v>
      </c>
      <c r="B169" s="165" t="s">
        <v>425</v>
      </c>
      <c r="C169" s="161" t="s">
        <v>331</v>
      </c>
      <c r="D169" s="153">
        <v>485.10700000000003</v>
      </c>
      <c r="E169" s="153">
        <v>170</v>
      </c>
      <c r="F169" s="166">
        <v>6.2477400000000003</v>
      </c>
      <c r="G169" s="165" t="s">
        <v>309</v>
      </c>
    </row>
    <row r="170" spans="1:7" ht="24.75" thickBot="1">
      <c r="A170" s="162" t="s">
        <v>424</v>
      </c>
      <c r="B170" s="161" t="s">
        <v>423</v>
      </c>
      <c r="C170" s="161" t="s">
        <v>331</v>
      </c>
      <c r="D170" s="153">
        <v>492.70800000000003</v>
      </c>
      <c r="E170" s="153">
        <v>170</v>
      </c>
      <c r="F170" s="153">
        <v>6.3423600000000002</v>
      </c>
      <c r="G170" s="160" t="s">
        <v>309</v>
      </c>
    </row>
    <row r="171" spans="1:7" ht="24.75" thickBot="1">
      <c r="A171" s="162" t="s">
        <v>422</v>
      </c>
      <c r="B171" s="161" t="s">
        <v>421</v>
      </c>
      <c r="C171" s="161" t="s">
        <v>331</v>
      </c>
      <c r="D171" s="153">
        <v>493.04899999999998</v>
      </c>
      <c r="E171" s="153">
        <v>170</v>
      </c>
      <c r="F171" s="153">
        <v>6.3466199999999997</v>
      </c>
      <c r="G171" s="160" t="s">
        <v>309</v>
      </c>
    </row>
    <row r="172" spans="1:7" ht="24.75" thickBot="1">
      <c r="A172" s="162" t="s">
        <v>420</v>
      </c>
      <c r="B172" s="161" t="s">
        <v>419</v>
      </c>
      <c r="C172" s="161" t="s">
        <v>331</v>
      </c>
      <c r="D172" s="153">
        <v>673.255</v>
      </c>
      <c r="E172" s="153">
        <v>230</v>
      </c>
      <c r="F172" s="153">
        <v>8.6617200000000008</v>
      </c>
      <c r="G172" s="160" t="s">
        <v>309</v>
      </c>
    </row>
    <row r="173" spans="1:7" ht="24.75" thickBot="1">
      <c r="A173" s="162" t="s">
        <v>418</v>
      </c>
      <c r="B173" s="161" t="s">
        <v>417</v>
      </c>
      <c r="C173" s="161" t="s">
        <v>331</v>
      </c>
      <c r="D173" s="153">
        <v>446.38200000000001</v>
      </c>
      <c r="E173" s="153">
        <v>150</v>
      </c>
      <c r="F173" s="153">
        <f>5.74878</f>
        <v>5.74878</v>
      </c>
      <c r="G173" s="160" t="s">
        <v>309</v>
      </c>
    </row>
    <row r="174" spans="1:7" ht="24.75" thickBot="1">
      <c r="A174" s="162" t="s">
        <v>416</v>
      </c>
      <c r="B174" s="161" t="s">
        <v>415</v>
      </c>
      <c r="C174" s="161" t="s">
        <v>331</v>
      </c>
      <c r="D174" s="153">
        <v>241.715</v>
      </c>
      <c r="E174" s="153">
        <v>85</v>
      </c>
      <c r="F174" s="153">
        <f>9.546+66.48846</f>
        <v>76.034459999999996</v>
      </c>
      <c r="G174" s="160" t="s">
        <v>353</v>
      </c>
    </row>
    <row r="175" spans="1:7" ht="24.75" thickBot="1">
      <c r="A175" s="162" t="s">
        <v>414</v>
      </c>
      <c r="B175" s="161" t="s">
        <v>413</v>
      </c>
      <c r="C175" s="161" t="s">
        <v>331</v>
      </c>
      <c r="D175" s="153">
        <v>485.935</v>
      </c>
      <c r="E175" s="153">
        <v>170</v>
      </c>
      <c r="F175" s="153">
        <v>6.2580600000000004</v>
      </c>
      <c r="G175" s="160" t="s">
        <v>309</v>
      </c>
    </row>
    <row r="176" spans="1:7" ht="24.75" thickBot="1">
      <c r="A176" s="162" t="s">
        <v>412</v>
      </c>
      <c r="B176" s="161" t="s">
        <v>411</v>
      </c>
      <c r="C176" s="161" t="s">
        <v>331</v>
      </c>
      <c r="D176" s="153">
        <v>242.03800000000001</v>
      </c>
      <c r="E176" s="153">
        <v>85</v>
      </c>
      <c r="F176" s="153">
        <f>9.559+66.57786</f>
        <v>76.136859999999999</v>
      </c>
      <c r="G176" s="160" t="s">
        <v>353</v>
      </c>
    </row>
    <row r="177" spans="1:7" ht="24.75" thickBot="1">
      <c r="A177" s="162" t="s">
        <v>410</v>
      </c>
      <c r="B177" s="161" t="s">
        <v>409</v>
      </c>
      <c r="C177" s="161" t="s">
        <v>331</v>
      </c>
      <c r="D177" s="153">
        <v>314.87200000000001</v>
      </c>
      <c r="E177" s="153">
        <f>ROUNDUP(D177/3,0)</f>
        <v>105</v>
      </c>
      <c r="F177" s="153">
        <f>4.36728</f>
        <v>4.3672800000000001</v>
      </c>
      <c r="G177" s="160" t="s">
        <v>309</v>
      </c>
    </row>
    <row r="178" spans="1:7" ht="24.75" thickBot="1">
      <c r="A178" s="162" t="s">
        <v>408</v>
      </c>
      <c r="B178" s="164" t="s">
        <v>407</v>
      </c>
      <c r="C178" s="161" t="s">
        <v>331</v>
      </c>
      <c r="D178" s="153">
        <v>492.45600000000002</v>
      </c>
      <c r="E178" s="153">
        <f>ROUNDUP(D178/3,0)</f>
        <v>165</v>
      </c>
      <c r="F178" s="153">
        <v>6.3390000000000004</v>
      </c>
      <c r="G178" s="160" t="s">
        <v>309</v>
      </c>
    </row>
    <row r="179" spans="1:7" ht="24.75" thickBot="1">
      <c r="A179" s="162" t="s">
        <v>406</v>
      </c>
      <c r="B179" s="161" t="s">
        <v>405</v>
      </c>
      <c r="C179" s="161" t="s">
        <v>331</v>
      </c>
      <c r="D179" s="153">
        <v>431.75799999999998</v>
      </c>
      <c r="E179" s="153">
        <v>170</v>
      </c>
      <c r="F179" s="153">
        <v>5.2857000000000003</v>
      </c>
      <c r="G179" s="160" t="s">
        <v>309</v>
      </c>
    </row>
    <row r="180" spans="1:7" ht="24.75" thickBot="1">
      <c r="A180" s="162" t="s">
        <v>404</v>
      </c>
      <c r="B180" s="161" t="s">
        <v>403</v>
      </c>
      <c r="C180" s="161" t="s">
        <v>331</v>
      </c>
      <c r="D180" s="153">
        <v>449.41300000000001</v>
      </c>
      <c r="E180" s="153">
        <v>160</v>
      </c>
      <c r="F180" s="153">
        <v>5.7886800000000003</v>
      </c>
      <c r="G180" s="160" t="s">
        <v>309</v>
      </c>
    </row>
    <row r="181" spans="1:7" ht="24.75" thickBot="1">
      <c r="A181" s="162" t="s">
        <v>402</v>
      </c>
      <c r="B181" s="161" t="s">
        <v>401</v>
      </c>
      <c r="C181" s="161" t="s">
        <v>331</v>
      </c>
      <c r="D181" s="153">
        <v>216.55799999999999</v>
      </c>
      <c r="E181" s="153">
        <v>75</v>
      </c>
      <c r="F181" s="153">
        <f>8.483+59.14938</f>
        <v>67.632379999999998</v>
      </c>
      <c r="G181" s="160" t="s">
        <v>353</v>
      </c>
    </row>
    <row r="182" spans="1:7" ht="24.75" thickBot="1">
      <c r="A182" s="162" t="s">
        <v>400</v>
      </c>
      <c r="B182" s="161" t="s">
        <v>399</v>
      </c>
      <c r="C182" s="161" t="s">
        <v>331</v>
      </c>
      <c r="D182" s="153">
        <v>257.42899999999997</v>
      </c>
      <c r="E182" s="153">
        <v>90</v>
      </c>
      <c r="F182" s="153">
        <f>10.169+70.8207</f>
        <v>80.989699999999999</v>
      </c>
      <c r="G182" s="160" t="s">
        <v>334</v>
      </c>
    </row>
    <row r="183" spans="1:7" ht="24.75" thickBot="1">
      <c r="A183" s="162" t="s">
        <v>398</v>
      </c>
      <c r="B183" s="161" t="s">
        <v>397</v>
      </c>
      <c r="C183" s="161" t="s">
        <v>331</v>
      </c>
      <c r="D183" s="153">
        <v>297.54599999999999</v>
      </c>
      <c r="E183" s="153">
        <f>ROUNDUP(D183/3,0)</f>
        <v>100</v>
      </c>
      <c r="F183" s="153">
        <f>11.724+81.85836</f>
        <v>93.582360000000008</v>
      </c>
      <c r="G183" s="160" t="s">
        <v>353</v>
      </c>
    </row>
    <row r="184" spans="1:7" ht="24.75" thickBot="1">
      <c r="A184" s="162" t="s">
        <v>396</v>
      </c>
      <c r="B184" s="161" t="s">
        <v>395</v>
      </c>
      <c r="C184" s="161" t="s">
        <v>331</v>
      </c>
      <c r="D184" s="153">
        <v>140.345</v>
      </c>
      <c r="E184" s="153">
        <v>55</v>
      </c>
      <c r="F184" s="153">
        <f>5.535+38.61648</f>
        <v>44.151480000000006</v>
      </c>
      <c r="G184" s="160" t="s">
        <v>353</v>
      </c>
    </row>
    <row r="185" spans="1:7" ht="24.75" thickBot="1">
      <c r="A185" s="162" t="s">
        <v>394</v>
      </c>
      <c r="B185" s="161" t="s">
        <v>393</v>
      </c>
      <c r="C185" s="161" t="s">
        <v>331</v>
      </c>
      <c r="D185" s="153">
        <v>264.35000000000002</v>
      </c>
      <c r="E185" s="153">
        <v>90</v>
      </c>
      <c r="F185" s="153">
        <f>10.424+72.74628</f>
        <v>83.170279999999991</v>
      </c>
      <c r="G185" s="160" t="s">
        <v>353</v>
      </c>
    </row>
    <row r="186" spans="1:7" ht="24.75" thickBot="1">
      <c r="A186" s="162" t="s">
        <v>392</v>
      </c>
      <c r="B186" s="161" t="s">
        <v>391</v>
      </c>
      <c r="C186" s="161" t="s">
        <v>331</v>
      </c>
      <c r="D186" s="153">
        <v>242.38399999999999</v>
      </c>
      <c r="E186" s="153">
        <v>85</v>
      </c>
      <c r="F186" s="153">
        <f>9.572+66.67308</f>
        <v>76.245080000000002</v>
      </c>
      <c r="G186" s="160" t="s">
        <v>353</v>
      </c>
    </row>
    <row r="187" spans="1:7" ht="24.75" thickBot="1">
      <c r="A187" s="162" t="s">
        <v>390</v>
      </c>
      <c r="B187" s="161" t="s">
        <v>389</v>
      </c>
      <c r="C187" s="161" t="s">
        <v>331</v>
      </c>
      <c r="D187" s="153">
        <v>244.62100000000001</v>
      </c>
      <c r="E187" s="153">
        <v>85</v>
      </c>
      <c r="F187" s="153">
        <f>9.66+67.29984</f>
        <v>76.95984</v>
      </c>
      <c r="G187" s="160" t="s">
        <v>353</v>
      </c>
    </row>
    <row r="188" spans="1:7" ht="24.75" thickBot="1">
      <c r="A188" s="162" t="s">
        <v>388</v>
      </c>
      <c r="B188" s="161" t="s">
        <v>387</v>
      </c>
      <c r="C188" s="161" t="s">
        <v>331</v>
      </c>
      <c r="D188" s="153">
        <v>288.53800000000001</v>
      </c>
      <c r="E188" s="153">
        <v>100</v>
      </c>
      <c r="F188" s="153">
        <f>11.395+79.38438</f>
        <v>90.779379999999989</v>
      </c>
      <c r="G188" s="160" t="s">
        <v>353</v>
      </c>
    </row>
    <row r="189" spans="1:7" ht="24.75" thickBot="1">
      <c r="A189" s="162" t="s">
        <v>386</v>
      </c>
      <c r="B189" s="161" t="s">
        <v>385</v>
      </c>
      <c r="C189" s="161" t="s">
        <v>331</v>
      </c>
      <c r="D189" s="153">
        <v>192.56899999999999</v>
      </c>
      <c r="E189" s="153">
        <v>70</v>
      </c>
      <c r="F189" s="163">
        <f>7.597+52.98306</f>
        <v>60.580060000000003</v>
      </c>
      <c r="G189" s="160" t="s">
        <v>334</v>
      </c>
    </row>
    <row r="190" spans="1:7" ht="24.75" thickBot="1">
      <c r="A190" s="162" t="s">
        <v>384</v>
      </c>
      <c r="B190" s="161" t="s">
        <v>383</v>
      </c>
      <c r="C190" s="161" t="s">
        <v>331</v>
      </c>
      <c r="D190" s="153">
        <v>833.82799999999997</v>
      </c>
      <c r="E190" s="153">
        <v>300</v>
      </c>
      <c r="F190" s="153">
        <f>10.61064</f>
        <v>10.61064</v>
      </c>
      <c r="G190" s="160" t="s">
        <v>309</v>
      </c>
    </row>
    <row r="191" spans="1:7" ht="24.75" thickBot="1">
      <c r="A191" s="162" t="s">
        <v>382</v>
      </c>
      <c r="B191" s="161" t="s">
        <v>381</v>
      </c>
      <c r="C191" s="161" t="s">
        <v>331</v>
      </c>
      <c r="D191" s="153">
        <v>137.76</v>
      </c>
      <c r="E191" s="153">
        <v>50</v>
      </c>
      <c r="F191" s="153">
        <f>5.432+37.90506</f>
        <v>43.337060000000001</v>
      </c>
      <c r="G191" s="160" t="s">
        <v>334</v>
      </c>
    </row>
    <row r="192" spans="1:7" ht="24.75" thickBot="1">
      <c r="A192" s="162" t="s">
        <v>380</v>
      </c>
      <c r="B192" s="161" t="s">
        <v>379</v>
      </c>
      <c r="C192" s="161" t="s">
        <v>331</v>
      </c>
      <c r="D192" s="153">
        <v>296.57400000000001</v>
      </c>
      <c r="E192" s="153">
        <v>105</v>
      </c>
      <c r="F192" s="153">
        <f>11.509+80.46618</f>
        <v>91.975179999999995</v>
      </c>
      <c r="G192" s="160" t="s">
        <v>334</v>
      </c>
    </row>
    <row r="193" spans="1:7" ht="24.75" thickBot="1">
      <c r="A193" s="162" t="s">
        <v>378</v>
      </c>
      <c r="B193" s="161" t="s">
        <v>377</v>
      </c>
      <c r="C193" s="161" t="s">
        <v>331</v>
      </c>
      <c r="D193" s="153">
        <v>758.07500000000005</v>
      </c>
      <c r="E193" s="153">
        <v>255</v>
      </c>
      <c r="F193" s="153">
        <f>9.70002</f>
        <v>9.7000200000000003</v>
      </c>
      <c r="G193" s="160" t="s">
        <v>309</v>
      </c>
    </row>
    <row r="194" spans="1:7" ht="24.75" thickBot="1">
      <c r="A194" s="162" t="s">
        <v>376</v>
      </c>
      <c r="B194" s="161" t="s">
        <v>375</v>
      </c>
      <c r="C194" s="161" t="s">
        <v>331</v>
      </c>
      <c r="D194" s="153">
        <v>292.49599999999998</v>
      </c>
      <c r="E194" s="153">
        <v>105</v>
      </c>
      <c r="F194" s="153">
        <f>11.543+80.46366</f>
        <v>92.006660000000011</v>
      </c>
      <c r="G194" s="160" t="s">
        <v>334</v>
      </c>
    </row>
    <row r="195" spans="1:7" ht="24.75" thickBot="1">
      <c r="A195" s="154" t="s">
        <v>374</v>
      </c>
      <c r="B195" s="146" t="s">
        <v>373</v>
      </c>
      <c r="C195" s="146" t="s">
        <v>331</v>
      </c>
      <c r="D195" s="145">
        <v>446.56700000000001</v>
      </c>
      <c r="E195" s="153">
        <v>150</v>
      </c>
      <c r="F195" s="145">
        <v>5.9614200000000004</v>
      </c>
      <c r="G195" s="149" t="s">
        <v>309</v>
      </c>
    </row>
    <row r="196" spans="1:7" ht="24.75" thickBot="1">
      <c r="A196" s="154" t="s">
        <v>372</v>
      </c>
      <c r="B196" s="146" t="s">
        <v>371</v>
      </c>
      <c r="C196" s="146" t="s">
        <v>331</v>
      </c>
      <c r="D196" s="145">
        <v>476.21300000000002</v>
      </c>
      <c r="E196" s="153">
        <v>160.13999999999999</v>
      </c>
      <c r="F196" s="145">
        <v>6.32958</v>
      </c>
      <c r="G196" s="149" t="s">
        <v>309</v>
      </c>
    </row>
    <row r="197" spans="1:7" ht="24.75" thickBot="1">
      <c r="A197" s="154" t="s">
        <v>370</v>
      </c>
      <c r="B197" s="146" t="s">
        <v>369</v>
      </c>
      <c r="C197" s="146" t="s">
        <v>331</v>
      </c>
      <c r="D197" s="145">
        <v>475.411</v>
      </c>
      <c r="E197" s="153">
        <v>160</v>
      </c>
      <c r="F197" s="145">
        <v>6.3199199999999998</v>
      </c>
      <c r="G197" s="149" t="s">
        <v>309</v>
      </c>
    </row>
    <row r="198" spans="1:7" ht="24.75" thickBot="1">
      <c r="A198" s="154" t="s">
        <v>368</v>
      </c>
      <c r="B198" s="146" t="s">
        <v>367</v>
      </c>
      <c r="C198" s="146" t="s">
        <v>331</v>
      </c>
      <c r="D198" s="145">
        <v>482.83600000000001</v>
      </c>
      <c r="E198" s="153">
        <v>165</v>
      </c>
      <c r="F198" s="145">
        <v>6.4112999999999998</v>
      </c>
      <c r="G198" s="149" t="s">
        <v>309</v>
      </c>
    </row>
    <row r="199" spans="1:7" ht="24.75" thickBot="1">
      <c r="A199" s="154" t="s">
        <v>366</v>
      </c>
      <c r="B199" s="146" t="s">
        <v>365</v>
      </c>
      <c r="C199" s="146" t="s">
        <v>331</v>
      </c>
      <c r="D199" s="145">
        <v>240.578</v>
      </c>
      <c r="E199" s="153">
        <v>85</v>
      </c>
      <c r="F199" s="153">
        <f>9.5+66.18708</f>
        <v>75.687079999999995</v>
      </c>
      <c r="G199" s="149" t="s">
        <v>334</v>
      </c>
    </row>
    <row r="200" spans="1:7" ht="24.75" thickBot="1">
      <c r="A200" s="154" t="s">
        <v>364</v>
      </c>
      <c r="B200" s="146" t="s">
        <v>363</v>
      </c>
      <c r="C200" s="146" t="s">
        <v>331</v>
      </c>
      <c r="D200" s="145">
        <v>241.04400000000001</v>
      </c>
      <c r="E200" s="153">
        <v>85</v>
      </c>
      <c r="F200" s="153">
        <f>9.518+66.31536</f>
        <v>75.833359999999999</v>
      </c>
      <c r="G200" s="149" t="s">
        <v>334</v>
      </c>
    </row>
    <row r="201" spans="1:7" ht="24.75" thickBot="1">
      <c r="A201" s="154" t="s">
        <v>362</v>
      </c>
      <c r="B201" s="159" t="s">
        <v>361</v>
      </c>
      <c r="C201" s="146" t="s">
        <v>331</v>
      </c>
      <c r="D201" s="145">
        <v>240.274</v>
      </c>
      <c r="E201" s="153">
        <v>85</v>
      </c>
      <c r="F201" s="153">
        <f>9.486+66.09732</f>
        <v>75.583320000000001</v>
      </c>
      <c r="G201" s="149" t="s">
        <v>334</v>
      </c>
    </row>
    <row r="202" spans="1:7" ht="24.75" thickBot="1">
      <c r="A202" s="154" t="s">
        <v>360</v>
      </c>
      <c r="B202" s="146" t="s">
        <v>359</v>
      </c>
      <c r="C202" s="146" t="s">
        <v>331</v>
      </c>
      <c r="D202" s="145">
        <v>479.2</v>
      </c>
      <c r="E202" s="153">
        <f>ROUNDUP(D202/3,0)</f>
        <v>160</v>
      </c>
      <c r="F202" s="145">
        <v>6.1665000000000001</v>
      </c>
      <c r="G202" s="149" t="s">
        <v>309</v>
      </c>
    </row>
    <row r="203" spans="1:7" ht="24.75" thickBot="1">
      <c r="A203" s="154" t="s">
        <v>358</v>
      </c>
      <c r="B203" s="146" t="s">
        <v>357</v>
      </c>
      <c r="C203" s="146" t="s">
        <v>331</v>
      </c>
      <c r="D203" s="145">
        <v>246.298</v>
      </c>
      <c r="E203" s="153">
        <f>ROUNDUP(D203/3,0)</f>
        <v>83</v>
      </c>
      <c r="F203" s="145">
        <f>77.48868+138.71322</f>
        <v>216.20190000000002</v>
      </c>
      <c r="G203" s="149" t="s">
        <v>356</v>
      </c>
    </row>
    <row r="204" spans="1:7" ht="24.75" thickBot="1">
      <c r="A204" s="154" t="s">
        <v>355</v>
      </c>
      <c r="B204" s="146" t="s">
        <v>354</v>
      </c>
      <c r="C204" s="146" t="s">
        <v>331</v>
      </c>
      <c r="D204" s="145">
        <v>700.65599999999995</v>
      </c>
      <c r="E204" s="153">
        <f>ROUNDUP(D204/3,0)</f>
        <v>234</v>
      </c>
      <c r="F204" s="145">
        <f>9.03438</f>
        <v>9.0343800000000005</v>
      </c>
      <c r="G204" s="149" t="s">
        <v>353</v>
      </c>
    </row>
    <row r="205" spans="1:7" ht="24.75" thickBot="1">
      <c r="A205" s="154" t="s">
        <v>352</v>
      </c>
      <c r="B205" s="146" t="s">
        <v>351</v>
      </c>
      <c r="C205" s="146" t="s">
        <v>331</v>
      </c>
      <c r="D205" s="145">
        <v>298.83999999999997</v>
      </c>
      <c r="E205" s="153">
        <f>ROUNDUP(D205/3,0)</f>
        <v>100</v>
      </c>
      <c r="F205" s="145">
        <f>11.8+82.20072</f>
        <v>94.000720000000001</v>
      </c>
      <c r="G205" s="149" t="s">
        <v>309</v>
      </c>
    </row>
    <row r="206" spans="1:7" ht="24.75" thickBot="1">
      <c r="A206" s="154" t="s">
        <v>350</v>
      </c>
      <c r="B206" s="155" t="s">
        <v>349</v>
      </c>
      <c r="C206" s="146" t="s">
        <v>331</v>
      </c>
      <c r="D206" s="145">
        <v>496.202</v>
      </c>
      <c r="E206" s="153">
        <f>ROUNDUP(D206/3,0)</f>
        <v>166</v>
      </c>
      <c r="F206" s="158">
        <v>6.5759400000000001</v>
      </c>
      <c r="G206" s="155" t="s">
        <v>309</v>
      </c>
    </row>
    <row r="207" spans="1:7" ht="24.75" thickBot="1">
      <c r="A207" s="154" t="s">
        <v>348</v>
      </c>
      <c r="B207" s="146" t="s">
        <v>347</v>
      </c>
      <c r="C207" s="146" t="s">
        <v>331</v>
      </c>
      <c r="D207" s="145">
        <v>808.80799999999999</v>
      </c>
      <c r="E207" s="153">
        <f>ROUNDUP(D207/3,0)</f>
        <v>270</v>
      </c>
      <c r="F207" s="145">
        <f>10.26558</f>
        <v>10.26558</v>
      </c>
      <c r="G207" s="157" t="s">
        <v>309</v>
      </c>
    </row>
    <row r="208" spans="1:7" ht="24.75" thickBot="1">
      <c r="A208" s="154" t="s">
        <v>346</v>
      </c>
      <c r="B208" s="146" t="s">
        <v>345</v>
      </c>
      <c r="C208" s="146" t="s">
        <v>331</v>
      </c>
      <c r="D208" s="145">
        <v>739.45600000000002</v>
      </c>
      <c r="E208" s="153">
        <f>ROUNDUP(D208/3,0)</f>
        <v>247</v>
      </c>
      <c r="F208" s="145">
        <f>9.47676</f>
        <v>9.4767600000000005</v>
      </c>
      <c r="G208" s="155" t="s">
        <v>309</v>
      </c>
    </row>
    <row r="209" spans="1:7" ht="24.75" thickBot="1">
      <c r="A209" s="154" t="s">
        <v>344</v>
      </c>
      <c r="B209" s="146" t="s">
        <v>343</v>
      </c>
      <c r="C209" s="146" t="s">
        <v>331</v>
      </c>
      <c r="D209" s="145">
        <v>246.34</v>
      </c>
      <c r="E209" s="153">
        <f>ROUNDUP(D209/3,0)</f>
        <v>83</v>
      </c>
      <c r="F209" s="156">
        <f>9.734+67.76832</f>
        <v>77.502319999999997</v>
      </c>
      <c r="G209" s="149" t="s">
        <v>334</v>
      </c>
    </row>
    <row r="210" spans="1:7" ht="24.75" thickBot="1">
      <c r="A210" s="154" t="s">
        <v>342</v>
      </c>
      <c r="B210" s="146" t="s">
        <v>341</v>
      </c>
      <c r="C210" s="146" t="s">
        <v>331</v>
      </c>
      <c r="D210" s="145">
        <v>247.315</v>
      </c>
      <c r="E210" s="153">
        <f>ROUNDUP(D210/3,0)</f>
        <v>83</v>
      </c>
      <c r="F210" s="153">
        <f>9.771+68.0373</f>
        <v>77.808300000000003</v>
      </c>
      <c r="G210" s="149" t="s">
        <v>334</v>
      </c>
    </row>
    <row r="211" spans="1:7" ht="24.75" thickBot="1">
      <c r="A211" s="154" t="s">
        <v>340</v>
      </c>
      <c r="B211" s="146" t="s">
        <v>339</v>
      </c>
      <c r="C211" s="146" t="s">
        <v>331</v>
      </c>
      <c r="D211" s="145">
        <v>298.64400000000001</v>
      </c>
      <c r="E211" s="153">
        <v>130</v>
      </c>
      <c r="F211" s="145"/>
      <c r="G211" s="149"/>
    </row>
    <row r="212" spans="1:7" ht="24.75" thickBot="1">
      <c r="A212" s="154" t="s">
        <v>338</v>
      </c>
      <c r="B212" s="146" t="s">
        <v>337</v>
      </c>
      <c r="C212" s="146" t="s">
        <v>331</v>
      </c>
      <c r="D212" s="145">
        <v>1087.9390000000001</v>
      </c>
      <c r="E212" s="153">
        <f>ROUNDUP(D212/3,0)</f>
        <v>363</v>
      </c>
      <c r="F212" s="145">
        <f>20.2443</f>
        <v>20.244299999999999</v>
      </c>
      <c r="G212" s="155" t="s">
        <v>309</v>
      </c>
    </row>
    <row r="213" spans="1:7" ht="24.75" thickBot="1">
      <c r="A213" s="154" t="s">
        <v>336</v>
      </c>
      <c r="B213" s="146" t="s">
        <v>335</v>
      </c>
      <c r="C213" s="146" t="s">
        <v>331</v>
      </c>
      <c r="D213" s="145">
        <v>225.654</v>
      </c>
      <c r="E213" s="153">
        <f>ROUNDUP(D213/3,0)</f>
        <v>76</v>
      </c>
      <c r="F213" s="153">
        <f>8.908+62.08308</f>
        <v>70.991079999999997</v>
      </c>
      <c r="G213" s="149" t="s">
        <v>334</v>
      </c>
    </row>
    <row r="214" spans="1:7" ht="24.75" thickBot="1">
      <c r="A214" s="154" t="s">
        <v>333</v>
      </c>
      <c r="B214" s="146" t="s">
        <v>332</v>
      </c>
      <c r="C214" s="146" t="s">
        <v>331</v>
      </c>
      <c r="D214" s="145">
        <v>333.29599999999999</v>
      </c>
      <c r="E214" s="153">
        <f>ROUNDUP(D214/3,0)</f>
        <v>112</v>
      </c>
      <c r="F214" s="145">
        <v>4.29312</v>
      </c>
      <c r="G214" s="149" t="s">
        <v>309</v>
      </c>
    </row>
    <row r="215" spans="1:7" ht="24.75" thickBot="1">
      <c r="A215" s="152"/>
      <c r="B215" s="147" t="s">
        <v>324</v>
      </c>
      <c r="C215" s="147"/>
      <c r="D215" s="148">
        <f>D218+D216+D217</f>
        <v>1585</v>
      </c>
      <c r="E215" s="148">
        <f>E218+E216+E217</f>
        <v>350</v>
      </c>
      <c r="F215" s="148">
        <f>F218+F216+F217</f>
        <v>13.987679999999999</v>
      </c>
      <c r="G215" s="150"/>
    </row>
    <row r="216" spans="1:7" ht="24.75" thickBot="1">
      <c r="A216" s="151" t="s">
        <v>330</v>
      </c>
      <c r="B216" s="146" t="s">
        <v>329</v>
      </c>
      <c r="C216" s="146" t="s">
        <v>324</v>
      </c>
      <c r="D216" s="145">
        <v>65</v>
      </c>
      <c r="E216" s="145"/>
      <c r="F216" s="145"/>
      <c r="G216" s="150"/>
    </row>
    <row r="217" spans="1:7" ht="24.75" thickBot="1">
      <c r="A217" s="151" t="s">
        <v>328</v>
      </c>
      <c r="B217" s="146" t="s">
        <v>327</v>
      </c>
      <c r="C217" s="146" t="s">
        <v>324</v>
      </c>
      <c r="D217" s="145">
        <v>70</v>
      </c>
      <c r="E217" s="145"/>
      <c r="F217" s="145"/>
      <c r="G217" s="150"/>
    </row>
    <row r="218" spans="1:7" ht="24.75" thickBot="1">
      <c r="A218" s="151" t="s">
        <v>326</v>
      </c>
      <c r="B218" s="146" t="s">
        <v>325</v>
      </c>
      <c r="C218" s="146" t="s">
        <v>324</v>
      </c>
      <c r="D218" s="145">
        <v>1450</v>
      </c>
      <c r="E218" s="145">
        <v>350</v>
      </c>
      <c r="F218" s="145">
        <v>13.987679999999999</v>
      </c>
      <c r="G218" s="149" t="s">
        <v>309</v>
      </c>
    </row>
    <row r="219" spans="1:7" ht="36.75" thickBot="1">
      <c r="A219" s="152"/>
      <c r="B219" s="147" t="s">
        <v>323</v>
      </c>
      <c r="C219" s="147"/>
      <c r="D219" s="148">
        <f>D221+D220</f>
        <v>296.36700000000002</v>
      </c>
      <c r="E219" s="148">
        <f>E221+E220</f>
        <v>90</v>
      </c>
      <c r="F219" s="148">
        <f>F221+F220</f>
        <v>95.763400000000004</v>
      </c>
      <c r="G219" s="150"/>
    </row>
    <row r="220" spans="1:7" ht="13.5" thickBot="1">
      <c r="A220" s="151" t="s">
        <v>320</v>
      </c>
      <c r="B220" s="146" t="s">
        <v>322</v>
      </c>
      <c r="C220" s="146" t="s">
        <v>318</v>
      </c>
      <c r="D220" s="145">
        <v>101.367</v>
      </c>
      <c r="E220" s="145">
        <v>30</v>
      </c>
      <c r="F220" s="145">
        <v>30.4101</v>
      </c>
      <c r="G220" s="149" t="s">
        <v>321</v>
      </c>
    </row>
    <row r="221" spans="1:7" ht="24.75" thickBot="1">
      <c r="A221" s="151" t="s">
        <v>320</v>
      </c>
      <c r="B221" s="146" t="s">
        <v>319</v>
      </c>
      <c r="C221" s="146" t="s">
        <v>318</v>
      </c>
      <c r="D221" s="145">
        <v>195</v>
      </c>
      <c r="E221" s="145">
        <v>60</v>
      </c>
      <c r="F221" s="145">
        <f>11.803+53.5503</f>
        <v>65.353300000000004</v>
      </c>
      <c r="G221" s="149" t="s">
        <v>317</v>
      </c>
    </row>
    <row r="222" spans="1:7" ht="13.5" thickBot="1">
      <c r="A222" s="147"/>
      <c r="B222" s="147" t="s">
        <v>314</v>
      </c>
      <c r="C222" s="147"/>
      <c r="D222" s="148">
        <f>D223</f>
        <v>1490</v>
      </c>
      <c r="E222" s="148">
        <f>E223</f>
        <v>450</v>
      </c>
      <c r="F222" s="148">
        <f>F223</f>
        <v>10.512</v>
      </c>
      <c r="G222" s="150"/>
    </row>
    <row r="223" spans="1:7" ht="13.5" thickBot="1">
      <c r="A223" s="146" t="s">
        <v>316</v>
      </c>
      <c r="B223" s="146" t="s">
        <v>315</v>
      </c>
      <c r="C223" s="146" t="s">
        <v>314</v>
      </c>
      <c r="D223" s="145">
        <v>1490</v>
      </c>
      <c r="E223" s="145">
        <v>450</v>
      </c>
      <c r="F223" s="145">
        <v>10.512</v>
      </c>
      <c r="G223" s="150"/>
    </row>
    <row r="224" spans="1:7" ht="13.5" thickBot="1">
      <c r="A224" s="147"/>
      <c r="B224" s="147" t="s">
        <v>303</v>
      </c>
      <c r="C224" s="147"/>
      <c r="D224" s="148">
        <f>D225+D226+D227</f>
        <v>1950</v>
      </c>
      <c r="E224" s="148"/>
      <c r="F224" s="148">
        <f>F225+F226+F227</f>
        <v>434.73061999999999</v>
      </c>
      <c r="G224" s="150"/>
    </row>
    <row r="225" spans="1:7" ht="24.75" thickBot="1">
      <c r="A225" s="146" t="s">
        <v>313</v>
      </c>
      <c r="B225" s="146" t="s">
        <v>312</v>
      </c>
      <c r="C225" s="146" t="s">
        <v>303</v>
      </c>
      <c r="D225" s="145">
        <v>500</v>
      </c>
      <c r="E225" s="145"/>
      <c r="F225" s="145"/>
      <c r="G225" s="149"/>
    </row>
    <row r="226" spans="1:7" ht="24.75" thickBot="1">
      <c r="A226" s="146" t="s">
        <v>311</v>
      </c>
      <c r="B226" s="146" t="s">
        <v>310</v>
      </c>
      <c r="C226" s="146" t="s">
        <v>303</v>
      </c>
      <c r="D226" s="145">
        <v>850</v>
      </c>
      <c r="E226" s="145"/>
      <c r="F226" s="145">
        <f>254.7309</f>
        <v>254.73089999999999</v>
      </c>
      <c r="G226" s="149" t="s">
        <v>309</v>
      </c>
    </row>
    <row r="227" spans="1:7" ht="24.75" thickBot="1">
      <c r="A227" s="146" t="s">
        <v>308</v>
      </c>
      <c r="B227" s="146" t="s">
        <v>307</v>
      </c>
      <c r="C227" s="146" t="s">
        <v>303</v>
      </c>
      <c r="D227" s="145">
        <v>600</v>
      </c>
      <c r="E227" s="145"/>
      <c r="F227" s="145">
        <v>179.99972</v>
      </c>
      <c r="G227" s="149" t="s">
        <v>222</v>
      </c>
    </row>
    <row r="228" spans="1:7" ht="24.75" thickBot="1">
      <c r="A228" s="147"/>
      <c r="B228" s="147" t="s">
        <v>306</v>
      </c>
      <c r="C228" s="146" t="s">
        <v>303</v>
      </c>
      <c r="D228" s="148">
        <f>D229</f>
        <v>350</v>
      </c>
      <c r="E228" s="148"/>
      <c r="F228" s="148">
        <f>F229</f>
        <v>94.9191</v>
      </c>
      <c r="G228" s="147"/>
    </row>
    <row r="229" spans="1:7" ht="24.75" thickBot="1">
      <c r="A229" s="146" t="s">
        <v>305</v>
      </c>
      <c r="B229" s="146" t="s">
        <v>304</v>
      </c>
      <c r="C229" s="146" t="s">
        <v>303</v>
      </c>
      <c r="D229" s="144">
        <v>350</v>
      </c>
      <c r="E229" s="145"/>
      <c r="F229" s="144">
        <f>94.9191</f>
        <v>94.9191</v>
      </c>
      <c r="G229" s="143" t="s">
        <v>302</v>
      </c>
    </row>
    <row r="230" spans="1:7">
      <c r="A230" s="142"/>
      <c r="B230" s="141" t="s">
        <v>1</v>
      </c>
      <c r="C230" s="138" t="s">
        <v>0</v>
      </c>
      <c r="D230" s="139">
        <f>D120+D151+D215+D219+D222+D224+D228</f>
        <v>71621.366999999998</v>
      </c>
      <c r="E230" s="140">
        <f>E120+E151+E215+E219+E222+E224+E228</f>
        <v>24530.315999999999</v>
      </c>
      <c r="F230" s="139">
        <f>F120+F151+F215+F219+F222+F224+F228</f>
        <v>10509.66898</v>
      </c>
      <c r="G230" s="138" t="s">
        <v>0</v>
      </c>
    </row>
    <row r="231" spans="1:7">
      <c r="A231" s="135"/>
      <c r="B231" s="135"/>
      <c r="C231" s="137"/>
      <c r="D231" s="136"/>
      <c r="E231" s="136"/>
      <c r="F231" s="136"/>
      <c r="G231" s="135"/>
    </row>
    <row r="232" spans="1:7" s="75" customFormat="1">
      <c r="A232" s="68" t="s">
        <v>301</v>
      </c>
      <c r="B232" s="68"/>
      <c r="C232" s="68"/>
      <c r="D232" s="68"/>
      <c r="E232" s="68"/>
      <c r="F232" s="68"/>
      <c r="G232" s="68"/>
    </row>
    <row r="233" spans="1:7" s="75" customFormat="1" ht="24">
      <c r="A233" s="103"/>
      <c r="B233" s="107" t="s">
        <v>300</v>
      </c>
      <c r="C233" s="104" t="s">
        <v>223</v>
      </c>
      <c r="D233" s="60">
        <v>20</v>
      </c>
      <c r="E233" s="60"/>
      <c r="F233" s="105"/>
      <c r="G233" s="104"/>
    </row>
    <row r="234" spans="1:7" s="75" customFormat="1" ht="24">
      <c r="A234" s="58" t="s">
        <v>299</v>
      </c>
      <c r="B234" s="130" t="s">
        <v>298</v>
      </c>
      <c r="C234" s="54" t="s">
        <v>223</v>
      </c>
      <c r="D234" s="60">
        <v>605.54</v>
      </c>
      <c r="E234" s="60">
        <v>15.741</v>
      </c>
      <c r="F234" s="60">
        <v>15.741</v>
      </c>
      <c r="G234" s="54" t="s">
        <v>238</v>
      </c>
    </row>
    <row r="235" spans="1:7" s="75" customFormat="1" ht="24">
      <c r="A235" s="103"/>
      <c r="B235" s="117" t="s">
        <v>297</v>
      </c>
      <c r="C235" s="104" t="s">
        <v>223</v>
      </c>
      <c r="D235" s="60">
        <v>687.08</v>
      </c>
      <c r="E235" s="60"/>
      <c r="F235" s="105"/>
      <c r="G235" s="54"/>
    </row>
    <row r="236" spans="1:7" s="75" customFormat="1" ht="24">
      <c r="A236" s="103"/>
      <c r="B236" s="117" t="s">
        <v>296</v>
      </c>
      <c r="C236" s="104" t="s">
        <v>223</v>
      </c>
      <c r="D236" s="60">
        <v>20</v>
      </c>
      <c r="E236" s="60"/>
      <c r="F236" s="105"/>
      <c r="G236" s="104"/>
    </row>
    <row r="237" spans="1:7" s="75" customFormat="1" ht="24">
      <c r="A237" s="103"/>
      <c r="B237" s="117" t="s">
        <v>295</v>
      </c>
      <c r="C237" s="104" t="s">
        <v>223</v>
      </c>
      <c r="D237" s="60">
        <v>20</v>
      </c>
      <c r="E237" s="60"/>
      <c r="F237" s="105"/>
      <c r="G237" s="104"/>
    </row>
    <row r="238" spans="1:7" s="75" customFormat="1" ht="24">
      <c r="A238" s="103" t="s">
        <v>294</v>
      </c>
      <c r="B238" s="117" t="s">
        <v>293</v>
      </c>
      <c r="C238" s="104" t="s">
        <v>223</v>
      </c>
      <c r="D238" s="60">
        <v>743.97799999999995</v>
      </c>
      <c r="E238" s="60">
        <v>68</v>
      </c>
      <c r="F238" s="105">
        <v>19.100999999999999</v>
      </c>
      <c r="G238" s="104" t="s">
        <v>286</v>
      </c>
    </row>
    <row r="239" spans="1:7" s="75" customFormat="1" ht="24">
      <c r="A239" s="103"/>
      <c r="B239" s="117" t="s">
        <v>292</v>
      </c>
      <c r="C239" s="104" t="s">
        <v>223</v>
      </c>
      <c r="D239" s="60">
        <v>20</v>
      </c>
      <c r="E239" s="60"/>
      <c r="F239" s="105"/>
      <c r="G239" s="104"/>
    </row>
    <row r="240" spans="1:7" s="75" customFormat="1" ht="24">
      <c r="A240" s="103"/>
      <c r="B240" s="117" t="s">
        <v>291</v>
      </c>
      <c r="C240" s="104" t="s">
        <v>223</v>
      </c>
      <c r="D240" s="60">
        <v>20</v>
      </c>
      <c r="E240" s="60"/>
      <c r="F240" s="105"/>
      <c r="G240" s="104"/>
    </row>
    <row r="241" spans="1:7" s="75" customFormat="1" ht="24">
      <c r="A241" s="103" t="s">
        <v>290</v>
      </c>
      <c r="B241" s="117" t="s">
        <v>289</v>
      </c>
      <c r="C241" s="104" t="s">
        <v>223</v>
      </c>
      <c r="D241" s="60">
        <v>694.35199999999998</v>
      </c>
      <c r="E241" s="60">
        <v>56.94</v>
      </c>
      <c r="F241" s="105">
        <v>16.082000000000001</v>
      </c>
      <c r="G241" s="104" t="s">
        <v>286</v>
      </c>
    </row>
    <row r="242" spans="1:7" s="75" customFormat="1" ht="24">
      <c r="A242" s="103" t="s">
        <v>288</v>
      </c>
      <c r="B242" s="119" t="s">
        <v>287</v>
      </c>
      <c r="C242" s="104" t="s">
        <v>223</v>
      </c>
      <c r="D242" s="60">
        <v>886.86199999999997</v>
      </c>
      <c r="E242" s="60">
        <v>57.865000000000002</v>
      </c>
      <c r="F242" s="105">
        <v>16.082000000000001</v>
      </c>
      <c r="G242" s="104" t="s">
        <v>286</v>
      </c>
    </row>
    <row r="243" spans="1:7" s="75" customFormat="1" ht="24">
      <c r="A243" s="103"/>
      <c r="B243" s="107" t="s">
        <v>285</v>
      </c>
      <c r="C243" s="54" t="s">
        <v>223</v>
      </c>
      <c r="D243" s="60">
        <v>1200</v>
      </c>
      <c r="E243" s="105">
        <v>50</v>
      </c>
      <c r="F243" s="105"/>
      <c r="G243" s="104"/>
    </row>
    <row r="244" spans="1:7" s="75" customFormat="1" ht="24">
      <c r="A244" s="103" t="s">
        <v>284</v>
      </c>
      <c r="B244" s="117" t="s">
        <v>283</v>
      </c>
      <c r="C244" s="54" t="s">
        <v>223</v>
      </c>
      <c r="D244" s="60">
        <v>2000</v>
      </c>
      <c r="E244" s="60">
        <v>46.302999999999997</v>
      </c>
      <c r="F244" s="105">
        <v>46.302799999999998</v>
      </c>
      <c r="G244" s="104" t="s">
        <v>282</v>
      </c>
    </row>
    <row r="245" spans="1:7" s="75" customFormat="1" ht="24">
      <c r="A245" s="134"/>
      <c r="B245" s="117" t="s">
        <v>281</v>
      </c>
      <c r="C245" s="131" t="s">
        <v>219</v>
      </c>
      <c r="D245" s="133">
        <v>200</v>
      </c>
      <c r="E245" s="133">
        <v>0</v>
      </c>
      <c r="F245" s="132"/>
      <c r="G245" s="131"/>
    </row>
    <row r="246" spans="1:7" s="75" customFormat="1">
      <c r="A246" s="103" t="s">
        <v>280</v>
      </c>
      <c r="B246" s="117" t="s">
        <v>279</v>
      </c>
      <c r="C246" s="104" t="s">
        <v>219</v>
      </c>
      <c r="D246" s="60">
        <v>1341.412</v>
      </c>
      <c r="E246" s="60">
        <v>65</v>
      </c>
      <c r="F246" s="105">
        <v>19.350999999999999</v>
      </c>
      <c r="G246" s="104" t="s">
        <v>230</v>
      </c>
    </row>
    <row r="247" spans="1:7" s="75" customFormat="1">
      <c r="A247" s="103"/>
      <c r="B247" s="117" t="s">
        <v>278</v>
      </c>
      <c r="C247" s="104" t="s">
        <v>219</v>
      </c>
      <c r="D247" s="60">
        <v>1239.874</v>
      </c>
      <c r="E247" s="60"/>
      <c r="F247" s="105"/>
      <c r="G247" s="104"/>
    </row>
    <row r="248" spans="1:7" s="75" customFormat="1">
      <c r="A248" s="103" t="s">
        <v>277</v>
      </c>
      <c r="B248" s="117" t="s">
        <v>276</v>
      </c>
      <c r="C248" s="104" t="s">
        <v>219</v>
      </c>
      <c r="D248" s="60">
        <v>25</v>
      </c>
      <c r="E248" s="60">
        <v>7.5</v>
      </c>
      <c r="F248" s="105">
        <v>7.5</v>
      </c>
      <c r="G248" s="104" t="s">
        <v>230</v>
      </c>
    </row>
    <row r="249" spans="1:7" s="75" customFormat="1" ht="36">
      <c r="A249" s="58" t="s">
        <v>275</v>
      </c>
      <c r="B249" s="130" t="s">
        <v>274</v>
      </c>
      <c r="C249" s="54" t="s">
        <v>219</v>
      </c>
      <c r="D249" s="60">
        <v>731.52</v>
      </c>
      <c r="E249" s="60">
        <v>195</v>
      </c>
      <c r="F249" s="60">
        <f>2.22082+192.05625</f>
        <v>194.27707000000001</v>
      </c>
      <c r="G249" s="54" t="s">
        <v>273</v>
      </c>
    </row>
    <row r="250" spans="1:7" s="75" customFormat="1" ht="36">
      <c r="A250" s="58" t="s">
        <v>272</v>
      </c>
      <c r="B250" s="130" t="s">
        <v>271</v>
      </c>
      <c r="C250" s="54" t="s">
        <v>219</v>
      </c>
      <c r="D250" s="60">
        <v>964.44</v>
      </c>
      <c r="E250" s="60">
        <v>194</v>
      </c>
      <c r="F250" s="60">
        <f>2.46866+191.47886</f>
        <v>193.94752</v>
      </c>
      <c r="G250" s="54" t="s">
        <v>270</v>
      </c>
    </row>
    <row r="251" spans="1:7" s="75" customFormat="1" ht="36">
      <c r="A251" s="103" t="s">
        <v>269</v>
      </c>
      <c r="B251" s="117" t="s">
        <v>268</v>
      </c>
      <c r="C251" s="104" t="s">
        <v>219</v>
      </c>
      <c r="D251" s="60">
        <v>590.07600000000002</v>
      </c>
      <c r="E251" s="60">
        <v>252.4</v>
      </c>
      <c r="F251" s="105">
        <f>2.33+207.05167</f>
        <v>209.38167000000001</v>
      </c>
      <c r="G251" s="54" t="s">
        <v>267</v>
      </c>
    </row>
    <row r="252" spans="1:7" s="75" customFormat="1">
      <c r="A252" s="103" t="s">
        <v>266</v>
      </c>
      <c r="B252" s="117" t="s">
        <v>265</v>
      </c>
      <c r="C252" s="104" t="s">
        <v>219</v>
      </c>
      <c r="D252" s="60">
        <v>25</v>
      </c>
      <c r="E252" s="60">
        <v>7.5</v>
      </c>
      <c r="F252" s="105">
        <v>7.5</v>
      </c>
      <c r="G252" s="104" t="s">
        <v>230</v>
      </c>
    </row>
    <row r="253" spans="1:7" s="75" customFormat="1">
      <c r="A253" s="103"/>
      <c r="B253" s="117" t="s">
        <v>264</v>
      </c>
      <c r="C253" s="104" t="s">
        <v>219</v>
      </c>
      <c r="D253" s="60">
        <v>25</v>
      </c>
      <c r="E253" s="60"/>
      <c r="F253" s="105"/>
      <c r="G253" s="104"/>
    </row>
    <row r="254" spans="1:7" s="75" customFormat="1">
      <c r="A254" s="103"/>
      <c r="B254" s="117" t="s">
        <v>263</v>
      </c>
      <c r="C254" s="104" t="s">
        <v>219</v>
      </c>
      <c r="D254" s="60">
        <v>25</v>
      </c>
      <c r="E254" s="60"/>
      <c r="F254" s="105"/>
      <c r="G254" s="104"/>
    </row>
    <row r="255" spans="1:7" s="75" customFormat="1">
      <c r="A255" s="103"/>
      <c r="B255" s="117" t="s">
        <v>262</v>
      </c>
      <c r="C255" s="104" t="s">
        <v>219</v>
      </c>
      <c r="D255" s="60">
        <v>25</v>
      </c>
      <c r="E255" s="60"/>
      <c r="F255" s="105"/>
      <c r="G255" s="104"/>
    </row>
    <row r="256" spans="1:7" s="75" customFormat="1">
      <c r="A256" s="103"/>
      <c r="B256" s="117" t="s">
        <v>261</v>
      </c>
      <c r="C256" s="104" t="s">
        <v>219</v>
      </c>
      <c r="D256" s="60">
        <v>25</v>
      </c>
      <c r="E256" s="60"/>
      <c r="F256" s="105"/>
      <c r="G256" s="104"/>
    </row>
    <row r="257" spans="1:7" s="75" customFormat="1">
      <c r="A257" s="103"/>
      <c r="B257" s="117" t="s">
        <v>260</v>
      </c>
      <c r="C257" s="104" t="s">
        <v>219</v>
      </c>
      <c r="D257" s="60">
        <v>25</v>
      </c>
      <c r="E257" s="60"/>
      <c r="F257" s="105"/>
      <c r="G257" s="104"/>
    </row>
    <row r="258" spans="1:7" s="75" customFormat="1" ht="24">
      <c r="A258" s="103"/>
      <c r="B258" s="117" t="s">
        <v>259</v>
      </c>
      <c r="C258" s="104" t="s">
        <v>219</v>
      </c>
      <c r="D258" s="60">
        <v>783.99</v>
      </c>
      <c r="E258" s="60">
        <v>2.5</v>
      </c>
      <c r="F258" s="105">
        <v>2.40726</v>
      </c>
      <c r="G258" s="54" t="s">
        <v>258</v>
      </c>
    </row>
    <row r="259" spans="1:7" s="75" customFormat="1">
      <c r="A259" s="103"/>
      <c r="B259" s="117" t="s">
        <v>257</v>
      </c>
      <c r="C259" s="104" t="s">
        <v>219</v>
      </c>
      <c r="D259" s="60">
        <v>1614.7260000000001</v>
      </c>
      <c r="E259" s="60"/>
      <c r="F259" s="105"/>
      <c r="G259" s="104"/>
    </row>
    <row r="260" spans="1:7" s="75" customFormat="1">
      <c r="A260" s="103"/>
      <c r="B260" s="117" t="s">
        <v>256</v>
      </c>
      <c r="C260" s="104" t="s">
        <v>219</v>
      </c>
      <c r="D260" s="60">
        <v>25</v>
      </c>
      <c r="E260" s="60"/>
      <c r="F260" s="105"/>
      <c r="G260" s="104"/>
    </row>
    <row r="261" spans="1:7" s="75" customFormat="1">
      <c r="A261" s="103"/>
      <c r="B261" s="117" t="s">
        <v>255</v>
      </c>
      <c r="C261" s="104" t="s">
        <v>219</v>
      </c>
      <c r="D261" s="60">
        <v>25</v>
      </c>
      <c r="E261" s="60"/>
      <c r="F261" s="105"/>
      <c r="G261" s="104"/>
    </row>
    <row r="262" spans="1:7" s="75" customFormat="1">
      <c r="A262" s="103"/>
      <c r="B262" s="117" t="s">
        <v>254</v>
      </c>
      <c r="C262" s="104" t="s">
        <v>219</v>
      </c>
      <c r="D262" s="60">
        <v>25</v>
      </c>
      <c r="E262" s="60"/>
      <c r="F262" s="105"/>
      <c r="G262" s="104"/>
    </row>
    <row r="263" spans="1:7" s="75" customFormat="1">
      <c r="A263" s="103"/>
      <c r="B263" s="117" t="s">
        <v>253</v>
      </c>
      <c r="C263" s="104" t="s">
        <v>219</v>
      </c>
      <c r="D263" s="60">
        <v>927.36</v>
      </c>
      <c r="E263" s="60"/>
      <c r="F263" s="105"/>
      <c r="G263" s="104"/>
    </row>
    <row r="264" spans="1:7" s="75" customFormat="1">
      <c r="A264" s="103"/>
      <c r="B264" s="117" t="s">
        <v>252</v>
      </c>
      <c r="C264" s="104" t="s">
        <v>219</v>
      </c>
      <c r="D264" s="60">
        <v>1558.9960000000001</v>
      </c>
      <c r="E264" s="60"/>
      <c r="F264" s="105"/>
      <c r="G264" s="104"/>
    </row>
    <row r="265" spans="1:7" s="129" customFormat="1">
      <c r="A265" s="103"/>
      <c r="B265" s="117" t="s">
        <v>251</v>
      </c>
      <c r="C265" s="104" t="s">
        <v>219</v>
      </c>
      <c r="D265" s="60">
        <v>1527.38</v>
      </c>
      <c r="E265" s="60"/>
      <c r="F265" s="105"/>
      <c r="G265" s="104"/>
    </row>
    <row r="266" spans="1:7" s="75" customFormat="1">
      <c r="A266" s="103"/>
      <c r="B266" s="117" t="s">
        <v>250</v>
      </c>
      <c r="C266" s="104" t="s">
        <v>219</v>
      </c>
      <c r="D266" s="60">
        <v>25</v>
      </c>
      <c r="E266" s="60"/>
      <c r="F266" s="105"/>
      <c r="G266" s="104"/>
    </row>
    <row r="267" spans="1:7" s="75" customFormat="1">
      <c r="A267" s="103" t="s">
        <v>249</v>
      </c>
      <c r="B267" s="117" t="s">
        <v>248</v>
      </c>
      <c r="C267" s="104" t="s">
        <v>219</v>
      </c>
      <c r="D267" s="60">
        <v>511.4</v>
      </c>
      <c r="E267" s="60">
        <v>15.8</v>
      </c>
      <c r="F267" s="105">
        <v>15.741</v>
      </c>
      <c r="G267" s="54" t="s">
        <v>238</v>
      </c>
    </row>
    <row r="268" spans="1:7" s="75" customFormat="1">
      <c r="A268" s="103"/>
      <c r="B268" s="117" t="s">
        <v>247</v>
      </c>
      <c r="C268" s="104" t="s">
        <v>219</v>
      </c>
      <c r="D268" s="60">
        <v>25</v>
      </c>
      <c r="E268" s="60"/>
      <c r="F268" s="105"/>
      <c r="G268" s="104"/>
    </row>
    <row r="269" spans="1:7" s="75" customFormat="1">
      <c r="A269" s="103"/>
      <c r="B269" s="117" t="s">
        <v>246</v>
      </c>
      <c r="C269" s="104" t="s">
        <v>219</v>
      </c>
      <c r="D269" s="60">
        <v>25</v>
      </c>
      <c r="E269" s="60"/>
      <c r="F269" s="105"/>
      <c r="G269" s="104"/>
    </row>
    <row r="270" spans="1:7" s="75" customFormat="1">
      <c r="A270" s="103"/>
      <c r="B270" s="117" t="s">
        <v>245</v>
      </c>
      <c r="C270" s="104" t="s">
        <v>219</v>
      </c>
      <c r="D270" s="60">
        <v>25</v>
      </c>
      <c r="E270" s="60"/>
      <c r="F270" s="105"/>
      <c r="G270" s="104"/>
    </row>
    <row r="271" spans="1:7" s="75" customFormat="1">
      <c r="A271" s="103" t="s">
        <v>244</v>
      </c>
      <c r="B271" s="117" t="s">
        <v>243</v>
      </c>
      <c r="C271" s="104" t="s">
        <v>219</v>
      </c>
      <c r="D271" s="60">
        <v>1376.35</v>
      </c>
      <c r="E271" s="60">
        <v>17.100000000000001</v>
      </c>
      <c r="F271" s="105">
        <v>17.053999999999998</v>
      </c>
      <c r="G271" s="104" t="s">
        <v>230</v>
      </c>
    </row>
    <row r="272" spans="1:7" s="75" customFormat="1" ht="24">
      <c r="A272" s="103" t="s">
        <v>242</v>
      </c>
      <c r="B272" s="117" t="s">
        <v>241</v>
      </c>
      <c r="C272" s="104" t="s">
        <v>219</v>
      </c>
      <c r="D272" s="60">
        <v>681.73199999999997</v>
      </c>
      <c r="E272" s="60">
        <v>31.8</v>
      </c>
      <c r="F272" s="105">
        <v>15.741</v>
      </c>
      <c r="G272" s="54" t="s">
        <v>238</v>
      </c>
    </row>
    <row r="273" spans="1:7" s="75" customFormat="1" ht="24">
      <c r="A273" s="128" t="s">
        <v>240</v>
      </c>
      <c r="B273" s="111" t="s">
        <v>239</v>
      </c>
      <c r="C273" s="99" t="s">
        <v>219</v>
      </c>
      <c r="D273" s="96">
        <v>753.08199999999999</v>
      </c>
      <c r="E273" s="96">
        <v>62.9</v>
      </c>
      <c r="F273" s="100">
        <v>18.869</v>
      </c>
      <c r="G273" s="127" t="s">
        <v>238</v>
      </c>
    </row>
    <row r="274" spans="1:7" s="75" customFormat="1">
      <c r="A274" s="93"/>
      <c r="B274" s="92" t="s">
        <v>237</v>
      </c>
      <c r="C274" s="86" t="s">
        <v>3</v>
      </c>
      <c r="D274" s="60">
        <v>1766</v>
      </c>
      <c r="E274" s="60"/>
      <c r="F274" s="91"/>
      <c r="G274" s="54"/>
    </row>
    <row r="275" spans="1:7" s="75" customFormat="1" ht="24">
      <c r="A275" s="93"/>
      <c r="B275" s="92" t="s">
        <v>236</v>
      </c>
      <c r="C275" s="86" t="s">
        <v>3</v>
      </c>
      <c r="D275" s="60">
        <v>1272</v>
      </c>
      <c r="E275" s="60"/>
      <c r="F275" s="91"/>
      <c r="G275" s="54"/>
    </row>
    <row r="276" spans="1:7" s="75" customFormat="1">
      <c r="A276" s="93"/>
      <c r="B276" s="92" t="s">
        <v>235</v>
      </c>
      <c r="C276" s="86" t="s">
        <v>3</v>
      </c>
      <c r="D276" s="60">
        <v>1500</v>
      </c>
      <c r="E276" s="60"/>
      <c r="F276" s="91"/>
      <c r="G276" s="54"/>
    </row>
    <row r="277" spans="1:7" s="75" customFormat="1" ht="24">
      <c r="A277" s="126"/>
      <c r="B277" s="125" t="s">
        <v>234</v>
      </c>
      <c r="C277" s="122" t="s">
        <v>219</v>
      </c>
      <c r="D277" s="124">
        <v>20</v>
      </c>
      <c r="E277" s="124"/>
      <c r="F277" s="123"/>
      <c r="G277" s="122"/>
    </row>
    <row r="278" spans="1:7" s="75" customFormat="1" ht="24">
      <c r="A278" s="103"/>
      <c r="B278" s="117" t="s">
        <v>233</v>
      </c>
      <c r="C278" s="104" t="s">
        <v>219</v>
      </c>
      <c r="D278" s="60">
        <v>25</v>
      </c>
      <c r="E278" s="60"/>
      <c r="F278" s="105"/>
      <c r="G278" s="104"/>
    </row>
    <row r="279" spans="1:7" s="75" customFormat="1" ht="24">
      <c r="A279" s="103"/>
      <c r="B279" s="117" t="s">
        <v>232</v>
      </c>
      <c r="C279" s="104" t="s">
        <v>219</v>
      </c>
      <c r="D279" s="60">
        <v>20</v>
      </c>
      <c r="E279" s="60"/>
      <c r="F279" s="105"/>
      <c r="G279" s="104"/>
    </row>
    <row r="280" spans="1:7" s="75" customFormat="1" ht="24">
      <c r="A280" s="103"/>
      <c r="B280" s="119" t="s">
        <v>231</v>
      </c>
      <c r="C280" s="104" t="s">
        <v>219</v>
      </c>
      <c r="D280" s="60">
        <v>1074.8499999999999</v>
      </c>
      <c r="E280" s="60">
        <v>16.899999999999999</v>
      </c>
      <c r="F280" s="105">
        <v>16.866</v>
      </c>
      <c r="G280" s="104" t="s">
        <v>230</v>
      </c>
    </row>
    <row r="281" spans="1:7" s="75" customFormat="1" ht="36">
      <c r="A281" s="58" t="s">
        <v>229</v>
      </c>
      <c r="B281" s="57" t="s">
        <v>228</v>
      </c>
      <c r="C281" s="54" t="s">
        <v>227</v>
      </c>
      <c r="D281" s="60">
        <v>1400</v>
      </c>
      <c r="E281" s="60">
        <v>221.9</v>
      </c>
      <c r="F281" s="60">
        <v>161.84772000000001</v>
      </c>
      <c r="G281" s="54" t="s">
        <v>226</v>
      </c>
    </row>
    <row r="282" spans="1:7" s="75" customFormat="1" ht="60">
      <c r="A282" s="58" t="s">
        <v>225</v>
      </c>
      <c r="B282" s="57" t="s">
        <v>224</v>
      </c>
      <c r="C282" s="54" t="s">
        <v>223</v>
      </c>
      <c r="D282" s="60">
        <v>300</v>
      </c>
      <c r="E282" s="60">
        <v>100</v>
      </c>
      <c r="F282" s="60">
        <v>100</v>
      </c>
      <c r="G282" s="54" t="s">
        <v>222</v>
      </c>
    </row>
    <row r="283" spans="1:7" s="75" customFormat="1" ht="48">
      <c r="A283" s="103" t="s">
        <v>221</v>
      </c>
      <c r="B283" s="121" t="s">
        <v>220</v>
      </c>
      <c r="C283" s="104" t="s">
        <v>219</v>
      </c>
      <c r="D283" s="60">
        <v>4439.4070000000002</v>
      </c>
      <c r="E283" s="60"/>
      <c r="F283" s="105"/>
      <c r="G283" s="104"/>
    </row>
    <row r="284" spans="1:7" s="75" customFormat="1" ht="24">
      <c r="A284" s="103" t="s">
        <v>218</v>
      </c>
      <c r="B284" s="102" t="s">
        <v>217</v>
      </c>
      <c r="C284" s="120" t="s">
        <v>3</v>
      </c>
      <c r="D284" s="60">
        <v>1427.6859999999999</v>
      </c>
      <c r="E284" s="60"/>
      <c r="F284" s="105"/>
      <c r="G284" s="104"/>
    </row>
    <row r="285" spans="1:7" s="75" customFormat="1" ht="36">
      <c r="A285" s="103" t="s">
        <v>216</v>
      </c>
      <c r="B285" s="107" t="s">
        <v>215</v>
      </c>
      <c r="C285" s="112" t="s">
        <v>185</v>
      </c>
      <c r="D285" s="60">
        <v>3658</v>
      </c>
      <c r="E285" s="60">
        <v>40</v>
      </c>
      <c r="F285" s="105"/>
      <c r="G285" s="104"/>
    </row>
    <row r="286" spans="1:7" s="75" customFormat="1" ht="36">
      <c r="A286" s="103" t="s">
        <v>214</v>
      </c>
      <c r="B286" s="119" t="s">
        <v>213</v>
      </c>
      <c r="C286" s="118" t="s">
        <v>185</v>
      </c>
      <c r="D286" s="60">
        <v>4100</v>
      </c>
      <c r="E286" s="60">
        <v>50</v>
      </c>
      <c r="F286" s="105"/>
      <c r="G286" s="104"/>
    </row>
    <row r="287" spans="1:7" s="75" customFormat="1" ht="36">
      <c r="A287" s="103" t="s">
        <v>212</v>
      </c>
      <c r="B287" s="111" t="s">
        <v>211</v>
      </c>
      <c r="C287" s="110" t="s">
        <v>210</v>
      </c>
      <c r="D287" s="60">
        <v>1270.7828</v>
      </c>
      <c r="E287" s="60"/>
      <c r="F287" s="105"/>
      <c r="G287" s="104"/>
    </row>
    <row r="288" spans="1:7" s="75" customFormat="1" ht="48">
      <c r="A288" s="103" t="s">
        <v>209</v>
      </c>
      <c r="B288" s="117" t="s">
        <v>208</v>
      </c>
      <c r="C288" s="116" t="s">
        <v>185</v>
      </c>
      <c r="D288" s="60">
        <v>800</v>
      </c>
      <c r="E288" s="60">
        <v>100</v>
      </c>
      <c r="F288" s="105"/>
      <c r="G288" s="104"/>
    </row>
    <row r="289" spans="1:7" s="75" customFormat="1" ht="48">
      <c r="A289" s="109" t="s">
        <v>207</v>
      </c>
      <c r="B289" s="115" t="s">
        <v>206</v>
      </c>
      <c r="C289" s="114" t="s">
        <v>205</v>
      </c>
      <c r="D289" s="113">
        <v>288.15699999999998</v>
      </c>
      <c r="E289" s="108">
        <v>288.15699999999998</v>
      </c>
      <c r="F289" s="105">
        <v>288.15699999999998</v>
      </c>
      <c r="G289" s="104" t="s">
        <v>204</v>
      </c>
    </row>
    <row r="290" spans="1:7" s="75" customFormat="1" ht="48">
      <c r="A290" s="103" t="s">
        <v>203</v>
      </c>
      <c r="B290" s="107" t="s">
        <v>202</v>
      </c>
      <c r="C290" s="112" t="s">
        <v>201</v>
      </c>
      <c r="D290" s="60">
        <v>600</v>
      </c>
      <c r="E290" s="105">
        <v>179.31299999999999</v>
      </c>
      <c r="F290" s="105">
        <v>179.3124</v>
      </c>
      <c r="G290" s="104" t="s">
        <v>200</v>
      </c>
    </row>
    <row r="291" spans="1:7" s="75" customFormat="1" ht="48">
      <c r="A291" s="103" t="s">
        <v>199</v>
      </c>
      <c r="B291" s="111" t="s">
        <v>198</v>
      </c>
      <c r="C291" s="110" t="s">
        <v>185</v>
      </c>
      <c r="D291" s="60"/>
      <c r="E291" s="105"/>
      <c r="F291" s="105"/>
      <c r="G291" s="104"/>
    </row>
    <row r="292" spans="1:7" s="75" customFormat="1" ht="48">
      <c r="A292" s="109" t="s">
        <v>197</v>
      </c>
      <c r="B292" s="92" t="s">
        <v>196</v>
      </c>
      <c r="C292" s="92" t="s">
        <v>179</v>
      </c>
      <c r="D292" s="60">
        <v>6867.5232800000003</v>
      </c>
      <c r="E292" s="108">
        <v>2662.1772799999999</v>
      </c>
      <c r="F292" s="105">
        <v>1981.6567299999999</v>
      </c>
      <c r="G292" s="104" t="s">
        <v>195</v>
      </c>
    </row>
    <row r="293" spans="1:7" s="75" customFormat="1" ht="48">
      <c r="A293" s="109" t="s">
        <v>194</v>
      </c>
      <c r="B293" s="92" t="s">
        <v>193</v>
      </c>
      <c r="C293" s="92" t="s">
        <v>179</v>
      </c>
      <c r="D293" s="60">
        <v>400</v>
      </c>
      <c r="E293" s="108">
        <v>400</v>
      </c>
      <c r="F293" s="105"/>
      <c r="G293" s="104"/>
    </row>
    <row r="294" spans="1:7" s="75" customFormat="1" ht="48">
      <c r="A294" s="103" t="s">
        <v>192</v>
      </c>
      <c r="B294" s="107" t="s">
        <v>191</v>
      </c>
      <c r="C294" s="106" t="s">
        <v>185</v>
      </c>
      <c r="D294" s="60">
        <v>3000</v>
      </c>
      <c r="E294" s="105"/>
      <c r="F294" s="105"/>
      <c r="G294" s="104"/>
    </row>
    <row r="295" spans="1:7" s="75" customFormat="1" ht="108">
      <c r="A295" s="103" t="s">
        <v>190</v>
      </c>
      <c r="B295" s="107" t="s">
        <v>189</v>
      </c>
      <c r="C295" s="106" t="s">
        <v>185</v>
      </c>
      <c r="D295" s="60">
        <v>3000</v>
      </c>
      <c r="E295" s="105"/>
      <c r="F295" s="105"/>
      <c r="G295" s="104"/>
    </row>
    <row r="296" spans="1:7" s="75" customFormat="1" ht="48">
      <c r="A296" s="103"/>
      <c r="B296" s="102" t="s">
        <v>188</v>
      </c>
      <c r="C296" s="101" t="s">
        <v>185</v>
      </c>
      <c r="D296" s="96">
        <v>500</v>
      </c>
      <c r="E296" s="96"/>
      <c r="F296" s="100"/>
      <c r="G296" s="99"/>
    </row>
    <row r="297" spans="1:7" s="75" customFormat="1" ht="84">
      <c r="A297" s="98"/>
      <c r="B297" s="97" t="s">
        <v>187</v>
      </c>
      <c r="C297" s="97" t="s">
        <v>179</v>
      </c>
      <c r="D297" s="96">
        <v>800</v>
      </c>
      <c r="E297" s="96"/>
      <c r="F297" s="95"/>
      <c r="G297" s="94"/>
    </row>
    <row r="298" spans="1:7" s="75" customFormat="1" ht="60">
      <c r="A298" s="93"/>
      <c r="B298" s="92" t="s">
        <v>186</v>
      </c>
      <c r="C298" s="92" t="s">
        <v>185</v>
      </c>
      <c r="D298" s="60">
        <v>520</v>
      </c>
      <c r="E298" s="60"/>
      <c r="F298" s="91"/>
      <c r="G298" s="86"/>
    </row>
    <row r="299" spans="1:7">
      <c r="A299" s="80"/>
      <c r="B299" s="90" t="s">
        <v>1</v>
      </c>
      <c r="C299" s="77" t="s">
        <v>0</v>
      </c>
      <c r="D299" s="78">
        <f>SUM(D233:D298)</f>
        <v>61119.556080000002</v>
      </c>
      <c r="E299" s="78">
        <f>SUM(E233:E298)</f>
        <v>5204.7962800000005</v>
      </c>
      <c r="F299" s="78">
        <f>SUM(F233:F298)</f>
        <v>3542.9181699999999</v>
      </c>
      <c r="G299" s="89" t="s">
        <v>0</v>
      </c>
    </row>
    <row r="300" spans="1:7" s="75" customFormat="1">
      <c r="A300" s="68" t="s">
        <v>184</v>
      </c>
      <c r="B300" s="68"/>
      <c r="C300" s="68"/>
      <c r="D300" s="68"/>
      <c r="E300" s="68"/>
      <c r="F300" s="68"/>
      <c r="G300" s="68"/>
    </row>
    <row r="301" spans="1:7" s="75" customFormat="1">
      <c r="A301" s="73" t="s">
        <v>168</v>
      </c>
      <c r="B301" s="73" t="s">
        <v>168</v>
      </c>
      <c r="C301" s="73" t="s">
        <v>168</v>
      </c>
      <c r="D301" s="74" t="s">
        <v>168</v>
      </c>
      <c r="E301" s="74" t="s">
        <v>168</v>
      </c>
      <c r="F301" s="74" t="s">
        <v>168</v>
      </c>
      <c r="G301" s="73" t="s">
        <v>168</v>
      </c>
    </row>
    <row r="302" spans="1:7" s="75" customFormat="1">
      <c r="A302" s="72"/>
      <c r="B302" s="71" t="s">
        <v>1</v>
      </c>
      <c r="C302" s="69" t="s">
        <v>0</v>
      </c>
      <c r="D302" s="70">
        <v>0</v>
      </c>
      <c r="E302" s="70">
        <v>0</v>
      </c>
      <c r="F302" s="70">
        <v>0</v>
      </c>
      <c r="G302" s="69" t="s">
        <v>0</v>
      </c>
    </row>
    <row r="303" spans="1:7" s="75" customFormat="1">
      <c r="A303" s="68" t="s">
        <v>183</v>
      </c>
      <c r="B303" s="68"/>
      <c r="C303" s="68"/>
      <c r="D303" s="68"/>
      <c r="E303" s="68"/>
      <c r="F303" s="68"/>
      <c r="G303" s="68"/>
    </row>
    <row r="304" spans="1:7" s="75" customFormat="1">
      <c r="A304" s="73" t="s">
        <v>168</v>
      </c>
      <c r="B304" s="73" t="s">
        <v>168</v>
      </c>
      <c r="C304" s="73" t="s">
        <v>168</v>
      </c>
      <c r="D304" s="74" t="s">
        <v>168</v>
      </c>
      <c r="E304" s="74" t="s">
        <v>168</v>
      </c>
      <c r="F304" s="74" t="s">
        <v>168</v>
      </c>
      <c r="G304" s="73" t="s">
        <v>168</v>
      </c>
    </row>
    <row r="305" spans="1:7" s="75" customFormat="1">
      <c r="A305" s="72"/>
      <c r="B305" s="71" t="s">
        <v>1</v>
      </c>
      <c r="C305" s="69" t="s">
        <v>0</v>
      </c>
      <c r="D305" s="70">
        <v>0</v>
      </c>
      <c r="E305" s="70">
        <v>0</v>
      </c>
      <c r="F305" s="70">
        <v>0</v>
      </c>
      <c r="G305" s="69" t="s">
        <v>0</v>
      </c>
    </row>
    <row r="306" spans="1:7" s="75" customFormat="1">
      <c r="A306" s="68" t="s">
        <v>182</v>
      </c>
      <c r="B306" s="68"/>
      <c r="C306" s="68"/>
      <c r="D306" s="68"/>
      <c r="E306" s="68"/>
      <c r="F306" s="68"/>
      <c r="G306" s="68"/>
    </row>
    <row r="307" spans="1:7" s="75" customFormat="1" ht="36">
      <c r="A307" s="88" t="s">
        <v>181</v>
      </c>
      <c r="B307" s="87" t="s">
        <v>180</v>
      </c>
      <c r="C307" s="86" t="s">
        <v>179</v>
      </c>
      <c r="D307" s="82">
        <v>540</v>
      </c>
      <c r="E307" s="82">
        <v>0</v>
      </c>
      <c r="F307" s="82">
        <v>0</v>
      </c>
      <c r="G307" s="83" t="s">
        <v>178</v>
      </c>
    </row>
    <row r="308" spans="1:7" s="75" customFormat="1" ht="24">
      <c r="A308" s="85" t="s">
        <v>177</v>
      </c>
      <c r="B308" s="84" t="s">
        <v>176</v>
      </c>
      <c r="C308" s="83" t="s">
        <v>175</v>
      </c>
      <c r="D308" s="82">
        <v>489</v>
      </c>
      <c r="E308" s="82">
        <v>0</v>
      </c>
      <c r="F308" s="82">
        <v>0</v>
      </c>
      <c r="G308" s="81" t="s">
        <v>174</v>
      </c>
    </row>
    <row r="309" spans="1:7" s="76" customFormat="1">
      <c r="A309" s="80"/>
      <c r="B309" s="79" t="s">
        <v>1</v>
      </c>
      <c r="C309" s="77" t="s">
        <v>0</v>
      </c>
      <c r="D309" s="78">
        <f>SUM(D307:D308)</f>
        <v>1029</v>
      </c>
      <c r="E309" s="78">
        <f>SUM(E307:E308)</f>
        <v>0</v>
      </c>
      <c r="F309" s="78">
        <f>SUM(F307:F308)</f>
        <v>0</v>
      </c>
      <c r="G309" s="77" t="s">
        <v>0</v>
      </c>
    </row>
    <row r="310" spans="1:7" s="75" customFormat="1">
      <c r="A310" s="68" t="s">
        <v>173</v>
      </c>
      <c r="B310" s="68"/>
      <c r="C310" s="68"/>
      <c r="D310" s="68"/>
      <c r="E310" s="68"/>
      <c r="F310" s="68"/>
      <c r="G310" s="68"/>
    </row>
    <row r="311" spans="1:7" s="75" customFormat="1">
      <c r="A311" s="73" t="s">
        <v>168</v>
      </c>
      <c r="B311" s="73" t="s">
        <v>168</v>
      </c>
      <c r="C311" s="73" t="s">
        <v>168</v>
      </c>
      <c r="D311" s="74" t="s">
        <v>168</v>
      </c>
      <c r="E311" s="74" t="s">
        <v>168</v>
      </c>
      <c r="F311" s="74" t="s">
        <v>168</v>
      </c>
      <c r="G311" s="73" t="s">
        <v>168</v>
      </c>
    </row>
    <row r="312" spans="1:7" s="75" customFormat="1">
      <c r="A312" s="72"/>
      <c r="B312" s="71" t="s">
        <v>1</v>
      </c>
      <c r="C312" s="69" t="s">
        <v>0</v>
      </c>
      <c r="D312" s="70">
        <v>0</v>
      </c>
      <c r="E312" s="70">
        <v>0</v>
      </c>
      <c r="F312" s="70">
        <v>0</v>
      </c>
      <c r="G312" s="69" t="s">
        <v>0</v>
      </c>
    </row>
    <row r="313" spans="1:7" s="75" customFormat="1">
      <c r="A313" s="68" t="s">
        <v>172</v>
      </c>
      <c r="B313" s="68"/>
      <c r="C313" s="68"/>
      <c r="D313" s="68"/>
      <c r="E313" s="68"/>
      <c r="F313" s="68"/>
      <c r="G313" s="68"/>
    </row>
    <row r="314" spans="1:7" s="75" customFormat="1">
      <c r="A314" s="73" t="s">
        <v>168</v>
      </c>
      <c r="B314" s="73" t="s">
        <v>168</v>
      </c>
      <c r="C314" s="73" t="s">
        <v>168</v>
      </c>
      <c r="D314" s="74" t="s">
        <v>168</v>
      </c>
      <c r="E314" s="74" t="s">
        <v>168</v>
      </c>
      <c r="F314" s="74" t="s">
        <v>168</v>
      </c>
      <c r="G314" s="73" t="s">
        <v>168</v>
      </c>
    </row>
    <row r="315" spans="1:7" s="75" customFormat="1">
      <c r="A315" s="72"/>
      <c r="B315" s="71" t="s">
        <v>1</v>
      </c>
      <c r="C315" s="69" t="s">
        <v>0</v>
      </c>
      <c r="D315" s="70">
        <v>0</v>
      </c>
      <c r="E315" s="70">
        <v>0</v>
      </c>
      <c r="F315" s="70">
        <v>0</v>
      </c>
      <c r="G315" s="69" t="s">
        <v>0</v>
      </c>
    </row>
    <row r="316" spans="1:7" s="75" customFormat="1">
      <c r="A316" s="68" t="s">
        <v>171</v>
      </c>
      <c r="B316" s="68"/>
      <c r="C316" s="68"/>
      <c r="D316" s="68"/>
      <c r="E316" s="68"/>
      <c r="F316" s="68"/>
      <c r="G316" s="68"/>
    </row>
    <row r="317" spans="1:7" s="75" customFormat="1">
      <c r="A317" s="73" t="s">
        <v>168</v>
      </c>
      <c r="B317" s="73" t="s">
        <v>168</v>
      </c>
      <c r="C317" s="73" t="s">
        <v>168</v>
      </c>
      <c r="D317" s="74" t="s">
        <v>168</v>
      </c>
      <c r="E317" s="74" t="s">
        <v>168</v>
      </c>
      <c r="F317" s="74" t="s">
        <v>168</v>
      </c>
      <c r="G317" s="73" t="s">
        <v>168</v>
      </c>
    </row>
    <row r="318" spans="1:7" s="75" customFormat="1">
      <c r="A318" s="72"/>
      <c r="B318" s="71" t="s">
        <v>1</v>
      </c>
      <c r="C318" s="69" t="s">
        <v>0</v>
      </c>
      <c r="D318" s="70">
        <v>0</v>
      </c>
      <c r="E318" s="70">
        <v>0</v>
      </c>
      <c r="F318" s="70">
        <v>0</v>
      </c>
      <c r="G318" s="69" t="s">
        <v>0</v>
      </c>
    </row>
    <row r="319" spans="1:7">
      <c r="A319" s="68" t="s">
        <v>170</v>
      </c>
      <c r="B319" s="68"/>
      <c r="C319" s="68"/>
      <c r="D319" s="68"/>
      <c r="E319" s="68"/>
      <c r="F319" s="68"/>
      <c r="G319" s="68"/>
    </row>
    <row r="320" spans="1:7">
      <c r="A320" s="73" t="s">
        <v>168</v>
      </c>
      <c r="B320" s="73" t="s">
        <v>168</v>
      </c>
      <c r="C320" s="73" t="s">
        <v>168</v>
      </c>
      <c r="D320" s="74" t="s">
        <v>168</v>
      </c>
      <c r="E320" s="74" t="s">
        <v>168</v>
      </c>
      <c r="F320" s="74" t="s">
        <v>168</v>
      </c>
      <c r="G320" s="73" t="s">
        <v>168</v>
      </c>
    </row>
    <row r="321" spans="1:7">
      <c r="A321" s="72"/>
      <c r="B321" s="71" t="s">
        <v>1</v>
      </c>
      <c r="C321" s="69" t="s">
        <v>0</v>
      </c>
      <c r="D321" s="70">
        <v>0</v>
      </c>
      <c r="E321" s="70">
        <v>0</v>
      </c>
      <c r="F321" s="70">
        <v>0</v>
      </c>
      <c r="G321" s="69" t="s">
        <v>0</v>
      </c>
    </row>
    <row r="322" spans="1:7">
      <c r="A322" s="68" t="s">
        <v>169</v>
      </c>
      <c r="B322" s="68"/>
      <c r="C322" s="68"/>
      <c r="D322" s="68"/>
      <c r="E322" s="68"/>
      <c r="F322" s="68"/>
      <c r="G322" s="68"/>
    </row>
    <row r="323" spans="1:7">
      <c r="A323" s="73" t="s">
        <v>168</v>
      </c>
      <c r="B323" s="73" t="s">
        <v>168</v>
      </c>
      <c r="C323" s="73" t="s">
        <v>168</v>
      </c>
      <c r="D323" s="74" t="s">
        <v>168</v>
      </c>
      <c r="E323" s="74" t="s">
        <v>168</v>
      </c>
      <c r="F323" s="74" t="s">
        <v>168</v>
      </c>
      <c r="G323" s="73" t="s">
        <v>168</v>
      </c>
    </row>
    <row r="324" spans="1:7">
      <c r="A324" s="72"/>
      <c r="B324" s="71" t="s">
        <v>1</v>
      </c>
      <c r="C324" s="69" t="s">
        <v>0</v>
      </c>
      <c r="D324" s="70">
        <v>0</v>
      </c>
      <c r="E324" s="70">
        <v>0</v>
      </c>
      <c r="F324" s="70">
        <v>0</v>
      </c>
      <c r="G324" s="69" t="s">
        <v>0</v>
      </c>
    </row>
    <row r="325" spans="1:7">
      <c r="A325" s="68" t="s">
        <v>167</v>
      </c>
      <c r="B325" s="68"/>
      <c r="C325" s="68"/>
      <c r="D325" s="68"/>
      <c r="E325" s="68"/>
      <c r="F325" s="68"/>
      <c r="G325" s="68"/>
    </row>
    <row r="326" spans="1:7">
      <c r="A326" s="67" t="s">
        <v>166</v>
      </c>
      <c r="B326" s="67" t="s">
        <v>165</v>
      </c>
      <c r="C326" s="66" t="s">
        <v>111</v>
      </c>
      <c r="D326" s="65">
        <v>2000</v>
      </c>
      <c r="E326" s="65">
        <v>1160.229</v>
      </c>
      <c r="F326" s="64">
        <v>1138.68139</v>
      </c>
      <c r="G326" s="59" t="s">
        <v>162</v>
      </c>
    </row>
    <row r="327" spans="1:7" ht="24">
      <c r="A327" s="63"/>
      <c r="B327" s="63"/>
      <c r="C327" s="59" t="s">
        <v>161</v>
      </c>
      <c r="D327" s="61"/>
      <c r="E327" s="61"/>
      <c r="F327" s="64">
        <v>3.78</v>
      </c>
      <c r="G327" s="59" t="s">
        <v>154</v>
      </c>
    </row>
    <row r="328" spans="1:7">
      <c r="A328" s="62"/>
      <c r="B328" s="62"/>
      <c r="C328" s="59" t="s">
        <v>159</v>
      </c>
      <c r="D328" s="61"/>
      <c r="E328" s="56"/>
      <c r="F328" s="64">
        <v>17.768000000000001</v>
      </c>
      <c r="G328" s="59" t="s">
        <v>158</v>
      </c>
    </row>
    <row r="329" spans="1:7">
      <c r="A329" s="67" t="s">
        <v>164</v>
      </c>
      <c r="B329" s="67" t="s">
        <v>163</v>
      </c>
      <c r="C329" s="66" t="s">
        <v>111</v>
      </c>
      <c r="D329" s="61"/>
      <c r="E329" s="65">
        <f>F329+F330+F331</f>
        <v>746.99799999999993</v>
      </c>
      <c r="F329" s="64">
        <v>733.39400000000001</v>
      </c>
      <c r="G329" s="59" t="s">
        <v>162</v>
      </c>
    </row>
    <row r="330" spans="1:7" ht="24">
      <c r="A330" s="63"/>
      <c r="B330" s="63"/>
      <c r="C330" s="59" t="s">
        <v>161</v>
      </c>
      <c r="D330" s="61"/>
      <c r="E330" s="61"/>
      <c r="F330" s="60">
        <v>2.16</v>
      </c>
      <c r="G330" s="59" t="s">
        <v>160</v>
      </c>
    </row>
    <row r="331" spans="1:7">
      <c r="A331" s="62"/>
      <c r="B331" s="62"/>
      <c r="C331" s="59" t="s">
        <v>159</v>
      </c>
      <c r="D331" s="61"/>
      <c r="E331" s="56"/>
      <c r="F331" s="60">
        <v>11.444000000000001</v>
      </c>
      <c r="G331" s="59" t="s">
        <v>158</v>
      </c>
    </row>
    <row r="332" spans="1:7" ht="60">
      <c r="A332" s="58" t="s">
        <v>157</v>
      </c>
      <c r="B332" s="57" t="s">
        <v>156</v>
      </c>
      <c r="C332" s="54" t="s">
        <v>155</v>
      </c>
      <c r="D332" s="56"/>
      <c r="E332" s="55">
        <v>57.886000000000003</v>
      </c>
      <c r="F332" s="54">
        <v>57.886000000000003</v>
      </c>
      <c r="G332" s="54" t="s">
        <v>154</v>
      </c>
    </row>
    <row r="333" spans="1:7">
      <c r="A333" s="45"/>
      <c r="B333" s="52"/>
      <c r="C333" s="50"/>
      <c r="D333" s="53"/>
      <c r="E333" s="53"/>
      <c r="F333" s="53"/>
      <c r="G333" s="49"/>
    </row>
    <row r="334" spans="1:7">
      <c r="A334" s="40"/>
      <c r="B334" s="39" t="s">
        <v>1</v>
      </c>
      <c r="C334" s="37" t="s">
        <v>0</v>
      </c>
      <c r="D334" s="38">
        <f>SUM(D326:D332)</f>
        <v>2000</v>
      </c>
      <c r="E334" s="38">
        <f>SUM(E326:E332)</f>
        <v>1965.1129999999998</v>
      </c>
      <c r="F334" s="38">
        <f>SUM(F326:F332)</f>
        <v>1965.11339</v>
      </c>
      <c r="G334" s="37" t="s">
        <v>0</v>
      </c>
    </row>
    <row r="335" spans="1:7">
      <c r="A335" s="36" t="s">
        <v>153</v>
      </c>
      <c r="B335" s="36"/>
      <c r="C335" s="36"/>
      <c r="D335" s="36"/>
      <c r="E335" s="36"/>
      <c r="F335" s="36"/>
      <c r="G335" s="36"/>
    </row>
    <row r="336" spans="1:7" ht="51">
      <c r="A336" s="45" t="s">
        <v>152</v>
      </c>
      <c r="B336" s="45" t="s">
        <v>151</v>
      </c>
      <c r="C336" s="50" t="s">
        <v>150</v>
      </c>
      <c r="D336" s="49">
        <v>644.83000000000004</v>
      </c>
      <c r="E336" s="49">
        <v>10.773</v>
      </c>
      <c r="F336" s="49">
        <v>10.773</v>
      </c>
      <c r="G336" s="50" t="s">
        <v>149</v>
      </c>
    </row>
    <row r="337" spans="1:7" ht="38.25">
      <c r="A337" s="45" t="s">
        <v>148</v>
      </c>
      <c r="B337" s="45" t="s">
        <v>147</v>
      </c>
      <c r="C337" s="50" t="s">
        <v>130</v>
      </c>
      <c r="D337" s="49">
        <v>1250</v>
      </c>
      <c r="E337" s="49">
        <v>1244.1043099999999</v>
      </c>
      <c r="F337" s="49">
        <v>1244.1043099999999</v>
      </c>
      <c r="G337" s="50" t="s">
        <v>99</v>
      </c>
    </row>
    <row r="338" spans="1:7" ht="51">
      <c r="A338" s="45" t="s">
        <v>146</v>
      </c>
      <c r="B338" s="45" t="s">
        <v>145</v>
      </c>
      <c r="C338" s="50" t="s">
        <v>130</v>
      </c>
      <c r="D338" s="49">
        <v>450</v>
      </c>
      <c r="E338" s="49"/>
      <c r="F338" s="49">
        <v>451.06806</v>
      </c>
      <c r="G338" s="50" t="s">
        <v>99</v>
      </c>
    </row>
    <row r="339" spans="1:7" ht="51">
      <c r="A339" s="45" t="s">
        <v>144</v>
      </c>
      <c r="B339" s="45" t="s">
        <v>143</v>
      </c>
      <c r="C339" s="50" t="s">
        <v>130</v>
      </c>
      <c r="D339" s="49">
        <v>1000</v>
      </c>
      <c r="E339" s="49">
        <v>8.1166199999999993</v>
      </c>
      <c r="F339" s="49">
        <v>8.1166199999999993</v>
      </c>
      <c r="G339" s="50" t="s">
        <v>129</v>
      </c>
    </row>
    <row r="340" spans="1:7" ht="63.75">
      <c r="A340" s="45" t="s">
        <v>142</v>
      </c>
      <c r="B340" s="45" t="s">
        <v>141</v>
      </c>
      <c r="C340" s="50" t="s">
        <v>130</v>
      </c>
      <c r="D340" s="49">
        <v>1066.9680000000001</v>
      </c>
      <c r="E340" s="49">
        <v>7.8686600000000002</v>
      </c>
      <c r="F340" s="49">
        <v>7.8686600000000002</v>
      </c>
      <c r="G340" s="50" t="s">
        <v>129</v>
      </c>
    </row>
    <row r="341" spans="1:7" ht="51">
      <c r="A341" s="45" t="s">
        <v>140</v>
      </c>
      <c r="B341" s="45" t="s">
        <v>139</v>
      </c>
      <c r="C341" s="50" t="s">
        <v>130</v>
      </c>
      <c r="D341" s="49">
        <v>1000</v>
      </c>
      <c r="E341" s="49">
        <v>53.942</v>
      </c>
      <c r="F341" s="49">
        <v>53.942349999999998</v>
      </c>
      <c r="G341" s="50" t="s">
        <v>129</v>
      </c>
    </row>
    <row r="342" spans="1:7" ht="51">
      <c r="A342" s="45" t="s">
        <v>138</v>
      </c>
      <c r="B342" s="52" t="s">
        <v>137</v>
      </c>
      <c r="C342" s="50" t="s">
        <v>130</v>
      </c>
      <c r="D342" s="49">
        <v>50.93338</v>
      </c>
      <c r="E342" s="49">
        <v>15.280010000000001</v>
      </c>
      <c r="F342" s="49">
        <v>15.280010000000001</v>
      </c>
      <c r="G342" s="50" t="s">
        <v>129</v>
      </c>
    </row>
    <row r="343" spans="1:7" ht="38.25">
      <c r="A343" s="45" t="s">
        <v>136</v>
      </c>
      <c r="B343" s="45" t="s">
        <v>135</v>
      </c>
      <c r="C343" s="50" t="s">
        <v>130</v>
      </c>
      <c r="D343" s="49">
        <v>64.67895</v>
      </c>
      <c r="E343" s="49">
        <v>19.403690000000001</v>
      </c>
      <c r="F343" s="49">
        <v>19.403690000000001</v>
      </c>
      <c r="G343" s="50" t="s">
        <v>129</v>
      </c>
    </row>
    <row r="344" spans="1:7" ht="38.25">
      <c r="A344" s="45" t="s">
        <v>134</v>
      </c>
      <c r="B344" s="52" t="s">
        <v>133</v>
      </c>
      <c r="C344" s="50" t="s">
        <v>130</v>
      </c>
      <c r="D344" s="49">
        <v>49.969470000000001</v>
      </c>
      <c r="E344" s="49">
        <v>14.99084</v>
      </c>
      <c r="F344" s="49">
        <v>14.99084</v>
      </c>
      <c r="G344" s="50" t="s">
        <v>129</v>
      </c>
    </row>
    <row r="345" spans="1:7" ht="38.25">
      <c r="A345" s="45" t="s">
        <v>132</v>
      </c>
      <c r="B345" s="52" t="s">
        <v>131</v>
      </c>
      <c r="C345" s="50" t="s">
        <v>130</v>
      </c>
      <c r="D345" s="49">
        <v>47.45055</v>
      </c>
      <c r="E345" s="49">
        <v>14.23516</v>
      </c>
      <c r="F345" s="49">
        <v>14.23516</v>
      </c>
      <c r="G345" s="50" t="s">
        <v>129</v>
      </c>
    </row>
    <row r="346" spans="1:7" ht="51">
      <c r="A346" s="45" t="s">
        <v>128</v>
      </c>
      <c r="B346" s="45" t="s">
        <v>127</v>
      </c>
      <c r="C346" s="50" t="s">
        <v>123</v>
      </c>
      <c r="D346" s="49">
        <v>512</v>
      </c>
      <c r="E346" s="49">
        <v>322.60408999999999</v>
      </c>
      <c r="F346" s="49">
        <v>322.60408999999999</v>
      </c>
      <c r="G346" s="50" t="s">
        <v>126</v>
      </c>
    </row>
    <row r="347" spans="1:7" ht="38.25">
      <c r="A347" s="45" t="s">
        <v>125</v>
      </c>
      <c r="B347" s="45" t="s">
        <v>124</v>
      </c>
      <c r="C347" s="50" t="s">
        <v>123</v>
      </c>
      <c r="D347" s="49">
        <v>354</v>
      </c>
      <c r="E347" s="49">
        <v>347.97575999999998</v>
      </c>
      <c r="F347" s="49">
        <v>347.97575999999998</v>
      </c>
      <c r="G347" s="50" t="s">
        <v>99</v>
      </c>
    </row>
    <row r="348" spans="1:7" ht="63.75">
      <c r="A348" s="45" t="s">
        <v>122</v>
      </c>
      <c r="B348" s="45" t="s">
        <v>121</v>
      </c>
      <c r="C348" s="50" t="s">
        <v>115</v>
      </c>
      <c r="D348" s="49">
        <v>324.39999999999998</v>
      </c>
      <c r="E348" s="49">
        <v>306.58875999999998</v>
      </c>
      <c r="F348" s="49">
        <v>306.58875999999998</v>
      </c>
      <c r="G348" s="49" t="s">
        <v>118</v>
      </c>
    </row>
    <row r="349" spans="1:7" ht="38.25">
      <c r="A349" s="45" t="s">
        <v>120</v>
      </c>
      <c r="B349" s="45" t="s">
        <v>119</v>
      </c>
      <c r="C349" s="50" t="s">
        <v>115</v>
      </c>
      <c r="D349" s="49">
        <v>240.6</v>
      </c>
      <c r="E349" s="49">
        <v>95.893590000000003</v>
      </c>
      <c r="F349" s="49">
        <v>95.893590000000003</v>
      </c>
      <c r="G349" s="49" t="s">
        <v>118</v>
      </c>
    </row>
    <row r="350" spans="1:7" ht="63.75">
      <c r="A350" s="45" t="s">
        <v>117</v>
      </c>
      <c r="B350" s="45" t="s">
        <v>116</v>
      </c>
      <c r="C350" s="50" t="s">
        <v>115</v>
      </c>
      <c r="D350" s="49">
        <v>35</v>
      </c>
      <c r="E350" s="49">
        <v>22.315270000000002</v>
      </c>
      <c r="F350" s="49">
        <v>22.315270000000002</v>
      </c>
      <c r="G350" s="50" t="s">
        <v>114</v>
      </c>
    </row>
    <row r="351" spans="1:7" ht="25.5">
      <c r="A351" s="45" t="s">
        <v>113</v>
      </c>
      <c r="B351" s="45" t="s">
        <v>112</v>
      </c>
      <c r="C351" s="50" t="s">
        <v>111</v>
      </c>
      <c r="D351" s="49">
        <v>572.77874999999995</v>
      </c>
      <c r="E351" s="49">
        <v>572.77874999999995</v>
      </c>
      <c r="F351" s="49">
        <v>572.77874999999995</v>
      </c>
      <c r="G351" s="49" t="s">
        <v>106</v>
      </c>
    </row>
    <row r="352" spans="1:7" ht="25.5">
      <c r="A352" s="45" t="s">
        <v>110</v>
      </c>
      <c r="B352" s="45" t="s">
        <v>110</v>
      </c>
      <c r="C352" s="50" t="s">
        <v>89</v>
      </c>
      <c r="D352" s="49">
        <v>195</v>
      </c>
      <c r="E352" s="49"/>
      <c r="F352" s="49"/>
      <c r="G352" s="49"/>
    </row>
    <row r="353" spans="1:7">
      <c r="A353" s="45" t="s">
        <v>109</v>
      </c>
      <c r="B353" s="45" t="s">
        <v>109</v>
      </c>
      <c r="C353" s="50" t="s">
        <v>89</v>
      </c>
      <c r="D353" s="49">
        <v>489.47699999999998</v>
      </c>
      <c r="E353" s="49"/>
      <c r="F353" s="49"/>
      <c r="G353" s="49"/>
    </row>
    <row r="354" spans="1:7" ht="51">
      <c r="A354" s="45" t="s">
        <v>108</v>
      </c>
      <c r="B354" s="45" t="s">
        <v>107</v>
      </c>
      <c r="C354" s="50" t="s">
        <v>89</v>
      </c>
      <c r="D354" s="49">
        <v>1139.3033600000001</v>
      </c>
      <c r="E354" s="49">
        <v>1139.3033600000001</v>
      </c>
      <c r="F354" s="49">
        <v>1139.3033600000001</v>
      </c>
      <c r="G354" s="49" t="s">
        <v>106</v>
      </c>
    </row>
    <row r="355" spans="1:7">
      <c r="A355" s="45" t="s">
        <v>105</v>
      </c>
      <c r="B355" s="45" t="s">
        <v>105</v>
      </c>
      <c r="C355" s="50" t="s">
        <v>89</v>
      </c>
      <c r="D355" s="49">
        <v>409.762</v>
      </c>
      <c r="E355" s="49"/>
      <c r="F355" s="49"/>
      <c r="G355" s="49"/>
    </row>
    <row r="356" spans="1:7" ht="25.5">
      <c r="A356" s="45" t="s">
        <v>104</v>
      </c>
      <c r="B356" s="45" t="s">
        <v>104</v>
      </c>
      <c r="C356" s="50" t="s">
        <v>89</v>
      </c>
      <c r="D356" s="49">
        <v>500</v>
      </c>
      <c r="E356" s="49"/>
      <c r="F356" s="49"/>
      <c r="G356" s="49"/>
    </row>
    <row r="357" spans="1:7" ht="25.5">
      <c r="A357" s="45" t="s">
        <v>103</v>
      </c>
      <c r="B357" s="45" t="s">
        <v>102</v>
      </c>
      <c r="C357" s="50" t="s">
        <v>89</v>
      </c>
      <c r="D357" s="49">
        <v>45</v>
      </c>
      <c r="E357" s="49"/>
      <c r="F357" s="49"/>
      <c r="G357" s="49"/>
    </row>
    <row r="358" spans="1:7" ht="63.75">
      <c r="A358" s="45" t="s">
        <v>101</v>
      </c>
      <c r="B358" s="45" t="s">
        <v>100</v>
      </c>
      <c r="C358" s="50" t="s">
        <v>89</v>
      </c>
      <c r="D358" s="49">
        <v>296.98921999999999</v>
      </c>
      <c r="E358" s="49">
        <v>296.98921999999999</v>
      </c>
      <c r="F358" s="49">
        <v>296.98921999999999</v>
      </c>
      <c r="G358" s="49" t="s">
        <v>99</v>
      </c>
    </row>
    <row r="359" spans="1:7" ht="38.25">
      <c r="A359" s="45" t="s">
        <v>98</v>
      </c>
      <c r="B359" s="45" t="s">
        <v>97</v>
      </c>
      <c r="C359" s="50" t="s">
        <v>89</v>
      </c>
      <c r="D359" s="49">
        <v>1301.68505</v>
      </c>
      <c r="E359" s="49">
        <v>867.80719999999997</v>
      </c>
      <c r="F359" s="49">
        <v>867.80719999999997</v>
      </c>
      <c r="G359" s="51" t="s">
        <v>96</v>
      </c>
    </row>
    <row r="360" spans="1:7" ht="51">
      <c r="A360" s="45" t="s">
        <v>95</v>
      </c>
      <c r="B360" s="45" t="s">
        <v>94</v>
      </c>
      <c r="C360" s="50" t="s">
        <v>89</v>
      </c>
      <c r="D360" s="49">
        <v>18.633389999999999</v>
      </c>
      <c r="E360" s="49">
        <v>18.633389999999999</v>
      </c>
      <c r="F360" s="49">
        <v>18.633389999999999</v>
      </c>
      <c r="G360" s="49" t="s">
        <v>88</v>
      </c>
    </row>
    <row r="361" spans="1:7" ht="63.75">
      <c r="A361" s="45" t="s">
        <v>93</v>
      </c>
      <c r="B361" s="45" t="s">
        <v>92</v>
      </c>
      <c r="C361" s="50" t="s">
        <v>89</v>
      </c>
      <c r="D361" s="49">
        <v>18.35333</v>
      </c>
      <c r="E361" s="49">
        <v>18.35333</v>
      </c>
      <c r="F361" s="49">
        <v>18.35333</v>
      </c>
      <c r="G361" s="49" t="s">
        <v>88</v>
      </c>
    </row>
    <row r="362" spans="1:7" ht="63.75">
      <c r="A362" s="45" t="s">
        <v>91</v>
      </c>
      <c r="B362" s="45" t="s">
        <v>90</v>
      </c>
      <c r="C362" s="50" t="s">
        <v>89</v>
      </c>
      <c r="D362" s="49">
        <v>13.017910000000001</v>
      </c>
      <c r="E362" s="49">
        <v>13.017910000000001</v>
      </c>
      <c r="F362" s="49">
        <v>13.017910000000001</v>
      </c>
      <c r="G362" s="49" t="s">
        <v>88</v>
      </c>
    </row>
    <row r="363" spans="1:7" ht="102">
      <c r="A363" s="45" t="s">
        <v>87</v>
      </c>
      <c r="B363" s="45" t="s">
        <v>87</v>
      </c>
      <c r="C363" s="50" t="s">
        <v>86</v>
      </c>
      <c r="D363" s="49">
        <v>4000</v>
      </c>
      <c r="E363" s="49">
        <v>66.496920000000003</v>
      </c>
      <c r="F363" s="49">
        <v>66.496920000000003</v>
      </c>
      <c r="G363" s="49"/>
    </row>
    <row r="364" spans="1:7">
      <c r="A364" s="40"/>
      <c r="B364" s="39" t="s">
        <v>1</v>
      </c>
      <c r="C364" s="37" t="s">
        <v>0</v>
      </c>
      <c r="D364" s="38">
        <f>SUM(D336:D363)</f>
        <v>16090.830360000002</v>
      </c>
      <c r="E364" s="38">
        <f>SUM(E336:E363)</f>
        <v>5477.4718400000002</v>
      </c>
      <c r="F364" s="38">
        <f>SUM(F336:F363)</f>
        <v>5928.54025</v>
      </c>
      <c r="G364" s="37" t="s">
        <v>0</v>
      </c>
    </row>
    <row r="365" spans="1:7">
      <c r="A365" s="36" t="s">
        <v>85</v>
      </c>
      <c r="B365" s="36"/>
      <c r="C365" s="36"/>
      <c r="D365" s="36"/>
      <c r="E365" s="36"/>
      <c r="F365" s="36"/>
      <c r="G365" s="36"/>
    </row>
    <row r="366" spans="1:7" ht="25.5">
      <c r="A366" s="45" t="s">
        <v>82</v>
      </c>
      <c r="B366" s="48" t="s">
        <v>84</v>
      </c>
      <c r="C366" s="48" t="s">
        <v>84</v>
      </c>
      <c r="D366" s="41">
        <v>75.698999999999998</v>
      </c>
      <c r="E366" s="46">
        <v>75.698999999999998</v>
      </c>
      <c r="F366" s="41">
        <v>75.698999999999998</v>
      </c>
      <c r="G366" s="47" t="s">
        <v>83</v>
      </c>
    </row>
    <row r="367" spans="1:7">
      <c r="A367" s="45" t="s">
        <v>82</v>
      </c>
      <c r="B367" s="48" t="s">
        <v>81</v>
      </c>
      <c r="C367" s="48" t="s">
        <v>81</v>
      </c>
      <c r="D367" s="41">
        <v>4.1440000000000001</v>
      </c>
      <c r="E367" s="46">
        <v>4.1440000000000001</v>
      </c>
      <c r="F367" s="41">
        <v>4.1440000000000001</v>
      </c>
      <c r="G367" s="41" t="s">
        <v>77</v>
      </c>
    </row>
    <row r="368" spans="1:7">
      <c r="A368" s="45" t="s">
        <v>82</v>
      </c>
      <c r="B368" s="48" t="s">
        <v>81</v>
      </c>
      <c r="C368" s="48" t="s">
        <v>81</v>
      </c>
      <c r="D368" s="41">
        <v>1.6639999999999999</v>
      </c>
      <c r="E368" s="46">
        <v>1.6639999999999999</v>
      </c>
      <c r="F368" s="41">
        <v>1.6639999999999999</v>
      </c>
      <c r="G368" s="41" t="s">
        <v>77</v>
      </c>
    </row>
    <row r="369" spans="1:7" ht="25.5">
      <c r="A369" s="45" t="s">
        <v>80</v>
      </c>
      <c r="B369" s="48" t="s">
        <v>79</v>
      </c>
      <c r="C369" s="41" t="s">
        <v>25</v>
      </c>
      <c r="D369" s="41">
        <v>7.3680000000000003</v>
      </c>
      <c r="E369" s="46">
        <v>7.3680000000000003</v>
      </c>
      <c r="F369" s="41">
        <v>7.3680000000000003</v>
      </c>
      <c r="G369" s="41" t="s">
        <v>77</v>
      </c>
    </row>
    <row r="370" spans="1:7" ht="25.5">
      <c r="A370" s="45" t="s">
        <v>65</v>
      </c>
      <c r="B370" s="48" t="s">
        <v>78</v>
      </c>
      <c r="C370" s="41" t="s">
        <v>25</v>
      </c>
      <c r="D370" s="41">
        <v>6.94</v>
      </c>
      <c r="E370" s="46">
        <v>6.94</v>
      </c>
      <c r="F370" s="41">
        <v>6.94</v>
      </c>
      <c r="G370" s="41" t="s">
        <v>77</v>
      </c>
    </row>
    <row r="371" spans="1:7" ht="25.5">
      <c r="A371" s="47" t="s">
        <v>75</v>
      </c>
      <c r="B371" s="47" t="s">
        <v>75</v>
      </c>
      <c r="C371" s="41" t="s">
        <v>25</v>
      </c>
      <c r="D371" s="41">
        <v>1.8779999999999999</v>
      </c>
      <c r="E371" s="46">
        <v>1.8779999999999999</v>
      </c>
      <c r="F371" s="41">
        <v>1.8779999999999999</v>
      </c>
      <c r="G371" s="41" t="s">
        <v>77</v>
      </c>
    </row>
    <row r="372" spans="1:7">
      <c r="A372" s="41" t="s">
        <v>25</v>
      </c>
      <c r="B372" s="41" t="s">
        <v>25</v>
      </c>
      <c r="C372" s="41" t="s">
        <v>25</v>
      </c>
      <c r="D372" s="41">
        <v>2.06</v>
      </c>
      <c r="E372" s="46">
        <v>2.06</v>
      </c>
      <c r="F372" s="41">
        <v>2.06</v>
      </c>
      <c r="G372" s="41" t="s">
        <v>77</v>
      </c>
    </row>
    <row r="373" spans="1:7" ht="25.5">
      <c r="A373" s="45" t="s">
        <v>76</v>
      </c>
      <c r="B373" s="45" t="s">
        <v>76</v>
      </c>
      <c r="C373" s="41" t="s">
        <v>25</v>
      </c>
      <c r="D373" s="41">
        <v>2.7450000000000001</v>
      </c>
      <c r="E373" s="46">
        <v>2.7450000000000001</v>
      </c>
      <c r="F373" s="41">
        <v>2.7450000000000001</v>
      </c>
      <c r="G373" s="41" t="s">
        <v>77</v>
      </c>
    </row>
    <row r="374" spans="1:7" ht="25.5">
      <c r="A374" s="45" t="s">
        <v>76</v>
      </c>
      <c r="B374" s="45" t="s">
        <v>76</v>
      </c>
      <c r="C374" s="43" t="s">
        <v>72</v>
      </c>
      <c r="D374" s="41">
        <v>106.218</v>
      </c>
      <c r="E374" s="46">
        <v>106.218</v>
      </c>
      <c r="F374" s="41">
        <v>106.218</v>
      </c>
      <c r="G374" s="41" t="s">
        <v>71</v>
      </c>
    </row>
    <row r="375" spans="1:7" ht="25.5">
      <c r="A375" s="47" t="s">
        <v>75</v>
      </c>
      <c r="B375" s="43" t="s">
        <v>72</v>
      </c>
      <c r="C375" s="43" t="s">
        <v>72</v>
      </c>
      <c r="D375" s="41">
        <v>106.19</v>
      </c>
      <c r="E375" s="46">
        <v>106.19</v>
      </c>
      <c r="F375" s="41">
        <v>106.19</v>
      </c>
      <c r="G375" s="41" t="s">
        <v>71</v>
      </c>
    </row>
    <row r="376" spans="1:7" ht="25.5">
      <c r="A376" s="45" t="s">
        <v>74</v>
      </c>
      <c r="B376" s="43" t="s">
        <v>72</v>
      </c>
      <c r="C376" s="43" t="s">
        <v>72</v>
      </c>
      <c r="D376" s="41">
        <v>96.64</v>
      </c>
      <c r="E376" s="46">
        <v>96.64</v>
      </c>
      <c r="F376" s="41">
        <v>96.64</v>
      </c>
      <c r="G376" s="41" t="s">
        <v>71</v>
      </c>
    </row>
    <row r="377" spans="1:7" ht="25.5">
      <c r="A377" s="45" t="s">
        <v>73</v>
      </c>
      <c r="B377" s="43" t="s">
        <v>72</v>
      </c>
      <c r="C377" s="43" t="s">
        <v>72</v>
      </c>
      <c r="D377" s="41">
        <v>62.216999999999999</v>
      </c>
      <c r="E377" s="46">
        <v>62.216999999999999</v>
      </c>
      <c r="F377" s="41">
        <v>62.216999999999999</v>
      </c>
      <c r="G377" s="41" t="s">
        <v>71</v>
      </c>
    </row>
    <row r="378" spans="1:7" ht="25.5">
      <c r="A378" s="45" t="s">
        <v>70</v>
      </c>
      <c r="B378" s="43" t="s">
        <v>69</v>
      </c>
      <c r="C378" s="43" t="s">
        <v>69</v>
      </c>
      <c r="D378" s="41">
        <v>818.49300000000005</v>
      </c>
      <c r="E378" s="41">
        <v>204.185</v>
      </c>
      <c r="F378" s="41"/>
      <c r="G378" s="41"/>
    </row>
    <row r="379" spans="1:7">
      <c r="A379" s="45" t="s">
        <v>68</v>
      </c>
      <c r="B379" s="43" t="s">
        <v>57</v>
      </c>
      <c r="C379" s="43" t="s">
        <v>57</v>
      </c>
      <c r="D379" s="41">
        <v>2090.8879999999999</v>
      </c>
      <c r="E379" s="42">
        <v>1799.999</v>
      </c>
      <c r="F379" s="41">
        <v>899.99900000000002</v>
      </c>
      <c r="G379" s="41" t="s">
        <v>64</v>
      </c>
    </row>
    <row r="380" spans="1:7" ht="25.5">
      <c r="A380" s="45" t="s">
        <v>67</v>
      </c>
      <c r="B380" s="43" t="s">
        <v>57</v>
      </c>
      <c r="C380" s="43" t="s">
        <v>57</v>
      </c>
      <c r="D380" s="41">
        <v>1537.0820000000001</v>
      </c>
      <c r="E380" s="42">
        <v>1399.999</v>
      </c>
      <c r="F380" s="41">
        <v>700</v>
      </c>
      <c r="G380" s="41" t="s">
        <v>64</v>
      </c>
    </row>
    <row r="381" spans="1:7" ht="25.5">
      <c r="A381" s="45" t="s">
        <v>66</v>
      </c>
      <c r="B381" s="43" t="s">
        <v>57</v>
      </c>
      <c r="C381" s="43" t="s">
        <v>57</v>
      </c>
      <c r="D381" s="41">
        <v>2719.4229999999998</v>
      </c>
      <c r="E381" s="42">
        <v>2469.2339999999999</v>
      </c>
      <c r="F381" s="41">
        <v>1234.617</v>
      </c>
      <c r="G381" s="41" t="s">
        <v>64</v>
      </c>
    </row>
    <row r="382" spans="1:7">
      <c r="A382" s="45" t="s">
        <v>65</v>
      </c>
      <c r="B382" s="43" t="s">
        <v>57</v>
      </c>
      <c r="C382" s="43" t="s">
        <v>57</v>
      </c>
      <c r="D382" s="41">
        <v>1100</v>
      </c>
      <c r="E382" s="41">
        <v>200</v>
      </c>
      <c r="F382" s="41">
        <v>4.2670000000000003</v>
      </c>
      <c r="G382" s="41" t="s">
        <v>64</v>
      </c>
    </row>
    <row r="383" spans="1:7" ht="63.75">
      <c r="A383" s="45" t="s">
        <v>63</v>
      </c>
      <c r="B383" s="43" t="s">
        <v>62</v>
      </c>
      <c r="C383" s="43" t="s">
        <v>57</v>
      </c>
      <c r="D383" s="41">
        <v>1260.3510000000001</v>
      </c>
      <c r="E383" s="41">
        <v>211.791</v>
      </c>
      <c r="F383" s="41">
        <v>211.791</v>
      </c>
      <c r="G383" s="41" t="s">
        <v>56</v>
      </c>
    </row>
    <row r="384" spans="1:7" ht="51">
      <c r="A384" s="44" t="s">
        <v>61</v>
      </c>
      <c r="B384" s="43" t="s">
        <v>58</v>
      </c>
      <c r="C384" s="43" t="s">
        <v>57</v>
      </c>
      <c r="D384" s="41"/>
      <c r="E384" s="42">
        <v>31.050999999999998</v>
      </c>
      <c r="F384" s="42">
        <v>31.050999999999998</v>
      </c>
      <c r="G384" s="41" t="s">
        <v>56</v>
      </c>
    </row>
    <row r="385" spans="1:7">
      <c r="A385" s="44" t="s">
        <v>60</v>
      </c>
      <c r="B385" s="43" t="s">
        <v>58</v>
      </c>
      <c r="C385" s="43" t="s">
        <v>57</v>
      </c>
      <c r="D385" s="41"/>
      <c r="E385" s="42">
        <v>23.032</v>
      </c>
      <c r="F385" s="42">
        <v>23.032</v>
      </c>
      <c r="G385" s="41" t="s">
        <v>56</v>
      </c>
    </row>
    <row r="386" spans="1:7" ht="38.25">
      <c r="A386" s="44" t="s">
        <v>59</v>
      </c>
      <c r="B386" s="43" t="s">
        <v>58</v>
      </c>
      <c r="C386" s="43" t="s">
        <v>57</v>
      </c>
      <c r="D386" s="41"/>
      <c r="E386" s="42">
        <v>58.003</v>
      </c>
      <c r="F386" s="42">
        <v>58.003</v>
      </c>
      <c r="G386" s="41" t="s">
        <v>56</v>
      </c>
    </row>
    <row r="387" spans="1:7">
      <c r="A387" s="40"/>
      <c r="B387" s="39" t="s">
        <v>1</v>
      </c>
      <c r="C387" s="37" t="s">
        <v>0</v>
      </c>
      <c r="D387" s="38">
        <f>SUM(D366:D386)</f>
        <v>10000.000000000002</v>
      </c>
      <c r="E387" s="38">
        <f>SUM(E366:E386)</f>
        <v>6871.0570000000007</v>
      </c>
      <c r="F387" s="38">
        <f>SUM(F366:F386)</f>
        <v>3636.5230000000001</v>
      </c>
      <c r="G387" s="37" t="s">
        <v>0</v>
      </c>
    </row>
    <row r="388" spans="1:7">
      <c r="A388" s="36" t="s">
        <v>55</v>
      </c>
      <c r="B388" s="36"/>
      <c r="C388" s="36"/>
      <c r="D388" s="36"/>
      <c r="E388" s="36"/>
      <c r="F388" s="36"/>
      <c r="G388" s="36"/>
    </row>
    <row r="389" spans="1:7" ht="51">
      <c r="A389" s="16" t="s">
        <v>54</v>
      </c>
      <c r="B389" s="29" t="s">
        <v>53</v>
      </c>
      <c r="C389" s="10" t="s">
        <v>3</v>
      </c>
      <c r="D389" s="14">
        <f>780.93</f>
        <v>780.93</v>
      </c>
      <c r="E389" s="14">
        <f>D389</f>
        <v>780.93</v>
      </c>
      <c r="F389" s="14"/>
      <c r="G389" s="10"/>
    </row>
    <row r="390" spans="1:7" ht="51">
      <c r="A390" s="16" t="s">
        <v>52</v>
      </c>
      <c r="B390" s="29" t="s">
        <v>51</v>
      </c>
      <c r="C390" s="10" t="s">
        <v>3</v>
      </c>
      <c r="D390" s="14">
        <v>880.62699999999995</v>
      </c>
      <c r="E390" s="14">
        <f>D390</f>
        <v>880.62699999999995</v>
      </c>
      <c r="F390" s="14"/>
      <c r="G390" s="10"/>
    </row>
    <row r="391" spans="1:7" ht="51">
      <c r="A391" s="16" t="s">
        <v>50</v>
      </c>
      <c r="B391" s="29" t="s">
        <v>49</v>
      </c>
      <c r="C391" s="10" t="s">
        <v>3</v>
      </c>
      <c r="D391" s="14">
        <f>1500-78.89-15.769</f>
        <v>1405.3409999999999</v>
      </c>
      <c r="E391" s="14">
        <f>D391-500</f>
        <v>905.34099999999989</v>
      </c>
      <c r="F391" s="14"/>
      <c r="G391" s="10"/>
    </row>
    <row r="392" spans="1:7" ht="26.45" customHeight="1">
      <c r="A392" s="24" t="s">
        <v>48</v>
      </c>
      <c r="B392" s="35" t="s">
        <v>47</v>
      </c>
      <c r="C392" s="13" t="s">
        <v>6</v>
      </c>
      <c r="D392" s="34">
        <v>1040.9449999999999</v>
      </c>
      <c r="E392" s="34">
        <f>D392</f>
        <v>1040.9449999999999</v>
      </c>
      <c r="F392" s="14">
        <f>50.984+4.487</f>
        <v>55.471000000000004</v>
      </c>
      <c r="G392" s="13" t="s">
        <v>26</v>
      </c>
    </row>
    <row r="393" spans="1:7">
      <c r="A393" s="22"/>
      <c r="B393" s="33"/>
      <c r="C393" s="10" t="s">
        <v>25</v>
      </c>
      <c r="D393" s="32"/>
      <c r="E393" s="32"/>
      <c r="F393" s="14"/>
      <c r="G393" s="10"/>
    </row>
    <row r="394" spans="1:7">
      <c r="A394" s="22"/>
      <c r="B394" s="33"/>
      <c r="C394" s="10" t="s">
        <v>24</v>
      </c>
      <c r="D394" s="32"/>
      <c r="E394" s="32"/>
      <c r="F394" s="14"/>
      <c r="G394" s="10"/>
    </row>
    <row r="395" spans="1:7" ht="25.5">
      <c r="A395" s="20"/>
      <c r="B395" s="31"/>
      <c r="C395" s="10" t="s">
        <v>3</v>
      </c>
      <c r="D395" s="30"/>
      <c r="E395" s="30"/>
      <c r="F395" s="14">
        <v>489.12900000000002</v>
      </c>
      <c r="G395" s="13" t="s">
        <v>23</v>
      </c>
    </row>
    <row r="396" spans="1:7" ht="26.45" customHeight="1">
      <c r="A396" s="24" t="s">
        <v>46</v>
      </c>
      <c r="B396" s="35" t="s">
        <v>45</v>
      </c>
      <c r="C396" s="13" t="s">
        <v>6</v>
      </c>
      <c r="D396" s="34">
        <v>73.352999999999994</v>
      </c>
      <c r="E396" s="34">
        <f>D396</f>
        <v>73.352999999999994</v>
      </c>
      <c r="F396" s="14">
        <f>67.542+5.811</f>
        <v>73.353000000000009</v>
      </c>
      <c r="G396" s="13" t="s">
        <v>26</v>
      </c>
    </row>
    <row r="397" spans="1:7">
      <c r="A397" s="22"/>
      <c r="B397" s="33"/>
      <c r="C397" s="10" t="s">
        <v>25</v>
      </c>
      <c r="D397" s="32"/>
      <c r="E397" s="32"/>
      <c r="F397" s="14"/>
      <c r="G397" s="13"/>
    </row>
    <row r="398" spans="1:7">
      <c r="A398" s="22"/>
      <c r="B398" s="33"/>
      <c r="C398" s="10" t="s">
        <v>24</v>
      </c>
      <c r="D398" s="32"/>
      <c r="E398" s="32"/>
      <c r="F398" s="14"/>
      <c r="G398" s="13"/>
    </row>
    <row r="399" spans="1:7">
      <c r="A399" s="20"/>
      <c r="B399" s="31"/>
      <c r="C399" s="10" t="s">
        <v>3</v>
      </c>
      <c r="D399" s="30"/>
      <c r="E399" s="30"/>
      <c r="F399" s="14"/>
      <c r="G399" s="13"/>
    </row>
    <row r="400" spans="1:7" ht="26.45" customHeight="1">
      <c r="A400" s="24" t="s">
        <v>44</v>
      </c>
      <c r="B400" s="35" t="s">
        <v>43</v>
      </c>
      <c r="C400" s="13" t="s">
        <v>6</v>
      </c>
      <c r="D400" s="34">
        <v>70.093000000000004</v>
      </c>
      <c r="E400" s="34">
        <f>D400</f>
        <v>70.093000000000004</v>
      </c>
      <c r="F400" s="14">
        <f>64.391+5.702</f>
        <v>70.093000000000004</v>
      </c>
      <c r="G400" s="13" t="s">
        <v>26</v>
      </c>
    </row>
    <row r="401" spans="1:7">
      <c r="A401" s="22"/>
      <c r="B401" s="33"/>
      <c r="C401" s="10" t="s">
        <v>25</v>
      </c>
      <c r="D401" s="32"/>
      <c r="E401" s="32"/>
      <c r="F401" s="14"/>
      <c r="G401" s="13"/>
    </row>
    <row r="402" spans="1:7">
      <c r="A402" s="22"/>
      <c r="B402" s="33"/>
      <c r="C402" s="10" t="s">
        <v>24</v>
      </c>
      <c r="D402" s="32"/>
      <c r="E402" s="32"/>
      <c r="F402" s="14"/>
      <c r="G402" s="13"/>
    </row>
    <row r="403" spans="1:7">
      <c r="A403" s="20"/>
      <c r="B403" s="31"/>
      <c r="C403" s="10" t="s">
        <v>3</v>
      </c>
      <c r="D403" s="30"/>
      <c r="E403" s="30"/>
      <c r="F403" s="14"/>
      <c r="G403" s="13"/>
    </row>
    <row r="404" spans="1:7" ht="51">
      <c r="A404" s="16" t="s">
        <v>42</v>
      </c>
      <c r="B404" s="29" t="s">
        <v>41</v>
      </c>
      <c r="C404" s="10" t="s">
        <v>3</v>
      </c>
      <c r="D404" s="14">
        <v>740.60599999999999</v>
      </c>
      <c r="E404" s="14">
        <f>D404</f>
        <v>740.60599999999999</v>
      </c>
      <c r="F404" s="14"/>
      <c r="G404" s="10"/>
    </row>
    <row r="405" spans="1:7" ht="51">
      <c r="A405" s="16" t="s">
        <v>40</v>
      </c>
      <c r="B405" s="29" t="s">
        <v>39</v>
      </c>
      <c r="C405" s="13" t="s">
        <v>10</v>
      </c>
      <c r="D405" s="14">
        <v>8.1050000000000004</v>
      </c>
      <c r="E405" s="14">
        <v>8.1050000000000004</v>
      </c>
      <c r="F405" s="14">
        <v>8.1050000000000004</v>
      </c>
      <c r="G405" s="13" t="s">
        <v>38</v>
      </c>
    </row>
    <row r="406" spans="1:7">
      <c r="A406" s="28" t="s">
        <v>2</v>
      </c>
      <c r="B406" s="11"/>
      <c r="C406" s="10"/>
      <c r="D406" s="27">
        <v>5000</v>
      </c>
      <c r="E406" s="27">
        <v>4500</v>
      </c>
      <c r="F406" s="5">
        <f>SUM(F389:F405)</f>
        <v>696.15099999999995</v>
      </c>
      <c r="G406" s="10"/>
    </row>
    <row r="407" spans="1:7" ht="51">
      <c r="A407" s="16" t="s">
        <v>37</v>
      </c>
      <c r="B407" s="17" t="s">
        <v>36</v>
      </c>
      <c r="C407" s="10" t="s">
        <v>3</v>
      </c>
      <c r="D407" s="26">
        <v>67</v>
      </c>
      <c r="E407" s="26">
        <v>67</v>
      </c>
      <c r="F407" s="14"/>
      <c r="G407" s="10"/>
    </row>
    <row r="408" spans="1:7" ht="26.45" customHeight="1">
      <c r="A408" s="24" t="s">
        <v>35</v>
      </c>
      <c r="B408" s="24" t="s">
        <v>34</v>
      </c>
      <c r="C408" s="13" t="s">
        <v>6</v>
      </c>
      <c r="D408" s="23">
        <v>66.599999999999994</v>
      </c>
      <c r="E408" s="23">
        <f>D408</f>
        <v>66.599999999999994</v>
      </c>
      <c r="F408" s="25">
        <f>60.509+6.087</f>
        <v>66.596000000000004</v>
      </c>
      <c r="G408" s="13" t="s">
        <v>29</v>
      </c>
    </row>
    <row r="409" spans="1:7">
      <c r="A409" s="22"/>
      <c r="B409" s="22"/>
      <c r="C409" s="10" t="s">
        <v>25</v>
      </c>
      <c r="D409" s="21"/>
      <c r="E409" s="21"/>
      <c r="F409" s="14"/>
      <c r="G409" s="10"/>
    </row>
    <row r="410" spans="1:7">
      <c r="A410" s="22"/>
      <c r="B410" s="22"/>
      <c r="C410" s="10" t="s">
        <v>24</v>
      </c>
      <c r="D410" s="21"/>
      <c r="E410" s="21"/>
      <c r="F410" s="14"/>
      <c r="G410" s="10"/>
    </row>
    <row r="411" spans="1:7">
      <c r="A411" s="20"/>
      <c r="B411" s="20"/>
      <c r="C411" s="10" t="s">
        <v>3</v>
      </c>
      <c r="D411" s="19"/>
      <c r="E411" s="19"/>
      <c r="F411" s="14"/>
      <c r="G411" s="10"/>
    </row>
    <row r="412" spans="1:7" ht="13.15" customHeight="1">
      <c r="A412" s="24" t="s">
        <v>33</v>
      </c>
      <c r="B412" s="24" t="s">
        <v>32</v>
      </c>
      <c r="C412" s="13" t="s">
        <v>6</v>
      </c>
      <c r="D412" s="23">
        <v>2719.11</v>
      </c>
      <c r="E412" s="23">
        <f>D412</f>
        <v>2719.11</v>
      </c>
      <c r="F412" s="14">
        <f>91.392+7.951</f>
        <v>99.342999999999989</v>
      </c>
      <c r="G412" s="10"/>
    </row>
    <row r="413" spans="1:7">
      <c r="A413" s="22"/>
      <c r="B413" s="22"/>
      <c r="C413" s="10" t="s">
        <v>25</v>
      </c>
      <c r="D413" s="21"/>
      <c r="E413" s="21"/>
      <c r="F413" s="14"/>
      <c r="G413" s="10"/>
    </row>
    <row r="414" spans="1:7">
      <c r="A414" s="22"/>
      <c r="B414" s="22"/>
      <c r="C414" s="10" t="s">
        <v>24</v>
      </c>
      <c r="D414" s="21"/>
      <c r="E414" s="21"/>
      <c r="F414" s="14"/>
      <c r="G414" s="10"/>
    </row>
    <row r="415" spans="1:7">
      <c r="A415" s="20"/>
      <c r="B415" s="20"/>
      <c r="C415" s="10" t="s">
        <v>3</v>
      </c>
      <c r="D415" s="19"/>
      <c r="E415" s="19"/>
      <c r="F415" s="14"/>
      <c r="G415" s="10"/>
    </row>
    <row r="416" spans="1:7" ht="26.45" customHeight="1">
      <c r="A416" s="24" t="s">
        <v>31</v>
      </c>
      <c r="B416" s="24" t="s">
        <v>30</v>
      </c>
      <c r="C416" s="13" t="s">
        <v>6</v>
      </c>
      <c r="D416" s="23">
        <v>3246.8</v>
      </c>
      <c r="E416" s="23">
        <f>D416-552.215</f>
        <v>2694.585</v>
      </c>
      <c r="F416" s="14">
        <f>95.657+9.08</f>
        <v>104.73699999999999</v>
      </c>
      <c r="G416" s="13" t="s">
        <v>29</v>
      </c>
    </row>
    <row r="417" spans="1:7">
      <c r="A417" s="22"/>
      <c r="B417" s="22"/>
      <c r="C417" s="10" t="s">
        <v>25</v>
      </c>
      <c r="D417" s="21"/>
      <c r="E417" s="21"/>
      <c r="F417" s="14"/>
      <c r="G417" s="10"/>
    </row>
    <row r="418" spans="1:7">
      <c r="A418" s="22"/>
      <c r="B418" s="22"/>
      <c r="C418" s="10" t="s">
        <v>24</v>
      </c>
      <c r="D418" s="21"/>
      <c r="E418" s="21"/>
      <c r="F418" s="14"/>
      <c r="G418" s="10"/>
    </row>
    <row r="419" spans="1:7">
      <c r="A419" s="20"/>
      <c r="B419" s="20"/>
      <c r="C419" s="10" t="s">
        <v>3</v>
      </c>
      <c r="D419" s="19"/>
      <c r="E419" s="19"/>
      <c r="F419" s="14"/>
      <c r="G419" s="10"/>
    </row>
    <row r="420" spans="1:7" ht="26.45" customHeight="1">
      <c r="A420" s="24" t="s">
        <v>28</v>
      </c>
      <c r="B420" s="24" t="s">
        <v>27</v>
      </c>
      <c r="C420" s="13" t="s">
        <v>6</v>
      </c>
      <c r="D420" s="23">
        <v>1037.0450000000001</v>
      </c>
      <c r="E420" s="23">
        <f>D420</f>
        <v>1037.0450000000001</v>
      </c>
      <c r="F420" s="14">
        <v>71.46884</v>
      </c>
      <c r="G420" s="13" t="s">
        <v>26</v>
      </c>
    </row>
    <row r="421" spans="1:7">
      <c r="A421" s="22"/>
      <c r="B421" s="22"/>
      <c r="C421" s="10" t="s">
        <v>25</v>
      </c>
      <c r="D421" s="21"/>
      <c r="E421" s="21"/>
      <c r="F421" s="14"/>
      <c r="G421" s="10"/>
    </row>
    <row r="422" spans="1:7">
      <c r="A422" s="22"/>
      <c r="B422" s="22"/>
      <c r="C422" s="10" t="s">
        <v>24</v>
      </c>
      <c r="D422" s="21"/>
      <c r="E422" s="21"/>
      <c r="F422" s="14"/>
      <c r="G422" s="10"/>
    </row>
    <row r="423" spans="1:7" ht="25.5">
      <c r="A423" s="20"/>
      <c r="B423" s="20"/>
      <c r="C423" s="10" t="s">
        <v>3</v>
      </c>
      <c r="D423" s="19"/>
      <c r="E423" s="19"/>
      <c r="F423" s="14">
        <v>473.41199999999998</v>
      </c>
      <c r="G423" s="13" t="s">
        <v>23</v>
      </c>
    </row>
    <row r="424" spans="1:7" ht="51">
      <c r="A424" s="16" t="s">
        <v>22</v>
      </c>
      <c r="B424" s="17" t="s">
        <v>21</v>
      </c>
      <c r="C424" s="10" t="s">
        <v>3</v>
      </c>
      <c r="D424" s="18">
        <f>2857.327-1455.523</f>
        <v>1401.8040000000003</v>
      </c>
      <c r="E424" s="18"/>
      <c r="F424" s="14"/>
      <c r="G424" s="10"/>
    </row>
    <row r="425" spans="1:7" ht="25.5">
      <c r="A425" s="16" t="s">
        <v>20</v>
      </c>
      <c r="B425" s="17" t="s">
        <v>19</v>
      </c>
      <c r="C425" s="13" t="s">
        <v>10</v>
      </c>
      <c r="D425" s="14">
        <v>8.1052</v>
      </c>
      <c r="E425" s="14">
        <v>8.1052</v>
      </c>
      <c r="F425" s="14">
        <v>8.1052</v>
      </c>
      <c r="G425" s="13" t="s">
        <v>9</v>
      </c>
    </row>
    <row r="426" spans="1:7" ht="25.5">
      <c r="A426" s="16" t="s">
        <v>18</v>
      </c>
      <c r="B426" s="17" t="s">
        <v>17</v>
      </c>
      <c r="C426" s="13" t="s">
        <v>10</v>
      </c>
      <c r="D426" s="14">
        <v>8.1052</v>
      </c>
      <c r="E426" s="14">
        <v>8.1052</v>
      </c>
      <c r="F426" s="14">
        <v>8.1052</v>
      </c>
      <c r="G426" s="13" t="s">
        <v>9</v>
      </c>
    </row>
    <row r="427" spans="1:7" ht="51">
      <c r="A427" s="16" t="s">
        <v>16</v>
      </c>
      <c r="B427" s="17" t="s">
        <v>15</v>
      </c>
      <c r="C427" s="13" t="s">
        <v>10</v>
      </c>
      <c r="D427" s="14">
        <v>8.1052</v>
      </c>
      <c r="E427" s="14">
        <v>8.1052</v>
      </c>
      <c r="F427" s="14">
        <v>8.1052</v>
      </c>
      <c r="G427" s="13" t="s">
        <v>9</v>
      </c>
    </row>
    <row r="428" spans="1:7" ht="76.5">
      <c r="A428" s="16" t="s">
        <v>14</v>
      </c>
      <c r="B428" s="16" t="s">
        <v>13</v>
      </c>
      <c r="C428" s="13" t="s">
        <v>10</v>
      </c>
      <c r="D428" s="14">
        <v>8.1052</v>
      </c>
      <c r="E428" s="14">
        <v>8.1052</v>
      </c>
      <c r="F428" s="14">
        <v>8.1052</v>
      </c>
      <c r="G428" s="13" t="s">
        <v>9</v>
      </c>
    </row>
    <row r="429" spans="1:7" ht="38.25">
      <c r="A429" s="16" t="s">
        <v>12</v>
      </c>
      <c r="B429" s="16" t="s">
        <v>11</v>
      </c>
      <c r="C429" s="13" t="s">
        <v>10</v>
      </c>
      <c r="D429" s="14">
        <v>8.1052</v>
      </c>
      <c r="E429" s="15">
        <v>8.1052</v>
      </c>
      <c r="F429" s="14">
        <v>8.1052</v>
      </c>
      <c r="G429" s="13" t="s">
        <v>9</v>
      </c>
    </row>
    <row r="430" spans="1:7" ht="63.75">
      <c r="A430" s="16" t="s">
        <v>8</v>
      </c>
      <c r="B430" s="16" t="s">
        <v>7</v>
      </c>
      <c r="C430" s="13" t="s">
        <v>6</v>
      </c>
      <c r="D430" s="14">
        <v>75.134</v>
      </c>
      <c r="E430" s="15">
        <f>D430</f>
        <v>75.134</v>
      </c>
      <c r="F430" s="14"/>
      <c r="G430" s="13"/>
    </row>
    <row r="431" spans="1:7" ht="38.25">
      <c r="A431" s="16" t="s">
        <v>5</v>
      </c>
      <c r="B431" s="16" t="s">
        <v>4</v>
      </c>
      <c r="C431" s="10" t="s">
        <v>3</v>
      </c>
      <c r="D431" s="14">
        <v>1345.981</v>
      </c>
      <c r="E431" s="15"/>
      <c r="F431" s="14"/>
      <c r="G431" s="13"/>
    </row>
    <row r="432" spans="1:7">
      <c r="A432" s="12" t="s">
        <v>2</v>
      </c>
      <c r="B432" s="11"/>
      <c r="C432" s="10"/>
      <c r="D432" s="7">
        <f>SUM(D407:D431)</f>
        <v>10000</v>
      </c>
      <c r="E432" s="7">
        <f>SUM(E407:E431)</f>
        <v>6700</v>
      </c>
      <c r="F432" s="5">
        <f>SUM(F407:F429)</f>
        <v>856.08283999999981</v>
      </c>
      <c r="G432" s="10"/>
    </row>
    <row r="433" spans="1:7">
      <c r="A433" s="9"/>
      <c r="B433" s="8" t="s">
        <v>1</v>
      </c>
      <c r="C433" s="4" t="s">
        <v>0</v>
      </c>
      <c r="D433" s="7">
        <f>D406+D432</f>
        <v>15000</v>
      </c>
      <c r="E433" s="6">
        <f>E406+E432</f>
        <v>11200</v>
      </c>
      <c r="F433" s="5">
        <f>F406+F432</f>
        <v>1552.2338399999999</v>
      </c>
      <c r="G433" s="4" t="s">
        <v>0</v>
      </c>
    </row>
  </sheetData>
  <mergeCells count="62">
    <mergeCell ref="A416:A419"/>
    <mergeCell ref="B416:B419"/>
    <mergeCell ref="D416:D419"/>
    <mergeCell ref="E416:E419"/>
    <mergeCell ref="A420:A423"/>
    <mergeCell ref="B420:B423"/>
    <mergeCell ref="D420:D423"/>
    <mergeCell ref="E420:E423"/>
    <mergeCell ref="A408:A411"/>
    <mergeCell ref="B408:B411"/>
    <mergeCell ref="D408:D411"/>
    <mergeCell ref="E408:E411"/>
    <mergeCell ref="A412:A415"/>
    <mergeCell ref="B412:B415"/>
    <mergeCell ref="D412:D415"/>
    <mergeCell ref="E412:E415"/>
    <mergeCell ref="A396:A399"/>
    <mergeCell ref="B396:B399"/>
    <mergeCell ref="D396:D399"/>
    <mergeCell ref="E396:E399"/>
    <mergeCell ref="A400:A403"/>
    <mergeCell ref="B400:B403"/>
    <mergeCell ref="D400:D403"/>
    <mergeCell ref="E400:E403"/>
    <mergeCell ref="B329:B331"/>
    <mergeCell ref="E329:E331"/>
    <mergeCell ref="A392:A395"/>
    <mergeCell ref="B392:B395"/>
    <mergeCell ref="D392:D395"/>
    <mergeCell ref="E392:E395"/>
    <mergeCell ref="A365:G365"/>
    <mergeCell ref="A388:G388"/>
    <mergeCell ref="A335:G335"/>
    <mergeCell ref="A319:G319"/>
    <mergeCell ref="A322:G322"/>
    <mergeCell ref="A7:G7"/>
    <mergeCell ref="A19:G19"/>
    <mergeCell ref="A28:G28"/>
    <mergeCell ref="A41:G41"/>
    <mergeCell ref="A56:G56"/>
    <mergeCell ref="A1:G1"/>
    <mergeCell ref="A2:A3"/>
    <mergeCell ref="B2:B3"/>
    <mergeCell ref="C2:C3"/>
    <mergeCell ref="D2:F2"/>
    <mergeCell ref="G2:G3"/>
    <mergeCell ref="A25:G25"/>
    <mergeCell ref="A300:G300"/>
    <mergeCell ref="A303:G303"/>
    <mergeCell ref="A313:G313"/>
    <mergeCell ref="A306:G306"/>
    <mergeCell ref="A310:G310"/>
    <mergeCell ref="A4:G4"/>
    <mergeCell ref="A326:A328"/>
    <mergeCell ref="B326:B328"/>
    <mergeCell ref="D326:D332"/>
    <mergeCell ref="E326:E328"/>
    <mergeCell ref="A329:A331"/>
    <mergeCell ref="A119:G119"/>
    <mergeCell ref="A316:G316"/>
    <mergeCell ref="A325:G325"/>
    <mergeCell ref="A232:G232"/>
  </mergeCells>
  <pageMargins left="0.70866141732283472" right="0.27559055118110237" top="0.31496062992125984" bottom="0.39370078740157483" header="0.31496062992125984" footer="0.31496062992125984"/>
  <pageSetup paperSize="9" scale="77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Будівництво Капітальн ремонти</vt:lpstr>
      <vt:lpstr>'Будівництво Капітальн ремонти'!Заголовки_для_печати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2018-08-17T11:42:42Z</dcterms:modified>
</cp:coreProperties>
</file>