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<sst xmlns="http://schemas.openxmlformats.org/spreadsheetml/2006/main" count="184" uniqueCount="75">
  <si>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</si>
  <si>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</si>
  <si>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</si>
  <si>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</si>
  <si>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</si>
  <si>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</si>
  <si>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</si>
  <si>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</si>
  <si>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</si>
  <si>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</si>
  <si>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</si>
  <si>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</si>
  <si>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</si>
  <si>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</si>
  <si>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</si>
  <si>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</si>
  <si>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</si>
  <si>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</si>
  <si>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</si>
  <si>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</si>
  <si>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</si>
  <si>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</si>
  <si>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</si>
  <si>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</si>
  <si>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</si>
  <si>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</si>
  <si>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</si>
  <si>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</si>
  <si>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</si>
  <si>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</si>
  <si>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</si>
  <si>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</si>
  <si>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</si>
  <si>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</si>
  <si>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</si>
  <si>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</si>
  <si>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</si>
  <si>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</si>
  <si>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</si>
  <si>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</si>
  <si>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</si>
  <si>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</si>
  <si>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</si>
  <si>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</si>
  <si>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</si>
  <si>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</si>
  <si>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</si>
  <si>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</si>
  <si>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</si>
  <si>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</si>
  <si>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</si>
  <si>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</si>
  <si>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</si>
  <si>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</si>
  <si>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</si>
  <si>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</si>
  <si>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</si>
  <si>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</si>
  <si>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</si>
  <si>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</si>
  <si>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</si>
  <si>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</si>
  <si>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</si>
  <si>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</si>
  <si>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</si>
  <si>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</si>
  <si>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</si>
  <si>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</si>
  <si>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</si>
  <si>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</si>
  <si>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</si>
  <si>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січень-серпень, з урахуванням змін тис. грн.</t>
  </si>
  <si>
    <t xml:space="preserve">План на январь-август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</si>
  <si>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12 августа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</si>
  <si>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19 серпня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</si>
</sst>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71</v>
      </c>
      <c r="D3" s="72" t="s">
        <v>74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835632.583</v>
      </c>
      <c r="C5" s="18">
        <f>C6+C13</f>
        <v>546776.808</v>
      </c>
      <c r="D5" s="18">
        <f>D6+D13</f>
        <v>419549.72000000003</v>
      </c>
      <c r="E5" s="19">
        <f aca="true" t="shared" si="0" ref="E5:E36">SUM(D5)/B5*100</f>
        <v>50.20743907493134</v>
      </c>
      <c r="F5" s="19">
        <f>SUM(D5)/C5*100</f>
        <v>76.73144029912842</v>
      </c>
    </row>
    <row r="6" spans="1:6" s="14" customFormat="1" ht="16.5" customHeight="1">
      <c r="A6" s="30" t="s">
        <v>32</v>
      </c>
      <c r="B6" s="25">
        <v>772786.281</v>
      </c>
      <c r="C6" s="25">
        <v>513566.341</v>
      </c>
      <c r="D6" s="68">
        <f>406277.978+277.265</f>
        <v>406555.243</v>
      </c>
      <c r="E6" s="20">
        <f t="shared" si="0"/>
        <v>52.609014030879266</v>
      </c>
      <c r="F6" s="20">
        <f>SUM(D6)/C6*100</f>
        <v>79.16314028843257</v>
      </c>
    </row>
    <row r="7" spans="1:6" s="3" customFormat="1" ht="14.25" customHeight="1">
      <c r="A7" s="12" t="s">
        <v>1</v>
      </c>
      <c r="B7" s="11">
        <v>417764.57</v>
      </c>
      <c r="C7" s="11">
        <v>274171.584</v>
      </c>
      <c r="D7" s="11">
        <v>249202.214</v>
      </c>
      <c r="E7" s="20">
        <f t="shared" si="0"/>
        <v>59.65135195643805</v>
      </c>
      <c r="F7" s="20">
        <f aca="true" t="shared" si="1" ref="F7:F73">SUM(D7)/C7*100</f>
        <v>90.892794345894</v>
      </c>
    </row>
    <row r="8" spans="1:6" s="3" customFormat="1" ht="15">
      <c r="A8" s="12" t="s">
        <v>27</v>
      </c>
      <c r="B8" s="11">
        <v>91908.273</v>
      </c>
      <c r="C8" s="11">
        <v>60304.772</v>
      </c>
      <c r="D8" s="11">
        <v>55302.002</v>
      </c>
      <c r="E8" s="20">
        <f t="shared" si="0"/>
        <v>60.17086405268436</v>
      </c>
      <c r="F8" s="20">
        <f t="shared" si="1"/>
        <v>91.70418884926718</v>
      </c>
    </row>
    <row r="9" spans="1:6" s="3" customFormat="1" ht="15">
      <c r="A9" s="12" t="s">
        <v>4</v>
      </c>
      <c r="B9" s="11">
        <v>172.659</v>
      </c>
      <c r="C9" s="11">
        <v>154.367</v>
      </c>
      <c r="D9" s="11">
        <v>18.067</v>
      </c>
      <c r="E9" s="20">
        <f t="shared" si="0"/>
        <v>10.463978130303083</v>
      </c>
      <c r="F9" s="20">
        <f t="shared" si="1"/>
        <v>11.703926357317302</v>
      </c>
    </row>
    <row r="10" spans="1:6" s="3" customFormat="1" ht="15">
      <c r="A10" s="12" t="s">
        <v>5</v>
      </c>
      <c r="B10" s="11">
        <v>65370.159</v>
      </c>
      <c r="C10" s="11">
        <v>35095.168</v>
      </c>
      <c r="D10" s="11">
        <v>22774.339</v>
      </c>
      <c r="E10" s="20">
        <f t="shared" si="0"/>
        <v>34.83904483083787</v>
      </c>
      <c r="F10" s="20">
        <f t="shared" si="1"/>
        <v>64.8930901256834</v>
      </c>
    </row>
    <row r="11" spans="1:6" s="3" customFormat="1" ht="15">
      <c r="A11" s="12" t="s">
        <v>29</v>
      </c>
      <c r="B11" s="11">
        <v>106321.966</v>
      </c>
      <c r="C11" s="11">
        <v>75819.004</v>
      </c>
      <c r="D11" s="11">
        <f>44190.471+0.474</f>
        <v>44190.945</v>
      </c>
      <c r="E11" s="20">
        <f t="shared" si="0"/>
        <v>41.563325681919764</v>
      </c>
      <c r="F11" s="20">
        <f t="shared" si="1"/>
        <v>58.28478701724966</v>
      </c>
    </row>
    <row r="12" spans="1:6" s="3" customFormat="1" ht="15">
      <c r="A12" s="12" t="s">
        <v>13</v>
      </c>
      <c r="B12" s="11">
        <f>SUM(B6)-B7-B8-B9-B10-B11</f>
        <v>91248.654</v>
      </c>
      <c r="C12" s="11">
        <f>SUM(C6)-C7-C8-C9-C10-C11</f>
        <v>68021.44600000004</v>
      </c>
      <c r="D12" s="11">
        <f>SUM(D6)-D7-D8-D9-D10-D11</f>
        <v>35067.676000000014</v>
      </c>
      <c r="E12" s="20">
        <f t="shared" si="0"/>
        <v>38.43089674506324</v>
      </c>
      <c r="F12" s="20">
        <f t="shared" si="1"/>
        <v>51.55385258937305</v>
      </c>
    </row>
    <row r="13" spans="1:6" s="3" customFormat="1" ht="15">
      <c r="A13" s="30" t="s">
        <v>14</v>
      </c>
      <c r="B13" s="25">
        <v>62846.302</v>
      </c>
      <c r="C13" s="25">
        <v>33210.467</v>
      </c>
      <c r="D13" s="25">
        <v>12994.477</v>
      </c>
      <c r="E13" s="20">
        <f t="shared" si="0"/>
        <v>20.676597646111304</v>
      </c>
      <c r="F13" s="20">
        <f t="shared" si="1"/>
        <v>39.127655145590104</v>
      </c>
    </row>
    <row r="14" spans="1:6" s="2" customFormat="1" ht="14.25">
      <c r="A14" s="17" t="s">
        <v>6</v>
      </c>
      <c r="B14" s="18">
        <f>B15+B22</f>
        <v>523255.479</v>
      </c>
      <c r="C14" s="18">
        <f>C15+C22</f>
        <v>342807.224</v>
      </c>
      <c r="D14" s="18">
        <f>D15+D22</f>
        <v>230499.63</v>
      </c>
      <c r="E14" s="19">
        <f t="shared" si="0"/>
        <v>44.05106859855738</v>
      </c>
      <c r="F14" s="19">
        <f t="shared" si="1"/>
        <v>67.23884850221243</v>
      </c>
    </row>
    <row r="15" spans="1:6" s="14" customFormat="1" ht="15">
      <c r="A15" s="30" t="s">
        <v>31</v>
      </c>
      <c r="B15" s="25">
        <f>444478.084+50542</f>
        <v>495020.084</v>
      </c>
      <c r="C15" s="25">
        <f>293264.229+33667.6</f>
        <v>326931.82899999997</v>
      </c>
      <c r="D15" s="25">
        <f>205529.089+430.748+15779.15</f>
        <v>221738.987</v>
      </c>
      <c r="E15" s="20">
        <f t="shared" si="0"/>
        <v>44.79393749203921</v>
      </c>
      <c r="F15" s="20">
        <f>SUM(D15)/C15*100</f>
        <v>67.82422735597274</v>
      </c>
    </row>
    <row r="16" spans="1:6" s="3" customFormat="1" ht="15">
      <c r="A16" s="12" t="s">
        <v>1</v>
      </c>
      <c r="B16" s="11">
        <v>278388.292</v>
      </c>
      <c r="C16" s="11">
        <v>183189.038</v>
      </c>
      <c r="D16" s="11">
        <f>132049.058+1.517</f>
        <v>132050.57499999998</v>
      </c>
      <c r="E16" s="20">
        <f t="shared" si="0"/>
        <v>47.433954226781914</v>
      </c>
      <c r="F16" s="20">
        <f t="shared" si="1"/>
        <v>72.08432144285838</v>
      </c>
    </row>
    <row r="17" spans="1:6" s="3" customFormat="1" ht="15">
      <c r="A17" s="12" t="s">
        <v>27</v>
      </c>
      <c r="B17" s="11">
        <v>61189.153</v>
      </c>
      <c r="C17" s="11">
        <v>40252.592</v>
      </c>
      <c r="D17" s="11">
        <f>28673.564+0.368</f>
        <v>28673.931999999997</v>
      </c>
      <c r="E17" s="20">
        <f t="shared" si="0"/>
        <v>46.86113566566283</v>
      </c>
      <c r="F17" s="20">
        <f t="shared" si="1"/>
        <v>71.23499525198278</v>
      </c>
    </row>
    <row r="18" spans="1:6" s="3" customFormat="1" ht="15">
      <c r="A18" s="12" t="s">
        <v>4</v>
      </c>
      <c r="B18" s="11">
        <v>20915.996</v>
      </c>
      <c r="C18" s="11">
        <v>14385.427</v>
      </c>
      <c r="D18" s="11">
        <f>11215.172+199.469</f>
        <v>11414.641</v>
      </c>
      <c r="E18" s="20">
        <f t="shared" si="0"/>
        <v>54.57373868306343</v>
      </c>
      <c r="F18" s="20">
        <f t="shared" si="1"/>
        <v>79.34864220575447</v>
      </c>
    </row>
    <row r="19" spans="1:6" s="3" customFormat="1" ht="15">
      <c r="A19" s="12" t="s">
        <v>5</v>
      </c>
      <c r="B19" s="11">
        <v>8571.917</v>
      </c>
      <c r="C19" s="11">
        <v>6378.654</v>
      </c>
      <c r="D19" s="11">
        <f>3945.295+43.187</f>
        <v>3988.482</v>
      </c>
      <c r="E19" s="20">
        <f t="shared" si="0"/>
        <v>46.52963858609457</v>
      </c>
      <c r="F19" s="20">
        <f t="shared" si="1"/>
        <v>62.52858361654354</v>
      </c>
    </row>
    <row r="20" spans="1:6" s="3" customFormat="1" ht="15">
      <c r="A20" s="12" t="s">
        <v>29</v>
      </c>
      <c r="B20" s="11">
        <v>42295.83</v>
      </c>
      <c r="C20" s="11">
        <v>26620.488</v>
      </c>
      <c r="D20" s="11">
        <f>17576.424+37.47</f>
        <v>17613.894</v>
      </c>
      <c r="E20" s="20">
        <f t="shared" si="0"/>
        <v>41.64451672895413</v>
      </c>
      <c r="F20" s="20">
        <f t="shared" si="1"/>
        <v>66.16668334554949</v>
      </c>
    </row>
    <row r="21" spans="1:6" s="3" customFormat="1" ht="15">
      <c r="A21" s="51" t="s">
        <v>13</v>
      </c>
      <c r="B21" s="11">
        <f>SUM(B15)-B16-B17-B18-B19-B20</f>
        <v>83658.89599999998</v>
      </c>
      <c r="C21" s="11">
        <f>SUM(C15)-C16-C17-C18-C19-C20</f>
        <v>56105.629999999976</v>
      </c>
      <c r="D21" s="11">
        <f>SUM(D15)-D16-D17-D18-D19-D20</f>
        <v>27997.463000000003</v>
      </c>
      <c r="E21" s="20">
        <f t="shared" si="0"/>
        <v>33.466211411635186</v>
      </c>
      <c r="F21" s="20">
        <f t="shared" si="1"/>
        <v>49.901343234181695</v>
      </c>
    </row>
    <row r="22" spans="1:6" s="3" customFormat="1" ht="15">
      <c r="A22" s="52" t="s">
        <v>14</v>
      </c>
      <c r="B22" s="25">
        <v>28235.395</v>
      </c>
      <c r="C22" s="25">
        <v>15875.395</v>
      </c>
      <c r="D22" s="25">
        <f>8743.643+17</f>
        <v>8760.643</v>
      </c>
      <c r="E22" s="20">
        <f t="shared" si="0"/>
        <v>31.027166434186594</v>
      </c>
      <c r="F22" s="20">
        <f t="shared" si="1"/>
        <v>55.183779679182784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500080.207</v>
      </c>
      <c r="D23" s="18">
        <f>D24+D34</f>
        <v>492395.69800000003</v>
      </c>
      <c r="E23" s="19">
        <f t="shared" si="0"/>
        <v>69.2069536117071</v>
      </c>
      <c r="F23" s="19">
        <f t="shared" si="1"/>
        <v>98.46334470102313</v>
      </c>
    </row>
    <row r="24" spans="1:6" s="14" customFormat="1" ht="15">
      <c r="A24" s="30" t="s">
        <v>31</v>
      </c>
      <c r="B24" s="25">
        <v>704889.564</v>
      </c>
      <c r="C24" s="25">
        <v>496041.788</v>
      </c>
      <c r="D24" s="25">
        <v>491312.194</v>
      </c>
      <c r="E24" s="20">
        <f t="shared" si="0"/>
        <v>69.7005912829772</v>
      </c>
      <c r="F24" s="20">
        <f>SUM(D24)/C24*100</f>
        <v>99.04653315216258</v>
      </c>
    </row>
    <row r="25" spans="1:6" s="3" customFormat="1" ht="15">
      <c r="A25" s="12" t="s">
        <v>1</v>
      </c>
      <c r="B25" s="11">
        <v>15453.313</v>
      </c>
      <c r="C25" s="11">
        <v>10234.964</v>
      </c>
      <c r="D25" s="11">
        <v>9337.203</v>
      </c>
      <c r="E25" s="20">
        <f t="shared" si="0"/>
        <v>60.42201436028637</v>
      </c>
      <c r="F25" s="20">
        <f t="shared" si="1"/>
        <v>91.22848893264303</v>
      </c>
    </row>
    <row r="26" spans="1:6" s="3" customFormat="1" ht="15">
      <c r="A26" s="12" t="s">
        <v>27</v>
      </c>
      <c r="B26" s="11">
        <v>3387.614</v>
      </c>
      <c r="C26" s="11">
        <v>2240.888</v>
      </c>
      <c r="D26" s="11">
        <v>2027.433</v>
      </c>
      <c r="E26" s="20">
        <f t="shared" si="0"/>
        <v>59.848406577608905</v>
      </c>
      <c r="F26" s="20">
        <f t="shared" si="1"/>
        <v>90.47453509501591</v>
      </c>
    </row>
    <row r="27" spans="1:6" s="3" customFormat="1" ht="15">
      <c r="A27" s="12" t="s">
        <v>4</v>
      </c>
      <c r="B27" s="11">
        <v>81.57</v>
      </c>
      <c r="C27" s="11">
        <v>62.5</v>
      </c>
      <c r="D27" s="11">
        <v>62.059</v>
      </c>
      <c r="E27" s="20">
        <f t="shared" si="0"/>
        <v>76.08066691185485</v>
      </c>
      <c r="F27" s="20">
        <f t="shared" si="1"/>
        <v>99.2944</v>
      </c>
    </row>
    <row r="28" spans="1:6" s="3" customFormat="1" ht="15">
      <c r="A28" s="12" t="s">
        <v>5</v>
      </c>
      <c r="B28" s="11">
        <v>815.527</v>
      </c>
      <c r="C28" s="11">
        <v>183.995</v>
      </c>
      <c r="D28" s="11">
        <v>178.459</v>
      </c>
      <c r="E28" s="20">
        <f t="shared" si="0"/>
        <v>21.882659924196254</v>
      </c>
      <c r="F28" s="20">
        <f t="shared" si="1"/>
        <v>96.99122258757032</v>
      </c>
    </row>
    <row r="29" spans="1:6" s="3" customFormat="1" ht="15">
      <c r="A29" s="12" t="s">
        <v>29</v>
      </c>
      <c r="B29" s="11">
        <v>1309.543</v>
      </c>
      <c r="C29" s="11">
        <v>812.194</v>
      </c>
      <c r="D29" s="11">
        <v>629.543</v>
      </c>
      <c r="E29" s="20">
        <f t="shared" si="0"/>
        <v>48.073488232154276</v>
      </c>
      <c r="F29" s="20">
        <f t="shared" si="1"/>
        <v>77.51140737311529</v>
      </c>
    </row>
    <row r="30" spans="1:6" s="3" customFormat="1" ht="15">
      <c r="A30" s="12" t="s">
        <v>13</v>
      </c>
      <c r="B30" s="11">
        <f>SUM(B24)-B25-B26-B27-B28-B29</f>
        <v>683841.9970000002</v>
      </c>
      <c r="C30" s="11">
        <f>SUM(C24)-C25-C26-C27-C28-C29</f>
        <v>482507.24700000003</v>
      </c>
      <c r="D30" s="11">
        <f>SUM(D24)-D25-D26-D27-D28-D29</f>
        <v>479077.49700000003</v>
      </c>
      <c r="E30" s="20">
        <f t="shared" si="0"/>
        <v>70.05675274430388</v>
      </c>
      <c r="F30" s="20">
        <f t="shared" si="1"/>
        <v>99.28918166072643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466235.731</v>
      </c>
      <c r="D31" s="11">
        <f>SUM(D32:D33)</f>
        <v>465569.316</v>
      </c>
      <c r="E31" s="20">
        <f t="shared" si="0"/>
        <v>70.5908607921981</v>
      </c>
      <c r="F31" s="20">
        <f>SUM(D31)/C31*100</f>
        <v>99.85706479454703</v>
      </c>
    </row>
    <row r="32" spans="1:6" s="3" customFormat="1" ht="30">
      <c r="A32" s="13" t="s">
        <v>22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" customFormat="1" ht="15">
      <c r="A33" s="13" t="s">
        <v>19</v>
      </c>
      <c r="B33" s="11">
        <v>233552</v>
      </c>
      <c r="C33" s="11">
        <v>172887.4</v>
      </c>
      <c r="D33" s="11">
        <v>172220.985</v>
      </c>
      <c r="E33" s="20">
        <f t="shared" si="0"/>
        <v>73.73988876138931</v>
      </c>
      <c r="F33" s="20">
        <f>SUM(D33)/C33*100</f>
        <v>99.61453813291193</v>
      </c>
    </row>
    <row r="34" spans="1:6" s="3" customFormat="1" ht="15">
      <c r="A34" s="30" t="s">
        <v>14</v>
      </c>
      <c r="B34" s="25">
        <v>6593.419</v>
      </c>
      <c r="C34" s="25">
        <v>4038.419</v>
      </c>
      <c r="D34" s="25">
        <v>1083.504</v>
      </c>
      <c r="E34" s="20">
        <f t="shared" si="0"/>
        <v>16.43311307835889</v>
      </c>
      <c r="F34" s="20">
        <f>SUM(D34)/C34*100</f>
        <v>26.829905465480426</v>
      </c>
    </row>
    <row r="35" spans="1:6" s="2" customFormat="1" ht="14.25">
      <c r="A35" s="17" t="s">
        <v>7</v>
      </c>
      <c r="B35" s="18">
        <f>B36+B41</f>
        <v>108404.878</v>
      </c>
      <c r="C35" s="18">
        <f>C36+C41</f>
        <v>67776.357</v>
      </c>
      <c r="D35" s="18">
        <f>D36+D41</f>
        <v>57621.204999999994</v>
      </c>
      <c r="E35" s="19">
        <f t="shared" si="0"/>
        <v>53.15370125687517</v>
      </c>
      <c r="F35" s="19">
        <f>SUM(D35)/C35*100</f>
        <v>85.01667476757417</v>
      </c>
    </row>
    <row r="36" spans="1:6" s="14" customFormat="1" ht="15">
      <c r="A36" s="30" t="s">
        <v>31</v>
      </c>
      <c r="B36" s="25">
        <v>88524.04</v>
      </c>
      <c r="C36" s="25">
        <v>58398.489</v>
      </c>
      <c r="D36" s="25">
        <f>51067.648+66.84</f>
        <v>51134.488</v>
      </c>
      <c r="E36" s="20">
        <f t="shared" si="0"/>
        <v>57.76339172952342</v>
      </c>
      <c r="F36" s="20">
        <f t="shared" si="1"/>
        <v>87.56132029374938</v>
      </c>
    </row>
    <row r="37" spans="1:6" s="3" customFormat="1" ht="15">
      <c r="A37" s="12" t="s">
        <v>1</v>
      </c>
      <c r="B37" s="11">
        <v>40713.289</v>
      </c>
      <c r="C37" s="11">
        <v>27004.505</v>
      </c>
      <c r="D37" s="11">
        <v>24198.846</v>
      </c>
      <c r="E37" s="20">
        <f aca="true" t="shared" si="2" ref="E37:E68">SUM(D37)/B37*100</f>
        <v>59.43721717004982</v>
      </c>
      <c r="F37" s="20">
        <f>SUM(D37)/C37*100</f>
        <v>89.6104038937207</v>
      </c>
    </row>
    <row r="38" spans="1:6" s="3" customFormat="1" ht="15">
      <c r="A38" s="12" t="s">
        <v>27</v>
      </c>
      <c r="B38" s="11">
        <v>8956.923</v>
      </c>
      <c r="C38" s="11">
        <v>5987.257</v>
      </c>
      <c r="D38" s="11">
        <v>5340.816</v>
      </c>
      <c r="E38" s="20">
        <f t="shared" si="2"/>
        <v>59.62779851964787</v>
      </c>
      <c r="F38" s="20">
        <f t="shared" si="1"/>
        <v>89.20305241615651</v>
      </c>
    </row>
    <row r="39" spans="1:6" s="3" customFormat="1" ht="15">
      <c r="A39" s="12" t="s">
        <v>29</v>
      </c>
      <c r="B39" s="11">
        <v>6464.382</v>
      </c>
      <c r="C39" s="11">
        <v>3424.188</v>
      </c>
      <c r="D39" s="11">
        <f>3122.175+1.669</f>
        <v>3123.844</v>
      </c>
      <c r="E39" s="20">
        <f t="shared" si="2"/>
        <v>48.323938777132916</v>
      </c>
      <c r="F39" s="20">
        <f t="shared" si="1"/>
        <v>91.22875262690016</v>
      </c>
    </row>
    <row r="40" spans="1:6" s="3" customFormat="1" ht="15">
      <c r="A40" s="12" t="s">
        <v>13</v>
      </c>
      <c r="B40" s="11">
        <f>SUM(B36)-B37-B38-B39</f>
        <v>32389.445999999996</v>
      </c>
      <c r="C40" s="11">
        <f>SUM(C36)-C37-C38-C39</f>
        <v>21982.538999999997</v>
      </c>
      <c r="D40" s="11">
        <f>SUM(D36)-D37-D38-D39</f>
        <v>18470.981999999996</v>
      </c>
      <c r="E40" s="20">
        <f t="shared" si="2"/>
        <v>57.02777997499555</v>
      </c>
      <c r="F40" s="20">
        <f t="shared" si="1"/>
        <v>84.02569876027513</v>
      </c>
    </row>
    <row r="41" spans="1:6" s="3" customFormat="1" ht="15">
      <c r="A41" s="30" t="s">
        <v>14</v>
      </c>
      <c r="B41" s="25">
        <v>19880.838</v>
      </c>
      <c r="C41" s="25">
        <v>9377.868</v>
      </c>
      <c r="D41" s="25">
        <v>6486.717</v>
      </c>
      <c r="E41" s="20">
        <f t="shared" si="2"/>
        <v>32.62798580220814</v>
      </c>
      <c r="F41" s="20">
        <f t="shared" si="1"/>
        <v>69.17048736450543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38581.695</v>
      </c>
      <c r="D42" s="18">
        <f>D43+D48</f>
        <v>31560.732</v>
      </c>
      <c r="E42" s="19">
        <f t="shared" si="2"/>
        <v>44.965229263068615</v>
      </c>
      <c r="F42" s="19">
        <f t="shared" si="1"/>
        <v>81.80234694198894</v>
      </c>
    </row>
    <row r="43" spans="1:6" s="14" customFormat="1" ht="15">
      <c r="A43" s="30" t="s">
        <v>31</v>
      </c>
      <c r="B43" s="25">
        <v>53051.657</v>
      </c>
      <c r="C43" s="25">
        <v>34268.102</v>
      </c>
      <c r="D43" s="25">
        <v>29823.992</v>
      </c>
      <c r="E43" s="20">
        <f t="shared" si="2"/>
        <v>56.21689064301988</v>
      </c>
      <c r="F43" s="20">
        <f t="shared" si="1"/>
        <v>87.03135061288191</v>
      </c>
    </row>
    <row r="44" spans="1:6" s="3" customFormat="1" ht="15">
      <c r="A44" s="12" t="s">
        <v>1</v>
      </c>
      <c r="B44" s="11">
        <v>24821.078</v>
      </c>
      <c r="C44" s="11">
        <v>16234.326</v>
      </c>
      <c r="D44" s="11">
        <v>14641.54</v>
      </c>
      <c r="E44" s="20">
        <f t="shared" si="2"/>
        <v>58.98833241650504</v>
      </c>
      <c r="F44" s="20">
        <f>SUM(D44)/C44*100</f>
        <v>90.18877654668263</v>
      </c>
    </row>
    <row r="45" spans="1:6" s="3" customFormat="1" ht="15">
      <c r="A45" s="12" t="s">
        <v>27</v>
      </c>
      <c r="B45" s="11">
        <v>5460.879</v>
      </c>
      <c r="C45" s="11">
        <v>3573.552</v>
      </c>
      <c r="D45" s="11">
        <v>3210.629</v>
      </c>
      <c r="E45" s="20">
        <f t="shared" si="2"/>
        <v>58.793263868325965</v>
      </c>
      <c r="F45" s="20">
        <f t="shared" si="1"/>
        <v>89.84419423587511</v>
      </c>
    </row>
    <row r="46" spans="1:6" s="3" customFormat="1" ht="15">
      <c r="A46" s="12" t="s">
        <v>29</v>
      </c>
      <c r="B46" s="11">
        <v>4194.121</v>
      </c>
      <c r="C46" s="11">
        <v>2157.449</v>
      </c>
      <c r="D46" s="11">
        <v>1901.781</v>
      </c>
      <c r="E46" s="20">
        <f t="shared" si="2"/>
        <v>45.343970762884524</v>
      </c>
      <c r="F46" s="20">
        <f t="shared" si="1"/>
        <v>88.14952288559313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12302.774999999998</v>
      </c>
      <c r="D47" s="11">
        <f>SUM(D43)-D44-D45-D46</f>
        <v>10070.041999999998</v>
      </c>
      <c r="E47" s="20">
        <f t="shared" si="2"/>
        <v>54.21118771048805</v>
      </c>
      <c r="F47" s="20">
        <f t="shared" si="1"/>
        <v>81.85179359941152</v>
      </c>
    </row>
    <row r="48" spans="1:6" s="3" customFormat="1" ht="15">
      <c r="A48" s="30" t="s">
        <v>14</v>
      </c>
      <c r="B48" s="25">
        <v>17137.537</v>
      </c>
      <c r="C48" s="25">
        <v>4313.593</v>
      </c>
      <c r="D48" s="25">
        <v>1736.74</v>
      </c>
      <c r="E48" s="20">
        <f t="shared" si="2"/>
        <v>10.134128375623638</v>
      </c>
      <c r="F48" s="20">
        <f t="shared" si="1"/>
        <v>40.262027502362876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60421.833</v>
      </c>
      <c r="D49" s="18">
        <f>D50+D55</f>
        <v>49071.9</v>
      </c>
      <c r="E49" s="19">
        <f t="shared" si="2"/>
        <v>50.67706303142956</v>
      </c>
      <c r="F49" s="19">
        <f t="shared" si="1"/>
        <v>81.21551029410182</v>
      </c>
    </row>
    <row r="50" spans="1:6" s="3" customFormat="1" ht="15">
      <c r="A50" s="30" t="s">
        <v>31</v>
      </c>
      <c r="B50" s="25">
        <v>86715.965</v>
      </c>
      <c r="C50" s="25">
        <v>54474.633</v>
      </c>
      <c r="D50" s="25">
        <v>47176.864</v>
      </c>
      <c r="E50" s="20">
        <f t="shared" si="2"/>
        <v>54.40389667577361</v>
      </c>
      <c r="F50" s="20">
        <f t="shared" si="1"/>
        <v>86.60336270645458</v>
      </c>
    </row>
    <row r="51" spans="1:6" s="3" customFormat="1" ht="15">
      <c r="A51" s="12" t="s">
        <v>1</v>
      </c>
      <c r="B51" s="11">
        <v>53800.3</v>
      </c>
      <c r="C51" s="11">
        <v>33629.601</v>
      </c>
      <c r="D51" s="11">
        <v>30175.238</v>
      </c>
      <c r="E51" s="20">
        <f t="shared" si="2"/>
        <v>56.087490218456026</v>
      </c>
      <c r="F51" s="20">
        <f>SUM(D51)/C51*100</f>
        <v>89.72820700429958</v>
      </c>
    </row>
    <row r="52" spans="1:6" s="3" customFormat="1" ht="15">
      <c r="A52" s="12" t="s">
        <v>27</v>
      </c>
      <c r="B52" s="11">
        <v>11900.443</v>
      </c>
      <c r="C52" s="11">
        <v>7433.668</v>
      </c>
      <c r="D52" s="11">
        <v>6619.659</v>
      </c>
      <c r="E52" s="20">
        <f t="shared" si="2"/>
        <v>55.62531579706739</v>
      </c>
      <c r="F52" s="20">
        <f t="shared" si="1"/>
        <v>89.04969928708142</v>
      </c>
    </row>
    <row r="53" spans="1:6" s="3" customFormat="1" ht="15">
      <c r="A53" s="12" t="s">
        <v>29</v>
      </c>
      <c r="B53" s="11">
        <v>4798.274</v>
      </c>
      <c r="C53" s="11">
        <v>2433.407</v>
      </c>
      <c r="D53" s="11">
        <v>2319.58</v>
      </c>
      <c r="E53" s="20">
        <f t="shared" si="2"/>
        <v>48.34196629871491</v>
      </c>
      <c r="F53" s="20">
        <f t="shared" si="1"/>
        <v>95.3223196941572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10977.956999999999</v>
      </c>
      <c r="D54" s="11">
        <f>SUM(D50)-D51-D52-D53</f>
        <v>8062.387000000001</v>
      </c>
      <c r="E54" s="20">
        <f t="shared" si="2"/>
        <v>49.7158096578962</v>
      </c>
      <c r="F54" s="20">
        <f t="shared" si="1"/>
        <v>73.44159755772411</v>
      </c>
    </row>
    <row r="55" spans="1:6" s="3" customFormat="1" ht="15">
      <c r="A55" s="30" t="s">
        <v>14</v>
      </c>
      <c r="B55" s="25">
        <v>10116.6</v>
      </c>
      <c r="C55" s="25">
        <v>5947.2</v>
      </c>
      <c r="D55" s="25">
        <v>1895.036</v>
      </c>
      <c r="E55" s="20">
        <f t="shared" si="2"/>
        <v>18.7319455152917</v>
      </c>
      <c r="F55" s="20">
        <f t="shared" si="1"/>
        <v>31.864339521119184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242607.601</v>
      </c>
      <c r="D56" s="69">
        <f>D57+D60</f>
        <v>114362.648</v>
      </c>
      <c r="E56" s="19">
        <f t="shared" si="2"/>
        <v>26.989590186651753</v>
      </c>
      <c r="F56" s="19">
        <f t="shared" si="1"/>
        <v>47.13893856936494</v>
      </c>
    </row>
    <row r="57" spans="1:6" s="3" customFormat="1" ht="14.25" customHeight="1">
      <c r="A57" s="30" t="s">
        <v>31</v>
      </c>
      <c r="B57" s="25">
        <v>203593.399</v>
      </c>
      <c r="C57" s="25">
        <v>128453.109</v>
      </c>
      <c r="D57" s="25">
        <f>83793.119+67.064</f>
        <v>83860.183</v>
      </c>
      <c r="E57" s="20">
        <f t="shared" si="2"/>
        <v>41.19003042922821</v>
      </c>
      <c r="F57" s="20">
        <f t="shared" si="1"/>
        <v>65.2846658619995</v>
      </c>
    </row>
    <row r="58" spans="1:6" s="3" customFormat="1" ht="15">
      <c r="A58" s="12" t="s">
        <v>29</v>
      </c>
      <c r="B58" s="11">
        <v>22333.7</v>
      </c>
      <c r="C58" s="11">
        <v>14140.703</v>
      </c>
      <c r="D58" s="11">
        <v>12736.425</v>
      </c>
      <c r="E58" s="20">
        <f t="shared" si="2"/>
        <v>57.02783237887139</v>
      </c>
      <c r="F58" s="20">
        <f>SUM(D58)/C58*100</f>
        <v>90.06924903238544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114312.406</v>
      </c>
      <c r="D59" s="11">
        <f>SUM(D57)-D58</f>
        <v>71123.758</v>
      </c>
      <c r="E59" s="20">
        <f t="shared" si="2"/>
        <v>39.23859434412942</v>
      </c>
      <c r="F59" s="20">
        <f t="shared" si="1"/>
        <v>62.21875690377823</v>
      </c>
    </row>
    <row r="60" spans="1:6" s="3" customFormat="1" ht="15">
      <c r="A60" s="30" t="s">
        <v>14</v>
      </c>
      <c r="B60" s="25">
        <v>220135.332</v>
      </c>
      <c r="C60" s="25">
        <v>114154.492</v>
      </c>
      <c r="D60" s="25">
        <v>30502.465</v>
      </c>
      <c r="E60" s="20">
        <f t="shared" si="2"/>
        <v>13.856233219299844</v>
      </c>
      <c r="F60" s="20">
        <f t="shared" si="1"/>
        <v>26.720337032378893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71226.095</v>
      </c>
      <c r="D61" s="22">
        <f>SUM(D62)</f>
        <v>16252.292</v>
      </c>
      <c r="E61" s="20">
        <f t="shared" si="2"/>
        <v>13.844128662048888</v>
      </c>
      <c r="F61" s="20">
        <f t="shared" si="1"/>
        <v>22.817889988212887</v>
      </c>
    </row>
    <row r="62" spans="1:6" s="3" customFormat="1" ht="15">
      <c r="A62" s="30" t="s">
        <v>14</v>
      </c>
      <c r="B62" s="25">
        <v>117394.835</v>
      </c>
      <c r="C62" s="25">
        <v>71226.095</v>
      </c>
      <c r="D62" s="25">
        <f>16237.292+15</f>
        <v>16252.292</v>
      </c>
      <c r="E62" s="20">
        <f t="shared" si="2"/>
        <v>13.844128662048888</v>
      </c>
      <c r="F62" s="20">
        <f t="shared" si="1"/>
        <v>22.817889988212887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160954.11000000002</v>
      </c>
      <c r="D63" s="22">
        <f>SUM(D64:D65)</f>
        <v>106890.802</v>
      </c>
      <c r="E63" s="19">
        <f t="shared" si="2"/>
        <v>35.32752726413436</v>
      </c>
      <c r="F63" s="19">
        <f t="shared" si="1"/>
        <v>66.41073160542467</v>
      </c>
    </row>
    <row r="64" spans="1:6" s="3" customFormat="1" ht="15">
      <c r="A64" s="30" t="s">
        <v>13</v>
      </c>
      <c r="B64" s="25">
        <v>87596.037</v>
      </c>
      <c r="C64" s="25">
        <v>65177.817</v>
      </c>
      <c r="D64" s="25">
        <v>55346.956</v>
      </c>
      <c r="E64" s="20">
        <f t="shared" si="2"/>
        <v>63.18431506210721</v>
      </c>
      <c r="F64" s="20">
        <f t="shared" si="1"/>
        <v>84.91686059384284</v>
      </c>
    </row>
    <row r="65" spans="1:6" s="3" customFormat="1" ht="15">
      <c r="A65" s="30" t="s">
        <v>14</v>
      </c>
      <c r="B65" s="25">
        <v>214974.82</v>
      </c>
      <c r="C65" s="25">
        <v>95776.293</v>
      </c>
      <c r="D65" s="25">
        <v>51543.846</v>
      </c>
      <c r="E65" s="20">
        <f t="shared" si="2"/>
        <v>23.97668992117309</v>
      </c>
      <c r="F65" s="20">
        <f t="shared" si="1"/>
        <v>53.816914797485424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5800</v>
      </c>
      <c r="D66" s="22">
        <f>SUM(D67:D67)</f>
        <v>4611.684</v>
      </c>
      <c r="E66" s="19">
        <f t="shared" si="2"/>
        <v>31.372</v>
      </c>
      <c r="F66" s="19">
        <f t="shared" si="1"/>
        <v>79.51179310344828</v>
      </c>
    </row>
    <row r="67" spans="1:6" s="3" customFormat="1" ht="15">
      <c r="A67" s="30" t="s">
        <v>14</v>
      </c>
      <c r="B67" s="25">
        <v>14700</v>
      </c>
      <c r="C67" s="25">
        <v>5800</v>
      </c>
      <c r="D67" s="25">
        <v>4611.684</v>
      </c>
      <c r="E67" s="20">
        <f t="shared" si="2"/>
        <v>31.372</v>
      </c>
      <c r="F67" s="20">
        <f t="shared" si="1"/>
        <v>79.51179310344828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5784.336</v>
      </c>
      <c r="D68" s="18">
        <f>SUM(D69)+D72</f>
        <v>3771.211</v>
      </c>
      <c r="E68" s="19">
        <f t="shared" si="2"/>
        <v>42.10820678874497</v>
      </c>
      <c r="F68" s="19">
        <f t="shared" si="1"/>
        <v>65.19695605511158</v>
      </c>
    </row>
    <row r="69" spans="1:6" s="3" customFormat="1" ht="15">
      <c r="A69" s="30" t="s">
        <v>31</v>
      </c>
      <c r="B69" s="25">
        <v>8156</v>
      </c>
      <c r="C69" s="25">
        <v>5647.319</v>
      </c>
      <c r="D69" s="25">
        <v>3771.211</v>
      </c>
      <c r="E69" s="20">
        <f aca="true" t="shared" si="3" ref="E69:E76">SUM(D69)/B69*100</f>
        <v>46.23848700343306</v>
      </c>
      <c r="F69" s="20">
        <f t="shared" si="1"/>
        <v>66.77878476494776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 t="shared" si="3"/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5635.219</v>
      </c>
      <c r="D71" s="11">
        <f>SUM(D69)-D70</f>
        <v>3769.75</v>
      </c>
      <c r="E71" s="19">
        <f t="shared" si="3"/>
        <v>46.305486126840734</v>
      </c>
      <c r="F71" s="19">
        <f t="shared" si="1"/>
        <v>66.89624662324569</v>
      </c>
    </row>
    <row r="72" spans="1:6" s="3" customFormat="1" ht="15">
      <c r="A72" s="30" t="s">
        <v>14</v>
      </c>
      <c r="B72" s="25">
        <v>800</v>
      </c>
      <c r="C72" s="25">
        <v>137.017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270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25204.6</v>
      </c>
      <c r="D74" s="18">
        <v>24154.433</v>
      </c>
      <c r="E74" s="20">
        <f t="shared" si="3"/>
        <v>63.88946109938477</v>
      </c>
      <c r="F74" s="20">
        <f aca="true" t="shared" si="4" ref="F74:F90">SUM(D74)/C74*100</f>
        <v>95.83343119906684</v>
      </c>
    </row>
    <row r="75" spans="1:6" s="2" customFormat="1" ht="15">
      <c r="A75" s="17" t="s">
        <v>17</v>
      </c>
      <c r="B75" s="18">
        <f>SUM(B76)+B80</f>
        <v>14310.377900000001</v>
      </c>
      <c r="C75" s="18">
        <f>SUM(C76)+C80</f>
        <v>5198.794599999999</v>
      </c>
      <c r="D75" s="18">
        <f>SUM(D76)+D80</f>
        <v>1855.01237</v>
      </c>
      <c r="E75" s="20">
        <f t="shared" si="3"/>
        <v>12.962707085464178</v>
      </c>
      <c r="F75" s="20">
        <f t="shared" si="4"/>
        <v>35.68158607381796</v>
      </c>
    </row>
    <row r="76" spans="1:6" s="2" customFormat="1" ht="15">
      <c r="A76" s="30" t="s">
        <v>31</v>
      </c>
      <c r="B76" s="25">
        <f>6184.836-651.611+2609.342</f>
        <v>8142.567000000001</v>
      </c>
      <c r="C76" s="25">
        <f>3918.3756+2041.716-2109.3+283.003</f>
        <v>4133.794599999999</v>
      </c>
      <c r="D76" s="25">
        <f>1612.38237+116.425+39.837+86.368</f>
        <v>1855.01237</v>
      </c>
      <c r="E76" s="19">
        <f t="shared" si="3"/>
        <v>22.78166541337639</v>
      </c>
      <c r="F76" s="20">
        <f t="shared" si="4"/>
        <v>44.87432370248875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8142.567000000001</v>
      </c>
      <c r="C79" s="11">
        <f>SUM(C76)-C77-C78</f>
        <v>4133.794599999999</v>
      </c>
      <c r="D79" s="11">
        <f>SUM(D76)-D77-D78</f>
        <v>1855.01237</v>
      </c>
      <c r="E79" s="20">
        <f aca="true" t="shared" si="5" ref="E79:E90">SUM(D79)/B79*100</f>
        <v>22.78166541337639</v>
      </c>
      <c r="F79" s="20">
        <f>SUM(D79)/C79*100</f>
        <v>44.87432370248875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1245.002+1414.117+358.263-1952.382</f>
        <v>1064.9999999999995</v>
      </c>
      <c r="D80" s="25"/>
      <c r="E80" s="20">
        <f t="shared" si="5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v>22787.796</v>
      </c>
      <c r="C81" s="18">
        <v>15044.1</v>
      </c>
      <c r="D81" s="18">
        <v>8000</v>
      </c>
      <c r="E81" s="20">
        <f t="shared" si="5"/>
        <v>35.10651051992918</v>
      </c>
      <c r="F81" s="20">
        <f t="shared" si="4"/>
        <v>53.1769929739898</v>
      </c>
    </row>
    <row r="82" spans="1:12" s="9" customFormat="1" ht="15.75">
      <c r="A82" s="27" t="s">
        <v>25</v>
      </c>
      <c r="B82" s="28">
        <f>B5+B14+B23+B35+B42+B49+B56+B61+B63+B66+B68+B73+B74+B75+B81</f>
        <v>3290552.8789000004</v>
      </c>
      <c r="C82" s="28">
        <f>C5+C14+C23+C35+C42+C49+C56+C61+C63+C66+C68+C73+C74+C75+C81</f>
        <v>2088533.7606000002</v>
      </c>
      <c r="D82" s="28">
        <f>D5+D14+D23+D35+D42+D49+D56+D61+D63+D66+D68+D73+D74+D75+D81</f>
        <v>1560596.9673699997</v>
      </c>
      <c r="E82" s="20">
        <f t="shared" si="5"/>
        <v>47.42658832128211</v>
      </c>
      <c r="F82" s="20">
        <f t="shared" si="4"/>
        <v>74.72213266601287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2546282.194</v>
      </c>
      <c r="C83" s="28">
        <f>C6+C15+C24+C36+C43+C50+C57+C64+C69+C76+C74</f>
        <v>1712297.8215999997</v>
      </c>
      <c r="D83" s="28">
        <f>D6+D15+D24+D36+D43+D50+D57+D64+D69+D76+D74</f>
        <v>1416729.5633699999</v>
      </c>
      <c r="E83" s="20">
        <f t="shared" si="5"/>
        <v>55.63914191083567</v>
      </c>
      <c r="F83" s="20">
        <f t="shared" si="4"/>
        <v>82.7385017663682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830940.842</v>
      </c>
      <c r="C84" s="22">
        <f t="shared" si="6"/>
        <v>544464.0179999999</v>
      </c>
      <c r="D84" s="22">
        <f t="shared" si="6"/>
        <v>459605.616</v>
      </c>
      <c r="E84" s="19">
        <f t="shared" si="5"/>
        <v>55.31147258254517</v>
      </c>
      <c r="F84" s="19">
        <f t="shared" si="4"/>
        <v>84.4143232253045</v>
      </c>
    </row>
    <row r="85" spans="1:6" ht="15">
      <c r="A85" s="29" t="s">
        <v>28</v>
      </c>
      <c r="B85" s="22">
        <f t="shared" si="6"/>
        <v>182803.285</v>
      </c>
      <c r="C85" s="22">
        <f t="shared" si="6"/>
        <v>119792.729</v>
      </c>
      <c r="D85" s="22">
        <f t="shared" si="6"/>
        <v>101174.471</v>
      </c>
      <c r="E85" s="19">
        <f t="shared" si="5"/>
        <v>55.346090197449136</v>
      </c>
      <c r="F85" s="19">
        <f t="shared" si="4"/>
        <v>84.45793984708371</v>
      </c>
    </row>
    <row r="86" spans="1:6" ht="15">
      <c r="A86" s="29" t="s">
        <v>2</v>
      </c>
      <c r="B86" s="22">
        <f>B70+B11+B20+B29+B39+B46+B53+B58</f>
        <v>187732.77200000006</v>
      </c>
      <c r="C86" s="22">
        <f>C70+C11+C20+C29+C39+C46+C53+C58</f>
        <v>125419.533</v>
      </c>
      <c r="D86" s="22">
        <f>D70+D11+D20+D29+D39+D46+D53+D58</f>
        <v>82517.47300000001</v>
      </c>
      <c r="E86" s="19">
        <f t="shared" si="5"/>
        <v>43.954751278056015</v>
      </c>
      <c r="F86" s="19">
        <f>SUM(D86)/C86*100</f>
        <v>65.79315918836983</v>
      </c>
    </row>
    <row r="87" spans="1:6" ht="15">
      <c r="A87" s="29" t="s">
        <v>13</v>
      </c>
      <c r="B87" s="22">
        <f>B83-B84-B85-B86</f>
        <v>1344805.2950000002</v>
      </c>
      <c r="C87" s="22">
        <f>C83-C84-C85-C86</f>
        <v>922621.5415999996</v>
      </c>
      <c r="D87" s="22">
        <f>D83-D84-D85-D86</f>
        <v>773432.0033699999</v>
      </c>
      <c r="E87" s="19">
        <f t="shared" si="5"/>
        <v>57.51256380723871</v>
      </c>
      <c r="F87" s="19">
        <f t="shared" si="4"/>
        <v>83.82982279263966</v>
      </c>
    </row>
    <row r="88" spans="1:6" ht="20.25" customHeight="1">
      <c r="A88" s="17" t="s">
        <v>14</v>
      </c>
      <c r="B88" s="18">
        <f>B13+B22+B41+B34+B55+B60+B62+B65+B67+B72+B80+B48</f>
        <v>718982.8889</v>
      </c>
      <c r="C88" s="18">
        <f>C13+C22+C41+C34+C55+C60+C62+C65+C67+C72+C80+C48</f>
        <v>360921.83900000004</v>
      </c>
      <c r="D88" s="18">
        <f>D13+D22+D41+D34+D55+D60+D62+D65+D67+D72+D80+D48</f>
        <v>135867.404</v>
      </c>
      <c r="E88" s="19">
        <f t="shared" si="5"/>
        <v>18.897167943435882</v>
      </c>
      <c r="F88" s="19">
        <f t="shared" si="4"/>
        <v>37.64455051443977</v>
      </c>
    </row>
    <row r="89" spans="1:6" ht="15">
      <c r="A89" s="17" t="s">
        <v>24</v>
      </c>
      <c r="B89" s="18">
        <f>SUM(B81)</f>
        <v>22787.796</v>
      </c>
      <c r="C89" s="18">
        <f>SUM(C81)</f>
        <v>15044.1</v>
      </c>
      <c r="D89" s="18">
        <f>SUM(D81)</f>
        <v>8000</v>
      </c>
      <c r="E89" s="19">
        <f t="shared" si="5"/>
        <v>35.10651051992918</v>
      </c>
      <c r="F89" s="19">
        <f t="shared" si="4"/>
        <v>53.1769929739898</v>
      </c>
    </row>
    <row r="90" spans="1:6" ht="15">
      <c r="A90" s="17" t="s">
        <v>30</v>
      </c>
      <c r="B90" s="18">
        <f>SUM(B73)</f>
        <v>2500</v>
      </c>
      <c r="C90" s="18">
        <f>SUM(C73)</f>
        <v>270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72</v>
      </c>
      <c r="D3" s="73" t="s">
        <v>73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835632.583</v>
      </c>
      <c r="C5" s="18">
        <f>C6+C13</f>
        <v>546776.808</v>
      </c>
      <c r="D5" s="18">
        <f>D6+D13</f>
        <v>419549.72000000003</v>
      </c>
      <c r="E5" s="19">
        <f aca="true" t="shared" si="0" ref="E5:E68">SUM(D5)/B5*100</f>
        <v>50.20743907493134</v>
      </c>
      <c r="F5" s="19">
        <f>SUM(D5)/C5*100</f>
        <v>76.73144029912842</v>
      </c>
    </row>
    <row r="6" spans="1:6" s="37" customFormat="1" ht="15">
      <c r="A6" s="36" t="s">
        <v>34</v>
      </c>
      <c r="B6" s="25">
        <v>772786.281</v>
      </c>
      <c r="C6" s="25">
        <v>513566.341</v>
      </c>
      <c r="D6" s="68">
        <f>406277.978+277.265</f>
        <v>406555.243</v>
      </c>
      <c r="E6" s="20">
        <f t="shared" si="0"/>
        <v>52.609014030879266</v>
      </c>
      <c r="F6" s="20">
        <f>SUM(D6)/C6*100</f>
        <v>79.16314028843257</v>
      </c>
    </row>
    <row r="7" spans="1:6" s="37" customFormat="1" ht="15">
      <c r="A7" s="38" t="s">
        <v>35</v>
      </c>
      <c r="B7" s="11">
        <v>417764.57</v>
      </c>
      <c r="C7" s="11">
        <v>274171.584</v>
      </c>
      <c r="D7" s="11">
        <v>249202.214</v>
      </c>
      <c r="E7" s="20">
        <f t="shared" si="0"/>
        <v>59.65135195643805</v>
      </c>
      <c r="F7" s="20">
        <f aca="true" t="shared" si="1" ref="F7:F73">SUM(D7)/C7*100</f>
        <v>90.892794345894</v>
      </c>
    </row>
    <row r="8" spans="1:6" s="37" customFormat="1" ht="15">
      <c r="A8" s="38" t="s">
        <v>36</v>
      </c>
      <c r="B8" s="11">
        <v>91908.273</v>
      </c>
      <c r="C8" s="11">
        <v>60304.772</v>
      </c>
      <c r="D8" s="11">
        <v>55302.002</v>
      </c>
      <c r="E8" s="20">
        <f t="shared" si="0"/>
        <v>60.17086405268436</v>
      </c>
      <c r="F8" s="20">
        <f t="shared" si="1"/>
        <v>91.70418884926718</v>
      </c>
    </row>
    <row r="9" spans="1:6" s="37" customFormat="1" ht="15">
      <c r="A9" s="38" t="s">
        <v>37</v>
      </c>
      <c r="B9" s="11">
        <v>172.659</v>
      </c>
      <c r="C9" s="11">
        <v>154.367</v>
      </c>
      <c r="D9" s="11">
        <v>18.067</v>
      </c>
      <c r="E9" s="20">
        <f t="shared" si="0"/>
        <v>10.463978130303083</v>
      </c>
      <c r="F9" s="20">
        <f t="shared" si="1"/>
        <v>11.703926357317302</v>
      </c>
    </row>
    <row r="10" spans="1:6" s="37" customFormat="1" ht="15">
      <c r="A10" s="38" t="s">
        <v>38</v>
      </c>
      <c r="B10" s="11">
        <v>65370.159</v>
      </c>
      <c r="C10" s="11">
        <v>35095.168</v>
      </c>
      <c r="D10" s="11">
        <v>22774.339</v>
      </c>
      <c r="E10" s="20">
        <f t="shared" si="0"/>
        <v>34.83904483083787</v>
      </c>
      <c r="F10" s="20">
        <f t="shared" si="1"/>
        <v>64.8930901256834</v>
      </c>
    </row>
    <row r="11" spans="1:6" s="37" customFormat="1" ht="30">
      <c r="A11" s="38" t="s">
        <v>39</v>
      </c>
      <c r="B11" s="11">
        <v>106321.966</v>
      </c>
      <c r="C11" s="11">
        <v>75819.004</v>
      </c>
      <c r="D11" s="11">
        <f>44190.471+0.474</f>
        <v>44190.945</v>
      </c>
      <c r="E11" s="20">
        <f t="shared" si="0"/>
        <v>41.563325681919764</v>
      </c>
      <c r="F11" s="20">
        <f t="shared" si="1"/>
        <v>58.28478701724966</v>
      </c>
    </row>
    <row r="12" spans="1:6" s="37" customFormat="1" ht="15">
      <c r="A12" s="38" t="s">
        <v>40</v>
      </c>
      <c r="B12" s="11">
        <f>SUM(B6)-B7-B8-B9-B10-B11</f>
        <v>91248.654</v>
      </c>
      <c r="C12" s="11">
        <f>SUM(C6)-C7-C8-C9-C10-C11</f>
        <v>68021.44600000004</v>
      </c>
      <c r="D12" s="11">
        <f>SUM(D6)-D7-D8-D9-D10-D11</f>
        <v>35067.676000000014</v>
      </c>
      <c r="E12" s="20">
        <f t="shared" si="0"/>
        <v>38.43089674506324</v>
      </c>
      <c r="F12" s="20">
        <f t="shared" si="1"/>
        <v>51.55385258937305</v>
      </c>
    </row>
    <row r="13" spans="1:6" s="37" customFormat="1" ht="15">
      <c r="A13" s="36" t="s">
        <v>41</v>
      </c>
      <c r="B13" s="25">
        <v>62846.302</v>
      </c>
      <c r="C13" s="25">
        <v>33210.467</v>
      </c>
      <c r="D13" s="25">
        <v>12994.477</v>
      </c>
      <c r="E13" s="20">
        <f t="shared" si="0"/>
        <v>20.676597646111304</v>
      </c>
      <c r="F13" s="20">
        <f t="shared" si="1"/>
        <v>39.127655145590104</v>
      </c>
    </row>
    <row r="14" spans="1:6" s="35" customFormat="1" ht="14.25">
      <c r="A14" s="34" t="s">
        <v>42</v>
      </c>
      <c r="B14" s="18">
        <f>B15+B22</f>
        <v>523255.479</v>
      </c>
      <c r="C14" s="18">
        <f>C15+C22</f>
        <v>342807.224</v>
      </c>
      <c r="D14" s="18">
        <f>D15+D22</f>
        <v>230499.63</v>
      </c>
      <c r="E14" s="19">
        <f t="shared" si="0"/>
        <v>44.05106859855738</v>
      </c>
      <c r="F14" s="19">
        <f t="shared" si="1"/>
        <v>67.23884850221243</v>
      </c>
    </row>
    <row r="15" spans="1:6" s="37" customFormat="1" ht="15">
      <c r="A15" s="36" t="s">
        <v>43</v>
      </c>
      <c r="B15" s="25">
        <f>444478.084+50542</f>
        <v>495020.084</v>
      </c>
      <c r="C15" s="25">
        <f>293264.229+33667.6</f>
        <v>326931.82899999997</v>
      </c>
      <c r="D15" s="25">
        <f>205529.089+430.748+15779.15</f>
        <v>221738.987</v>
      </c>
      <c r="E15" s="20">
        <f t="shared" si="0"/>
        <v>44.79393749203921</v>
      </c>
      <c r="F15" s="20">
        <f>SUM(D15)/C15*100</f>
        <v>67.82422735597274</v>
      </c>
    </row>
    <row r="16" spans="1:6" s="37" customFormat="1" ht="15">
      <c r="A16" s="38" t="s">
        <v>35</v>
      </c>
      <c r="B16" s="11">
        <v>278388.292</v>
      </c>
      <c r="C16" s="11">
        <v>183189.038</v>
      </c>
      <c r="D16" s="11">
        <f>132049.058+1.517</f>
        <v>132050.57499999998</v>
      </c>
      <c r="E16" s="20">
        <f t="shared" si="0"/>
        <v>47.433954226781914</v>
      </c>
      <c r="F16" s="20">
        <f t="shared" si="1"/>
        <v>72.08432144285838</v>
      </c>
    </row>
    <row r="17" spans="1:6" s="37" customFormat="1" ht="15">
      <c r="A17" s="38" t="s">
        <v>36</v>
      </c>
      <c r="B17" s="11">
        <v>61189.153</v>
      </c>
      <c r="C17" s="11">
        <v>40252.592</v>
      </c>
      <c r="D17" s="11">
        <f>28673.564+0.368</f>
        <v>28673.931999999997</v>
      </c>
      <c r="E17" s="20">
        <f t="shared" si="0"/>
        <v>46.86113566566283</v>
      </c>
      <c r="F17" s="20">
        <f t="shared" si="1"/>
        <v>71.23499525198278</v>
      </c>
    </row>
    <row r="18" spans="1:6" s="37" customFormat="1" ht="15">
      <c r="A18" s="38" t="s">
        <v>37</v>
      </c>
      <c r="B18" s="11">
        <v>20915.996</v>
      </c>
      <c r="C18" s="11">
        <v>14385.427</v>
      </c>
      <c r="D18" s="11">
        <f>11215.172+199.469</f>
        <v>11414.641</v>
      </c>
      <c r="E18" s="20">
        <f t="shared" si="0"/>
        <v>54.57373868306343</v>
      </c>
      <c r="F18" s="20">
        <f t="shared" si="1"/>
        <v>79.34864220575447</v>
      </c>
    </row>
    <row r="19" spans="1:6" s="37" customFormat="1" ht="15">
      <c r="A19" s="38" t="s">
        <v>38</v>
      </c>
      <c r="B19" s="11">
        <v>8571.917</v>
      </c>
      <c r="C19" s="11">
        <v>6378.654</v>
      </c>
      <c r="D19" s="11">
        <f>3945.295+43.187</f>
        <v>3988.482</v>
      </c>
      <c r="E19" s="20">
        <f t="shared" si="0"/>
        <v>46.52963858609457</v>
      </c>
      <c r="F19" s="20">
        <f t="shared" si="1"/>
        <v>62.52858361654354</v>
      </c>
    </row>
    <row r="20" spans="1:6" s="37" customFormat="1" ht="30">
      <c r="A20" s="38" t="s">
        <v>39</v>
      </c>
      <c r="B20" s="11">
        <v>42295.83</v>
      </c>
      <c r="C20" s="11">
        <v>26620.488</v>
      </c>
      <c r="D20" s="11">
        <f>17576.424+37.47</f>
        <v>17613.894</v>
      </c>
      <c r="E20" s="20">
        <f t="shared" si="0"/>
        <v>41.64451672895413</v>
      </c>
      <c r="F20" s="20">
        <f t="shared" si="1"/>
        <v>66.16668334554949</v>
      </c>
    </row>
    <row r="21" spans="1:6" s="37" customFormat="1" ht="15">
      <c r="A21" s="38" t="s">
        <v>40</v>
      </c>
      <c r="B21" s="11">
        <f>SUM(B15)-B16-B17-B18-B19-B20</f>
        <v>83658.89599999998</v>
      </c>
      <c r="C21" s="11">
        <f>SUM(C15)-C16-C17-C18-C19-C20</f>
        <v>56105.629999999976</v>
      </c>
      <c r="D21" s="11">
        <f>SUM(D15)-D16-D17-D18-D19-D20</f>
        <v>27997.463000000003</v>
      </c>
      <c r="E21" s="20">
        <f t="shared" si="0"/>
        <v>33.466211411635186</v>
      </c>
      <c r="F21" s="20">
        <f t="shared" si="1"/>
        <v>49.901343234181695</v>
      </c>
    </row>
    <row r="22" spans="1:6" s="37" customFormat="1" ht="15">
      <c r="A22" s="36" t="s">
        <v>41</v>
      </c>
      <c r="B22" s="25">
        <v>28235.395</v>
      </c>
      <c r="C22" s="25">
        <v>15875.395</v>
      </c>
      <c r="D22" s="25">
        <f>8743.643+17</f>
        <v>8760.643</v>
      </c>
      <c r="E22" s="20">
        <f t="shared" si="0"/>
        <v>31.027166434186594</v>
      </c>
      <c r="F22" s="20">
        <f t="shared" si="1"/>
        <v>55.183779679182784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500080.207</v>
      </c>
      <c r="D23" s="18">
        <f>D24+D34</f>
        <v>492395.69800000003</v>
      </c>
      <c r="E23" s="19">
        <f t="shared" si="0"/>
        <v>69.2069536117071</v>
      </c>
      <c r="F23" s="19">
        <f t="shared" si="1"/>
        <v>98.46334470102313</v>
      </c>
    </row>
    <row r="24" spans="1:6" s="37" customFormat="1" ht="15">
      <c r="A24" s="36" t="s">
        <v>43</v>
      </c>
      <c r="B24" s="25">
        <v>704889.564</v>
      </c>
      <c r="C24" s="25">
        <v>496041.788</v>
      </c>
      <c r="D24" s="25">
        <v>491312.194</v>
      </c>
      <c r="E24" s="20">
        <f t="shared" si="0"/>
        <v>69.7005912829772</v>
      </c>
      <c r="F24" s="20">
        <f>SUM(D24)/C24*100</f>
        <v>99.04653315216258</v>
      </c>
    </row>
    <row r="25" spans="1:6" s="37" customFormat="1" ht="15">
      <c r="A25" s="38" t="s">
        <v>35</v>
      </c>
      <c r="B25" s="11">
        <v>15453.313</v>
      </c>
      <c r="C25" s="11">
        <v>10234.964</v>
      </c>
      <c r="D25" s="11">
        <v>9337.203</v>
      </c>
      <c r="E25" s="20">
        <f t="shared" si="0"/>
        <v>60.42201436028637</v>
      </c>
      <c r="F25" s="20">
        <f t="shared" si="1"/>
        <v>91.22848893264303</v>
      </c>
    </row>
    <row r="26" spans="1:6" s="37" customFormat="1" ht="15">
      <c r="A26" s="38" t="s">
        <v>36</v>
      </c>
      <c r="B26" s="11">
        <v>3387.614</v>
      </c>
      <c r="C26" s="11">
        <v>2240.888</v>
      </c>
      <c r="D26" s="11">
        <v>2027.433</v>
      </c>
      <c r="E26" s="20">
        <f t="shared" si="0"/>
        <v>59.848406577608905</v>
      </c>
      <c r="F26" s="20">
        <f t="shared" si="1"/>
        <v>90.47453509501591</v>
      </c>
    </row>
    <row r="27" spans="1:6" s="37" customFormat="1" ht="15">
      <c r="A27" s="38" t="s">
        <v>37</v>
      </c>
      <c r="B27" s="11">
        <v>81.57</v>
      </c>
      <c r="C27" s="11">
        <v>62.5</v>
      </c>
      <c r="D27" s="11">
        <v>62.059</v>
      </c>
      <c r="E27" s="20">
        <f t="shared" si="0"/>
        <v>76.08066691185485</v>
      </c>
      <c r="F27" s="20">
        <f t="shared" si="1"/>
        <v>99.2944</v>
      </c>
    </row>
    <row r="28" spans="1:6" s="37" customFormat="1" ht="15">
      <c r="A28" s="38" t="s">
        <v>38</v>
      </c>
      <c r="B28" s="11">
        <v>815.527</v>
      </c>
      <c r="C28" s="11">
        <v>183.995</v>
      </c>
      <c r="D28" s="11">
        <v>178.459</v>
      </c>
      <c r="E28" s="20">
        <f t="shared" si="0"/>
        <v>21.882659924196254</v>
      </c>
      <c r="F28" s="20">
        <f t="shared" si="1"/>
        <v>96.99122258757032</v>
      </c>
    </row>
    <row r="29" spans="1:6" s="37" customFormat="1" ht="30">
      <c r="A29" s="38" t="s">
        <v>39</v>
      </c>
      <c r="B29" s="11">
        <v>1309.543</v>
      </c>
      <c r="C29" s="11">
        <v>812.194</v>
      </c>
      <c r="D29" s="11">
        <v>629.543</v>
      </c>
      <c r="E29" s="20">
        <f t="shared" si="0"/>
        <v>48.073488232154276</v>
      </c>
      <c r="F29" s="20">
        <f t="shared" si="1"/>
        <v>77.51140737311529</v>
      </c>
    </row>
    <row r="30" spans="1:6" s="37" customFormat="1" ht="15">
      <c r="A30" s="38" t="s">
        <v>40</v>
      </c>
      <c r="B30" s="11">
        <f>SUM(B24)-B25-B26-B27-B28-B29</f>
        <v>683841.9970000002</v>
      </c>
      <c r="C30" s="11">
        <f>SUM(C24)-C25-C26-C27-C28-C29</f>
        <v>482507.24700000003</v>
      </c>
      <c r="D30" s="11">
        <f>SUM(D24)-D25-D26-D27-D28-D29</f>
        <v>479077.49700000003</v>
      </c>
      <c r="E30" s="20">
        <f t="shared" si="0"/>
        <v>70.05675274430388</v>
      </c>
      <c r="F30" s="20">
        <f t="shared" si="1"/>
        <v>99.28918166072643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466235.731</v>
      </c>
      <c r="D31" s="11">
        <f>SUM(D32:D33)</f>
        <v>465569.316</v>
      </c>
      <c r="E31" s="20">
        <f t="shared" si="0"/>
        <v>70.5908607921981</v>
      </c>
      <c r="F31" s="20">
        <f>SUM(D31)/C31*100</f>
        <v>99.85706479454703</v>
      </c>
    </row>
    <row r="32" spans="1:6" s="37" customFormat="1" ht="30">
      <c r="A32" s="39" t="s">
        <v>63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7" customFormat="1" ht="15">
      <c r="A33" s="39" t="s">
        <v>60</v>
      </c>
      <c r="B33" s="11">
        <v>233552</v>
      </c>
      <c r="C33" s="11">
        <v>172887.4</v>
      </c>
      <c r="D33" s="11">
        <v>172220.985</v>
      </c>
      <c r="E33" s="20">
        <f t="shared" si="0"/>
        <v>73.73988876138931</v>
      </c>
      <c r="F33" s="20">
        <f>SUM(D33)/C33*100</f>
        <v>99.61453813291193</v>
      </c>
    </row>
    <row r="34" spans="1:6" s="37" customFormat="1" ht="15">
      <c r="A34" s="36" t="s">
        <v>41</v>
      </c>
      <c r="B34" s="25">
        <v>6593.419</v>
      </c>
      <c r="C34" s="25">
        <v>4038.419</v>
      </c>
      <c r="D34" s="25">
        <v>1083.504</v>
      </c>
      <c r="E34" s="20">
        <f t="shared" si="0"/>
        <v>16.43311307835889</v>
      </c>
      <c r="F34" s="20">
        <f>SUM(D34)/C34*100</f>
        <v>26.829905465480426</v>
      </c>
    </row>
    <row r="35" spans="1:6" s="35" customFormat="1" ht="14.25">
      <c r="A35" s="34" t="s">
        <v>61</v>
      </c>
      <c r="B35" s="18">
        <f>B36+B41</f>
        <v>108404.878</v>
      </c>
      <c r="C35" s="18">
        <f>C36+C41</f>
        <v>67776.357</v>
      </c>
      <c r="D35" s="18">
        <f>D36+D41</f>
        <v>57621.204999999994</v>
      </c>
      <c r="E35" s="19">
        <f t="shared" si="0"/>
        <v>53.15370125687517</v>
      </c>
      <c r="F35" s="19">
        <f>SUM(D35)/C35*100</f>
        <v>85.01667476757417</v>
      </c>
    </row>
    <row r="36" spans="1:6" s="37" customFormat="1" ht="15">
      <c r="A36" s="36" t="s">
        <v>43</v>
      </c>
      <c r="B36" s="25">
        <v>88524.04</v>
      </c>
      <c r="C36" s="25">
        <v>58398.489</v>
      </c>
      <c r="D36" s="25">
        <f>51067.648+66.84</f>
        <v>51134.488</v>
      </c>
      <c r="E36" s="20">
        <f t="shared" si="0"/>
        <v>57.76339172952342</v>
      </c>
      <c r="F36" s="20">
        <f t="shared" si="1"/>
        <v>87.56132029374938</v>
      </c>
    </row>
    <row r="37" spans="1:6" s="37" customFormat="1" ht="15">
      <c r="A37" s="38" t="s">
        <v>35</v>
      </c>
      <c r="B37" s="11">
        <v>40713.289</v>
      </c>
      <c r="C37" s="11">
        <v>27004.505</v>
      </c>
      <c r="D37" s="11">
        <v>24198.846</v>
      </c>
      <c r="E37" s="20">
        <f t="shared" si="0"/>
        <v>59.43721717004982</v>
      </c>
      <c r="F37" s="20">
        <f>SUM(D37)/C37*100</f>
        <v>89.6104038937207</v>
      </c>
    </row>
    <row r="38" spans="1:6" s="37" customFormat="1" ht="15">
      <c r="A38" s="38" t="s">
        <v>36</v>
      </c>
      <c r="B38" s="11">
        <v>8956.923</v>
      </c>
      <c r="C38" s="11">
        <v>5987.257</v>
      </c>
      <c r="D38" s="11">
        <v>5340.816</v>
      </c>
      <c r="E38" s="20">
        <f t="shared" si="0"/>
        <v>59.62779851964787</v>
      </c>
      <c r="F38" s="20">
        <f t="shared" si="1"/>
        <v>89.20305241615651</v>
      </c>
    </row>
    <row r="39" spans="1:6" s="37" customFormat="1" ht="30">
      <c r="A39" s="38" t="s">
        <v>39</v>
      </c>
      <c r="B39" s="11">
        <v>6464.382</v>
      </c>
      <c r="C39" s="11">
        <v>3424.188</v>
      </c>
      <c r="D39" s="11">
        <f>3122.175+1.669</f>
        <v>3123.844</v>
      </c>
      <c r="E39" s="20">
        <f t="shared" si="0"/>
        <v>48.323938777132916</v>
      </c>
      <c r="F39" s="20">
        <f t="shared" si="1"/>
        <v>91.22875262690016</v>
      </c>
    </row>
    <row r="40" spans="1:6" s="37" customFormat="1" ht="15">
      <c r="A40" s="38" t="s">
        <v>40</v>
      </c>
      <c r="B40" s="11">
        <f>SUM(B36)-B37-B38-B39</f>
        <v>32389.445999999996</v>
      </c>
      <c r="C40" s="11">
        <f>SUM(C36)-C37-C38-C39</f>
        <v>21982.538999999997</v>
      </c>
      <c r="D40" s="11">
        <f>SUM(D36)-D37-D38-D39</f>
        <v>18470.981999999996</v>
      </c>
      <c r="E40" s="20">
        <f t="shared" si="0"/>
        <v>57.02777997499555</v>
      </c>
      <c r="F40" s="20">
        <f t="shared" si="1"/>
        <v>84.02569876027513</v>
      </c>
    </row>
    <row r="41" spans="1:6" s="37" customFormat="1" ht="15">
      <c r="A41" s="36" t="s">
        <v>41</v>
      </c>
      <c r="B41" s="25">
        <v>19880.838</v>
      </c>
      <c r="C41" s="25">
        <v>9377.868</v>
      </c>
      <c r="D41" s="25">
        <v>6486.717</v>
      </c>
      <c r="E41" s="20">
        <f t="shared" si="0"/>
        <v>32.62798580220814</v>
      </c>
      <c r="F41" s="20">
        <f t="shared" si="1"/>
        <v>69.17048736450543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38581.695</v>
      </c>
      <c r="D42" s="18">
        <f>D43+D48</f>
        <v>31560.732</v>
      </c>
      <c r="E42" s="19">
        <f t="shared" si="0"/>
        <v>44.965229263068615</v>
      </c>
      <c r="F42" s="19">
        <f t="shared" si="1"/>
        <v>81.80234694198894</v>
      </c>
    </row>
    <row r="43" spans="1:6" s="37" customFormat="1" ht="15">
      <c r="A43" s="36" t="s">
        <v>43</v>
      </c>
      <c r="B43" s="25">
        <v>53051.657</v>
      </c>
      <c r="C43" s="25">
        <v>34268.102</v>
      </c>
      <c r="D43" s="25">
        <v>29823.992</v>
      </c>
      <c r="E43" s="20">
        <f t="shared" si="0"/>
        <v>56.21689064301988</v>
      </c>
      <c r="F43" s="20">
        <f t="shared" si="1"/>
        <v>87.03135061288191</v>
      </c>
    </row>
    <row r="44" spans="1:6" s="37" customFormat="1" ht="15">
      <c r="A44" s="38" t="s">
        <v>35</v>
      </c>
      <c r="B44" s="11">
        <v>24821.078</v>
      </c>
      <c r="C44" s="11">
        <v>16234.326</v>
      </c>
      <c r="D44" s="11">
        <v>14641.54</v>
      </c>
      <c r="E44" s="20">
        <f t="shared" si="0"/>
        <v>58.98833241650504</v>
      </c>
      <c r="F44" s="20">
        <f>SUM(D44)/C44*100</f>
        <v>90.18877654668263</v>
      </c>
    </row>
    <row r="45" spans="1:6" s="37" customFormat="1" ht="15">
      <c r="A45" s="38" t="s">
        <v>36</v>
      </c>
      <c r="B45" s="11">
        <v>5460.879</v>
      </c>
      <c r="C45" s="11">
        <v>3573.552</v>
      </c>
      <c r="D45" s="11">
        <v>3210.629</v>
      </c>
      <c r="E45" s="20">
        <f t="shared" si="0"/>
        <v>58.793263868325965</v>
      </c>
      <c r="F45" s="20">
        <f t="shared" si="1"/>
        <v>89.84419423587511</v>
      </c>
    </row>
    <row r="46" spans="1:6" s="37" customFormat="1" ht="30">
      <c r="A46" s="38" t="s">
        <v>39</v>
      </c>
      <c r="B46" s="11">
        <v>4194.121</v>
      </c>
      <c r="C46" s="11">
        <v>2157.449</v>
      </c>
      <c r="D46" s="11">
        <v>1901.781</v>
      </c>
      <c r="E46" s="20">
        <f t="shared" si="0"/>
        <v>45.343970762884524</v>
      </c>
      <c r="F46" s="20">
        <f t="shared" si="1"/>
        <v>88.14952288559313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12302.774999999998</v>
      </c>
      <c r="D47" s="11">
        <f>SUM(D43)-D44-D45-D46</f>
        <v>10070.041999999998</v>
      </c>
      <c r="E47" s="20">
        <f t="shared" si="0"/>
        <v>54.21118771048805</v>
      </c>
      <c r="F47" s="20">
        <f t="shared" si="1"/>
        <v>81.85179359941152</v>
      </c>
    </row>
    <row r="48" spans="1:6" s="37" customFormat="1" ht="15">
      <c r="A48" s="36" t="s">
        <v>41</v>
      </c>
      <c r="B48" s="25">
        <v>17137.537</v>
      </c>
      <c r="C48" s="25">
        <v>4313.593</v>
      </c>
      <c r="D48" s="25">
        <v>1736.74</v>
      </c>
      <c r="E48" s="20">
        <f t="shared" si="0"/>
        <v>10.134128375623638</v>
      </c>
      <c r="F48" s="20">
        <f t="shared" si="1"/>
        <v>40.262027502362876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60421.833</v>
      </c>
      <c r="D49" s="18">
        <f>D50+D55</f>
        <v>49071.9</v>
      </c>
      <c r="E49" s="19">
        <f t="shared" si="0"/>
        <v>50.67706303142956</v>
      </c>
      <c r="F49" s="19">
        <f t="shared" si="1"/>
        <v>81.21551029410182</v>
      </c>
    </row>
    <row r="50" spans="1:6" s="37" customFormat="1" ht="15">
      <c r="A50" s="36" t="s">
        <v>43</v>
      </c>
      <c r="B50" s="25">
        <v>86715.965</v>
      </c>
      <c r="C50" s="25">
        <v>54474.633</v>
      </c>
      <c r="D50" s="25">
        <v>47176.864</v>
      </c>
      <c r="E50" s="20">
        <f t="shared" si="0"/>
        <v>54.40389667577361</v>
      </c>
      <c r="F50" s="20">
        <f t="shared" si="1"/>
        <v>86.60336270645458</v>
      </c>
    </row>
    <row r="51" spans="1:6" s="37" customFormat="1" ht="15">
      <c r="A51" s="38" t="s">
        <v>35</v>
      </c>
      <c r="B51" s="11">
        <v>53800.3</v>
      </c>
      <c r="C51" s="11">
        <v>33629.601</v>
      </c>
      <c r="D51" s="11">
        <v>30175.238</v>
      </c>
      <c r="E51" s="20">
        <f t="shared" si="0"/>
        <v>56.087490218456026</v>
      </c>
      <c r="F51" s="20">
        <f>SUM(D51)/C51*100</f>
        <v>89.72820700429958</v>
      </c>
    </row>
    <row r="52" spans="1:6" s="37" customFormat="1" ht="15">
      <c r="A52" s="38" t="s">
        <v>36</v>
      </c>
      <c r="B52" s="11">
        <v>11900.443</v>
      </c>
      <c r="C52" s="11">
        <v>7433.668</v>
      </c>
      <c r="D52" s="11">
        <v>6619.659</v>
      </c>
      <c r="E52" s="20">
        <f t="shared" si="0"/>
        <v>55.62531579706739</v>
      </c>
      <c r="F52" s="20">
        <f t="shared" si="1"/>
        <v>89.04969928708142</v>
      </c>
    </row>
    <row r="53" spans="1:6" s="37" customFormat="1" ht="30">
      <c r="A53" s="38" t="s">
        <v>39</v>
      </c>
      <c r="B53" s="11">
        <v>4798.274</v>
      </c>
      <c r="C53" s="11">
        <v>2433.407</v>
      </c>
      <c r="D53" s="11">
        <v>2319.58</v>
      </c>
      <c r="E53" s="20">
        <f t="shared" si="0"/>
        <v>48.34196629871491</v>
      </c>
      <c r="F53" s="20">
        <f t="shared" si="1"/>
        <v>95.3223196941572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10977.956999999999</v>
      </c>
      <c r="D54" s="11">
        <f>SUM(D50)-D51-D52-D53</f>
        <v>8062.387000000001</v>
      </c>
      <c r="E54" s="20">
        <f t="shared" si="0"/>
        <v>49.7158096578962</v>
      </c>
      <c r="F54" s="20">
        <f t="shared" si="1"/>
        <v>73.44159755772411</v>
      </c>
    </row>
    <row r="55" spans="1:6" s="37" customFormat="1" ht="15">
      <c r="A55" s="36" t="s">
        <v>41</v>
      </c>
      <c r="B55" s="25">
        <v>10116.6</v>
      </c>
      <c r="C55" s="25">
        <v>5947.2</v>
      </c>
      <c r="D55" s="25">
        <v>1895.036</v>
      </c>
      <c r="E55" s="20">
        <f t="shared" si="0"/>
        <v>18.7319455152917</v>
      </c>
      <c r="F55" s="20">
        <f t="shared" si="1"/>
        <v>31.864339521119184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242607.601</v>
      </c>
      <c r="D56" s="69">
        <f>D57+D60</f>
        <v>114362.648</v>
      </c>
      <c r="E56" s="19">
        <f t="shared" si="0"/>
        <v>26.989590186651753</v>
      </c>
      <c r="F56" s="19">
        <f t="shared" si="1"/>
        <v>47.13893856936494</v>
      </c>
    </row>
    <row r="57" spans="1:6" s="37" customFormat="1" ht="15">
      <c r="A57" s="36" t="s">
        <v>43</v>
      </c>
      <c r="B57" s="25">
        <v>203593.399</v>
      </c>
      <c r="C57" s="25">
        <v>128453.109</v>
      </c>
      <c r="D57" s="25">
        <f>83793.119+67.064</f>
        <v>83860.183</v>
      </c>
      <c r="E57" s="20">
        <f t="shared" si="0"/>
        <v>41.19003042922821</v>
      </c>
      <c r="F57" s="20">
        <f t="shared" si="1"/>
        <v>65.2846658619995</v>
      </c>
    </row>
    <row r="58" spans="1:6" s="37" customFormat="1" ht="30">
      <c r="A58" s="38" t="s">
        <v>39</v>
      </c>
      <c r="B58" s="11">
        <v>22333.7</v>
      </c>
      <c r="C58" s="11">
        <v>14140.703</v>
      </c>
      <c r="D58" s="11">
        <v>12736.425</v>
      </c>
      <c r="E58" s="20">
        <f t="shared" si="0"/>
        <v>57.02783237887139</v>
      </c>
      <c r="F58" s="20">
        <f>SUM(D58)/C58*100</f>
        <v>90.06924903238544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114312.406</v>
      </c>
      <c r="D59" s="11">
        <f>SUM(D57)-D58</f>
        <v>71123.758</v>
      </c>
      <c r="E59" s="20">
        <f t="shared" si="0"/>
        <v>39.23859434412942</v>
      </c>
      <c r="F59" s="20">
        <f t="shared" si="1"/>
        <v>62.21875690377823</v>
      </c>
    </row>
    <row r="60" spans="1:6" s="37" customFormat="1" ht="15">
      <c r="A60" s="36" t="s">
        <v>41</v>
      </c>
      <c r="B60" s="25">
        <v>220135.332</v>
      </c>
      <c r="C60" s="25">
        <v>114154.492</v>
      </c>
      <c r="D60" s="25">
        <v>30502.465</v>
      </c>
      <c r="E60" s="20">
        <f t="shared" si="0"/>
        <v>13.856233219299844</v>
      </c>
      <c r="F60" s="20">
        <f t="shared" si="1"/>
        <v>26.720337032378893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71226.095</v>
      </c>
      <c r="D61" s="22">
        <f>SUM(D62)</f>
        <v>16252.292</v>
      </c>
      <c r="E61" s="20">
        <f t="shared" si="0"/>
        <v>13.844128662048888</v>
      </c>
      <c r="F61" s="20">
        <f t="shared" si="1"/>
        <v>22.817889988212887</v>
      </c>
    </row>
    <row r="62" spans="1:6" s="37" customFormat="1" ht="15">
      <c r="A62" s="36" t="s">
        <v>41</v>
      </c>
      <c r="B62" s="25">
        <v>117394.835</v>
      </c>
      <c r="C62" s="25">
        <v>71226.095</v>
      </c>
      <c r="D62" s="25">
        <f>16237.292+15</f>
        <v>16252.292</v>
      </c>
      <c r="E62" s="20">
        <f t="shared" si="0"/>
        <v>13.844128662048888</v>
      </c>
      <c r="F62" s="20">
        <f t="shared" si="1"/>
        <v>22.817889988212887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160954.11000000002</v>
      </c>
      <c r="D63" s="22">
        <f>SUM(D64:D65)</f>
        <v>106890.802</v>
      </c>
      <c r="E63" s="19">
        <f t="shared" si="0"/>
        <v>35.32752726413436</v>
      </c>
      <c r="F63" s="19">
        <f t="shared" si="1"/>
        <v>66.41073160542467</v>
      </c>
    </row>
    <row r="64" spans="1:6" s="37" customFormat="1" ht="15">
      <c r="A64" s="36" t="s">
        <v>40</v>
      </c>
      <c r="B64" s="25">
        <v>87596.037</v>
      </c>
      <c r="C64" s="25">
        <v>65177.817</v>
      </c>
      <c r="D64" s="25">
        <v>55346.956</v>
      </c>
      <c r="E64" s="20">
        <f t="shared" si="0"/>
        <v>63.18431506210721</v>
      </c>
      <c r="F64" s="20">
        <f t="shared" si="1"/>
        <v>84.91686059384284</v>
      </c>
    </row>
    <row r="65" spans="1:6" s="37" customFormat="1" ht="15">
      <c r="A65" s="36" t="s">
        <v>41</v>
      </c>
      <c r="B65" s="25">
        <v>214974.82</v>
      </c>
      <c r="C65" s="25">
        <v>95776.293</v>
      </c>
      <c r="D65" s="25">
        <v>51543.846</v>
      </c>
      <c r="E65" s="20">
        <f t="shared" si="0"/>
        <v>23.97668992117309</v>
      </c>
      <c r="F65" s="20">
        <f t="shared" si="1"/>
        <v>53.816914797485424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5800</v>
      </c>
      <c r="D66" s="22">
        <f>SUM(D67:D67)</f>
        <v>4611.684</v>
      </c>
      <c r="E66" s="19">
        <f t="shared" si="0"/>
        <v>31.372</v>
      </c>
      <c r="F66" s="19">
        <f t="shared" si="1"/>
        <v>79.51179310344828</v>
      </c>
    </row>
    <row r="67" spans="1:6" s="37" customFormat="1" ht="15">
      <c r="A67" s="36" t="s">
        <v>41</v>
      </c>
      <c r="B67" s="25">
        <v>14700</v>
      </c>
      <c r="C67" s="25">
        <v>5800</v>
      </c>
      <c r="D67" s="25">
        <v>4611.684</v>
      </c>
      <c r="E67" s="20">
        <f t="shared" si="0"/>
        <v>31.372</v>
      </c>
      <c r="F67" s="20">
        <f t="shared" si="1"/>
        <v>79.51179310344828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5784.336</v>
      </c>
      <c r="D68" s="18">
        <f>SUM(D69)+D72</f>
        <v>3771.211</v>
      </c>
      <c r="E68" s="19">
        <f t="shared" si="0"/>
        <v>42.10820678874497</v>
      </c>
      <c r="F68" s="19">
        <f t="shared" si="1"/>
        <v>65.19695605511158</v>
      </c>
    </row>
    <row r="69" spans="1:6" s="37" customFormat="1" ht="15">
      <c r="A69" s="36" t="s">
        <v>43</v>
      </c>
      <c r="B69" s="25">
        <v>8156</v>
      </c>
      <c r="C69" s="25">
        <v>5647.319</v>
      </c>
      <c r="D69" s="25">
        <v>3771.211</v>
      </c>
      <c r="E69" s="20">
        <f aca="true" t="shared" si="2" ref="E69:E76">SUM(D69)/B69*100</f>
        <v>46.23848700343306</v>
      </c>
      <c r="F69" s="20">
        <f t="shared" si="1"/>
        <v>66.77878476494776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 t="shared" si="2"/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5635.219</v>
      </c>
      <c r="D71" s="11">
        <f>SUM(D69)-D70</f>
        <v>3769.75</v>
      </c>
      <c r="E71" s="19">
        <f t="shared" si="2"/>
        <v>46.305486126840734</v>
      </c>
      <c r="F71" s="19">
        <f t="shared" si="1"/>
        <v>66.89624662324569</v>
      </c>
    </row>
    <row r="72" spans="1:6" s="37" customFormat="1" ht="15">
      <c r="A72" s="36" t="s">
        <v>41</v>
      </c>
      <c r="B72" s="25">
        <v>800</v>
      </c>
      <c r="C72" s="25">
        <v>137.017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270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25204.6</v>
      </c>
      <c r="D74" s="18">
        <v>24154.433</v>
      </c>
      <c r="E74" s="20">
        <f t="shared" si="2"/>
        <v>63.88946109938477</v>
      </c>
      <c r="F74" s="20">
        <f aca="true" t="shared" si="3" ref="F74:F90">SUM(D74)/C74*100</f>
        <v>95.83343119906684</v>
      </c>
    </row>
    <row r="75" spans="1:6" s="35" customFormat="1" ht="15">
      <c r="A75" s="34" t="s">
        <v>53</v>
      </c>
      <c r="B75" s="18">
        <f>SUM(B76)+B80</f>
        <v>14310.377900000001</v>
      </c>
      <c r="C75" s="18">
        <f>SUM(C76)+C80</f>
        <v>5198.794599999999</v>
      </c>
      <c r="D75" s="18">
        <f>SUM(D76)+D80</f>
        <v>1855.01237</v>
      </c>
      <c r="E75" s="20">
        <f t="shared" si="2"/>
        <v>12.962707085464178</v>
      </c>
      <c r="F75" s="20">
        <f t="shared" si="3"/>
        <v>35.68158607381796</v>
      </c>
    </row>
    <row r="76" spans="1:6" s="35" customFormat="1" ht="15">
      <c r="A76" s="36" t="s">
        <v>43</v>
      </c>
      <c r="B76" s="25">
        <f>6184.836-651.611+2609.342</f>
        <v>8142.567000000001</v>
      </c>
      <c r="C76" s="25">
        <f>3918.3756+2041.716-2109.3+283.003</f>
        <v>4133.794599999999</v>
      </c>
      <c r="D76" s="25">
        <f>1612.38237+116.425+39.837+86.368</f>
        <v>1855.01237</v>
      </c>
      <c r="E76" s="19">
        <f t="shared" si="2"/>
        <v>22.78166541337639</v>
      </c>
      <c r="F76" s="20">
        <f t="shared" si="3"/>
        <v>44.87432370248875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8142.567000000001</v>
      </c>
      <c r="C79" s="11">
        <f>SUM(C76)-C77-C78</f>
        <v>4133.794599999999</v>
      </c>
      <c r="D79" s="11">
        <f>SUM(D76)-D77-D78</f>
        <v>1855.01237</v>
      </c>
      <c r="E79" s="20">
        <f aca="true" t="shared" si="4" ref="E79:E90">SUM(D79)/B79*100</f>
        <v>22.78166541337639</v>
      </c>
      <c r="F79" s="20">
        <f>SUM(D79)/C79*100</f>
        <v>44.87432370248875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1245.002+1414.117+358.263-1952.382</f>
        <v>1064.9999999999995</v>
      </c>
      <c r="D80" s="25"/>
      <c r="E80" s="20">
        <f t="shared" si="4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v>22787.796</v>
      </c>
      <c r="C81" s="18">
        <v>15044.1</v>
      </c>
      <c r="D81" s="18">
        <v>8000</v>
      </c>
      <c r="E81" s="20">
        <f t="shared" si="4"/>
        <v>35.10651051992918</v>
      </c>
      <c r="F81" s="20">
        <f t="shared" si="3"/>
        <v>53.1769929739898</v>
      </c>
    </row>
    <row r="82" spans="1:11" s="46" customFormat="1" ht="15.75">
      <c r="A82" s="43" t="s">
        <v>55</v>
      </c>
      <c r="B82" s="28">
        <f>B5+B14+B23+B35+B42+B49+B56+B61+B63+B66+B68+B73+B74+B75+B81</f>
        <v>3290552.8789000004</v>
      </c>
      <c r="C82" s="28">
        <f>C5+C14+C23+C35+C42+C49+C56+C61+C63+C66+C68+C73+C74+C75+C81</f>
        <v>2088533.7606000002</v>
      </c>
      <c r="D82" s="28">
        <f>D5+D14+D23+D35+D42+D49+D56+D61+D63+D66+D68+D73+D74+D75+D81</f>
        <v>1560596.9673699997</v>
      </c>
      <c r="E82" s="20">
        <f t="shared" si="4"/>
        <v>47.42658832128211</v>
      </c>
      <c r="F82" s="20">
        <f t="shared" si="3"/>
        <v>74.72213266601287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2546282.194</v>
      </c>
      <c r="C83" s="28">
        <f>C6+C15+C24+C36+C43+C50+C57+C64+C69+C76+C74</f>
        <v>1712297.8215999997</v>
      </c>
      <c r="D83" s="28">
        <f>D6+D15+D24+D36+D43+D50+D57+D64+D69+D76+D74</f>
        <v>1416729.5633699999</v>
      </c>
      <c r="E83" s="20">
        <f t="shared" si="4"/>
        <v>55.63914191083567</v>
      </c>
      <c r="F83" s="20">
        <f t="shared" si="3"/>
        <v>82.7385017663682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830940.842</v>
      </c>
      <c r="C84" s="22">
        <f t="shared" si="5"/>
        <v>544464.0179999999</v>
      </c>
      <c r="D84" s="22">
        <f t="shared" si="5"/>
        <v>459605.616</v>
      </c>
      <c r="E84" s="19">
        <f t="shared" si="4"/>
        <v>55.31147258254517</v>
      </c>
      <c r="F84" s="19">
        <f t="shared" si="3"/>
        <v>84.4143232253045</v>
      </c>
    </row>
    <row r="85" spans="1:6" ht="15">
      <c r="A85" s="47" t="s">
        <v>36</v>
      </c>
      <c r="B85" s="22">
        <f t="shared" si="5"/>
        <v>182803.285</v>
      </c>
      <c r="C85" s="22">
        <f t="shared" si="5"/>
        <v>119792.729</v>
      </c>
      <c r="D85" s="22">
        <f t="shared" si="5"/>
        <v>101174.471</v>
      </c>
      <c r="E85" s="19">
        <f t="shared" si="4"/>
        <v>55.346090197449136</v>
      </c>
      <c r="F85" s="19">
        <f t="shared" si="3"/>
        <v>84.45793984708371</v>
      </c>
    </row>
    <row r="86" spans="1:6" ht="15">
      <c r="A86" s="47" t="s">
        <v>56</v>
      </c>
      <c r="B86" s="22">
        <f>B70+B11+B20+B29+B39+B46+B53+B58</f>
        <v>187732.77200000006</v>
      </c>
      <c r="C86" s="22">
        <f>C70+C11+C20+C29+C39+C46+C53+C58</f>
        <v>125419.533</v>
      </c>
      <c r="D86" s="22">
        <f>D70+D11+D20+D29+D39+D46+D53+D58</f>
        <v>82517.47300000001</v>
      </c>
      <c r="E86" s="19">
        <f t="shared" si="4"/>
        <v>43.954751278056015</v>
      </c>
      <c r="F86" s="19">
        <f>SUM(D86)/C86*100</f>
        <v>65.79315918836983</v>
      </c>
    </row>
    <row r="87" spans="1:6" ht="15">
      <c r="A87" s="47" t="s">
        <v>40</v>
      </c>
      <c r="B87" s="22">
        <f>B83-B84-B85-B86</f>
        <v>1344805.2950000002</v>
      </c>
      <c r="C87" s="22">
        <f>C83-C84-C85-C86</f>
        <v>922621.5415999996</v>
      </c>
      <c r="D87" s="22">
        <f>D83-D84-D85-D86</f>
        <v>773432.0033699999</v>
      </c>
      <c r="E87" s="19">
        <f t="shared" si="4"/>
        <v>57.51256380723871</v>
      </c>
      <c r="F87" s="19">
        <f t="shared" si="3"/>
        <v>83.82982279263966</v>
      </c>
    </row>
    <row r="88" spans="1:6" ht="15">
      <c r="A88" s="34" t="s">
        <v>41</v>
      </c>
      <c r="B88" s="18">
        <f>B13+B22+B41+B34+B55+B60+B62+B65+B67+B72+B80+B48</f>
        <v>718982.8889</v>
      </c>
      <c r="C88" s="18">
        <f>C13+C22+C41+C34+C55+C60+C62+C65+C67+C72+C80+C48</f>
        <v>360921.83900000004</v>
      </c>
      <c r="D88" s="18">
        <f>D13+D22+D41+D34+D55+D60+D62+D65+D67+D72+D80+D48</f>
        <v>135867.404</v>
      </c>
      <c r="E88" s="19">
        <f t="shared" si="4"/>
        <v>18.897167943435882</v>
      </c>
      <c r="F88" s="19">
        <f t="shared" si="3"/>
        <v>37.64455051443977</v>
      </c>
    </row>
    <row r="89" spans="1:6" ht="15">
      <c r="A89" s="34" t="s">
        <v>57</v>
      </c>
      <c r="B89" s="18">
        <f>SUM(B81)</f>
        <v>22787.796</v>
      </c>
      <c r="C89" s="18">
        <f>SUM(C81)</f>
        <v>15044.1</v>
      </c>
      <c r="D89" s="18">
        <f>SUM(D81)</f>
        <v>8000</v>
      </c>
      <c r="E89" s="19">
        <f t="shared" si="4"/>
        <v>35.10651051992918</v>
      </c>
      <c r="F89" s="19">
        <f t="shared" si="3"/>
        <v>53.1769929739898</v>
      </c>
    </row>
    <row r="90" spans="1:6" ht="28.5">
      <c r="A90" s="34" t="s">
        <v>58</v>
      </c>
      <c r="B90" s="18">
        <f>SUM(B73)</f>
        <v>2500</v>
      </c>
      <c r="C90" s="18">
        <f>SUM(C73)</f>
        <v>270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2016-07-19T10:30:50Z</cp:lastPrinted>
  <dcterms:created xsi:type="dcterms:W3CDTF">2015-04-07T07:35:57Z</dcterms:created>
  <dcterms:modified xsi:type="dcterms:W3CDTF">2016-08-23T06:13:41Z</dcterms:modified>
  <cp:category/>
  <cp:version/>
  <cp:contentType/>
  <cp:contentStatus/>
</cp:coreProperties>
</file>