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<sst xmlns="http://schemas.openxmlformats.org/spreadsheetml/2006/main" count="184" uniqueCount="75">
  <si>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</si>
  <si>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</si>
  <si>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</si>
  <si>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</si>
  <si>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</si>
  <si>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</si>
  <si>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</si>
  <si>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</si>
  <si>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</si>
  <si>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</si>
  <si>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</si>
  <si>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</si>
  <si>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</si>
  <si>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</si>
  <si>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</si>
  <si>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</si>
  <si>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</si>
  <si>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</si>
  <si>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</si>
  <si>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</si>
  <si>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</si>
  <si>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</si>
  <si>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</si>
  <si>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</si>
  <si>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</si>
  <si>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</si>
  <si>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</si>
  <si>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</si>
  <si>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</si>
  <si>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</si>
  <si>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</si>
  <si>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</si>
  <si>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</si>
  <si>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</si>
  <si>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</si>
  <si>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</si>
  <si>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</si>
  <si>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</si>
  <si>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</si>
  <si>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</si>
  <si>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</si>
  <si>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</si>
  <si>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</si>
  <si>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</si>
  <si>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</si>
  <si>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</si>
  <si>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</si>
  <si>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</si>
  <si>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</si>
  <si>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</si>
  <si>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</si>
  <si>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</si>
  <si>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</si>
  <si>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</si>
  <si>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</si>
  <si>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</si>
  <si>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</si>
  <si>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</si>
  <si>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</si>
  <si>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</si>
  <si>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</si>
  <si>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</si>
  <si>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</si>
  <si>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</si>
  <si>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</si>
  <si>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</si>
  <si>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</si>
  <si>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</si>
  <si>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</si>
  <si>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січень-листопад,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</si>
  <si>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</si>
  <si>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</si>
  <si>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18 листопада, </t>
    </r>
    <r>
      <rPr>
        <sz val="11"/>
        <rFont val="Times New Roman"/>
        <family val="1"/>
      </rPr>
      <t xml:space="preserve">тис. грн.  </t>
    </r>
  </si>
  <si>
    <t xml:space="preserve">План на январь-ноябрь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</si>
  <si>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18 ноября,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</si>
</sst>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70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69</v>
      </c>
      <c r="D3" s="77" t="s">
        <v>72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800103.6190000001</v>
      </c>
      <c r="C5" s="18">
        <f>C6+C13</f>
        <v>724915.343</v>
      </c>
      <c r="D5" s="18">
        <f>D6+D13</f>
        <v>622591.7139999999</v>
      </c>
      <c r="E5" s="19">
        <f aca="true" t="shared" si="0" ref="E5:E36">SUM(D5)/B5*100</f>
        <v>77.81388550374747</v>
      </c>
      <c r="F5" s="19">
        <f aca="true" t="shared" si="1" ref="F5:F36">SUM(D5)/C5*100</f>
        <v>85.88474778633565</v>
      </c>
    </row>
    <row r="6" spans="1:6" s="14" customFormat="1" ht="16.5" customHeight="1">
      <c r="A6" s="30" t="s">
        <v>32</v>
      </c>
      <c r="B6" s="25">
        <v>731224.743</v>
      </c>
      <c r="C6" s="25">
        <v>659936.561</v>
      </c>
      <c r="D6" s="68">
        <f>580274.657+1536.406</f>
        <v>581811.063</v>
      </c>
      <c r="E6" s="20">
        <f t="shared" si="0"/>
        <v>79.56665424271617</v>
      </c>
      <c r="F6" s="20">
        <f t="shared" si="1"/>
        <v>88.16166543620243</v>
      </c>
    </row>
    <row r="7" spans="1:6" s="3" customFormat="1" ht="14.25" customHeight="1">
      <c r="A7" s="12" t="s">
        <v>1</v>
      </c>
      <c r="B7" s="11">
        <v>417764.57</v>
      </c>
      <c r="C7" s="11">
        <v>377775.419</v>
      </c>
      <c r="D7" s="11">
        <v>349288.245</v>
      </c>
      <c r="E7" s="20">
        <f t="shared" si="0"/>
        <v>83.60887209750697</v>
      </c>
      <c r="F7" s="20">
        <f t="shared" si="1"/>
        <v>92.4592303873535</v>
      </c>
    </row>
    <row r="8" spans="1:6" s="3" customFormat="1" ht="15">
      <c r="A8" s="12" t="s">
        <v>27</v>
      </c>
      <c r="B8" s="11">
        <v>91908.273</v>
      </c>
      <c r="C8" s="11">
        <v>83213.356</v>
      </c>
      <c r="D8" s="11">
        <v>77565.768</v>
      </c>
      <c r="E8" s="20">
        <f t="shared" si="0"/>
        <v>84.39476172074303</v>
      </c>
      <c r="F8" s="20">
        <f t="shared" si="1"/>
        <v>93.21312314335694</v>
      </c>
    </row>
    <row r="9" spans="1:6" s="3" customFormat="1" ht="15">
      <c r="A9" s="12" t="s">
        <v>4</v>
      </c>
      <c r="B9" s="11">
        <v>173.484</v>
      </c>
      <c r="C9" s="11">
        <v>173.183</v>
      </c>
      <c r="D9" s="11">
        <f>164.778+1.321</f>
        <v>166.099</v>
      </c>
      <c r="E9" s="20">
        <f t="shared" si="0"/>
        <v>95.74312328514443</v>
      </c>
      <c r="F9" s="20">
        <f t="shared" si="1"/>
        <v>95.90952922630974</v>
      </c>
    </row>
    <row r="10" spans="1:6" s="3" customFormat="1" ht="15">
      <c r="A10" s="12" t="s">
        <v>5</v>
      </c>
      <c r="B10" s="11">
        <v>49370.159</v>
      </c>
      <c r="C10" s="11">
        <v>41889.32</v>
      </c>
      <c r="D10" s="11">
        <f>34794.252+917.816</f>
        <v>35712.068</v>
      </c>
      <c r="E10" s="20">
        <f t="shared" si="0"/>
        <v>72.33533114608765</v>
      </c>
      <c r="F10" s="20">
        <f t="shared" si="1"/>
        <v>85.25339633109346</v>
      </c>
    </row>
    <row r="11" spans="1:6" s="3" customFormat="1" ht="15">
      <c r="A11" s="12" t="s">
        <v>29</v>
      </c>
      <c r="B11" s="11">
        <v>95933.928</v>
      </c>
      <c r="C11" s="11">
        <v>84303.516</v>
      </c>
      <c r="D11" s="11">
        <f>58303.133+212.826</f>
        <v>58515.959</v>
      </c>
      <c r="E11" s="20">
        <f t="shared" si="0"/>
        <v>60.996104527274234</v>
      </c>
      <c r="F11" s="20">
        <f t="shared" si="1"/>
        <v>69.41105398261207</v>
      </c>
    </row>
    <row r="12" spans="1:6" s="3" customFormat="1" ht="15">
      <c r="A12" s="12" t="s">
        <v>13</v>
      </c>
      <c r="B12" s="11">
        <f>SUM(B6)-B7-B8-B9-B10-B11</f>
        <v>76074.32900000004</v>
      </c>
      <c r="C12" s="11">
        <f>SUM(C6)-C7-C8-C9-C10-C11</f>
        <v>72581.76699999999</v>
      </c>
      <c r="D12" s="11">
        <f>SUM(D6)-D7-D8-D9-D10-D11</f>
        <v>60562.924</v>
      </c>
      <c r="E12" s="20">
        <f t="shared" si="0"/>
        <v>79.61019807351829</v>
      </c>
      <c r="F12" s="20">
        <f t="shared" si="1"/>
        <v>83.44096114386414</v>
      </c>
    </row>
    <row r="13" spans="1:6" s="3" customFormat="1" ht="15">
      <c r="A13" s="30" t="s">
        <v>14</v>
      </c>
      <c r="B13" s="25">
        <v>68878.876</v>
      </c>
      <c r="C13" s="25">
        <v>64978.782</v>
      </c>
      <c r="D13" s="25">
        <f>40730.464+50.187</f>
        <v>40780.651</v>
      </c>
      <c r="E13" s="20">
        <f t="shared" si="0"/>
        <v>59.20632473735489</v>
      </c>
      <c r="F13" s="20">
        <f t="shared" si="1"/>
        <v>62.75994985563133</v>
      </c>
    </row>
    <row r="14" spans="1:6" s="2" customFormat="1" ht="14.25">
      <c r="A14" s="17" t="s">
        <v>6</v>
      </c>
      <c r="B14" s="18">
        <f>B15+B22</f>
        <v>409767.88</v>
      </c>
      <c r="C14" s="18">
        <f>C15+C22</f>
        <v>375754.05000000005</v>
      </c>
      <c r="D14" s="18">
        <f>D15+D22</f>
        <v>340075.64999999997</v>
      </c>
      <c r="E14" s="19">
        <f t="shared" si="0"/>
        <v>82.9922662557153</v>
      </c>
      <c r="F14" s="19">
        <f t="shared" si="1"/>
        <v>90.50485284190547</v>
      </c>
    </row>
    <row r="15" spans="1:6" s="14" customFormat="1" ht="15">
      <c r="A15" s="30" t="s">
        <v>31</v>
      </c>
      <c r="B15" s="25">
        <f>25271+356734.31</f>
        <v>382005.31</v>
      </c>
      <c r="C15" s="25">
        <f>324829.78+23161.7</f>
        <v>347991.48000000004</v>
      </c>
      <c r="D15" s="25">
        <f>291616.148+858.418+22107.05</f>
        <v>314581.616</v>
      </c>
      <c r="E15" s="20">
        <f t="shared" si="0"/>
        <v>82.35006366796314</v>
      </c>
      <c r="F15" s="20">
        <f t="shared" si="1"/>
        <v>90.39922931446482</v>
      </c>
    </row>
    <row r="16" spans="1:6" s="3" customFormat="1" ht="15">
      <c r="A16" s="12" t="s">
        <v>1</v>
      </c>
      <c r="B16" s="11">
        <v>222455.962</v>
      </c>
      <c r="C16" s="11">
        <v>202386.436</v>
      </c>
      <c r="D16" s="11">
        <v>187115.259</v>
      </c>
      <c r="E16" s="20">
        <f t="shared" si="0"/>
        <v>84.11339364327758</v>
      </c>
      <c r="F16" s="20">
        <f t="shared" si="1"/>
        <v>92.45444640371058</v>
      </c>
    </row>
    <row r="17" spans="1:6" s="3" customFormat="1" ht="15">
      <c r="A17" s="12" t="s">
        <v>27</v>
      </c>
      <c r="B17" s="11">
        <v>48773.286</v>
      </c>
      <c r="C17" s="11">
        <v>44385.432</v>
      </c>
      <c r="D17" s="11">
        <v>40595.145</v>
      </c>
      <c r="E17" s="20">
        <f t="shared" si="0"/>
        <v>83.23233542230474</v>
      </c>
      <c r="F17" s="20">
        <f t="shared" si="1"/>
        <v>91.46051569352754</v>
      </c>
    </row>
    <row r="18" spans="1:6" s="3" customFormat="1" ht="15">
      <c r="A18" s="12" t="s">
        <v>4</v>
      </c>
      <c r="B18" s="11">
        <v>18728.89</v>
      </c>
      <c r="C18" s="11">
        <v>17151.201</v>
      </c>
      <c r="D18" s="11">
        <f>16386.442+172.703</f>
        <v>16559.145</v>
      </c>
      <c r="E18" s="20">
        <f t="shared" si="0"/>
        <v>88.4149834827371</v>
      </c>
      <c r="F18" s="20">
        <f t="shared" si="1"/>
        <v>96.54802016488524</v>
      </c>
    </row>
    <row r="19" spans="1:6" s="3" customFormat="1" ht="15">
      <c r="A19" s="12" t="s">
        <v>5</v>
      </c>
      <c r="B19" s="11">
        <v>6700.729</v>
      </c>
      <c r="C19" s="11">
        <v>6283.911</v>
      </c>
      <c r="D19" s="11">
        <f>5737.11+71.892</f>
        <v>5809.0019999999995</v>
      </c>
      <c r="E19" s="20">
        <f t="shared" si="0"/>
        <v>86.69208977112788</v>
      </c>
      <c r="F19" s="20">
        <f t="shared" si="1"/>
        <v>92.44246139068487</v>
      </c>
    </row>
    <row r="20" spans="1:6" s="3" customFormat="1" ht="15">
      <c r="A20" s="12" t="s">
        <v>29</v>
      </c>
      <c r="B20" s="11">
        <v>36131.055</v>
      </c>
      <c r="C20" s="11">
        <v>32095.527</v>
      </c>
      <c r="D20" s="11">
        <f>22229.856+278.302</f>
        <v>22508.158</v>
      </c>
      <c r="E20" s="20">
        <f t="shared" si="0"/>
        <v>62.295878158000086</v>
      </c>
      <c r="F20" s="20">
        <f t="shared" si="1"/>
        <v>70.1286444058077</v>
      </c>
    </row>
    <row r="21" spans="1:6" s="3" customFormat="1" ht="15">
      <c r="A21" s="51" t="s">
        <v>13</v>
      </c>
      <c r="B21" s="11">
        <f>SUM(B15)-B16-B17-B18-B19-B20</f>
        <v>49215.388</v>
      </c>
      <c r="C21" s="11">
        <f>SUM(C15)-C16-C17-C18-C19-C20</f>
        <v>45688.973000000056</v>
      </c>
      <c r="D21" s="11">
        <f>SUM(D15)-D16-D17-D18-D19-D20</f>
        <v>41994.90699999999</v>
      </c>
      <c r="E21" s="20">
        <f t="shared" si="0"/>
        <v>85.32881423184145</v>
      </c>
      <c r="F21" s="20">
        <f t="shared" si="1"/>
        <v>91.91475369779036</v>
      </c>
    </row>
    <row r="22" spans="1:6" s="3" customFormat="1" ht="15">
      <c r="A22" s="52" t="s">
        <v>14</v>
      </c>
      <c r="B22" s="25">
        <v>27762.57</v>
      </c>
      <c r="C22" s="25">
        <v>27762.57</v>
      </c>
      <c r="D22" s="25">
        <f>25298.023+196.011</f>
        <v>25494.034</v>
      </c>
      <c r="E22" s="20">
        <f t="shared" si="0"/>
        <v>91.82879682968832</v>
      </c>
      <c r="F22" s="20">
        <f t="shared" si="1"/>
        <v>91.82879682968832</v>
      </c>
    </row>
    <row r="23" spans="1:6" s="2" customFormat="1" ht="28.5">
      <c r="A23" s="17" t="s">
        <v>26</v>
      </c>
      <c r="B23" s="18">
        <f>B24+B34</f>
        <v>702365.366</v>
      </c>
      <c r="C23" s="18">
        <f>C24+C34</f>
        <v>681071.426</v>
      </c>
      <c r="D23" s="18">
        <f>D24+D34</f>
        <v>673011.525</v>
      </c>
      <c r="E23" s="19">
        <f t="shared" si="0"/>
        <v>95.82071633640318</v>
      </c>
      <c r="F23" s="19">
        <f t="shared" si="1"/>
        <v>98.81658506107993</v>
      </c>
    </row>
    <row r="24" spans="1:6" s="14" customFormat="1" ht="15">
      <c r="A24" s="30" t="s">
        <v>31</v>
      </c>
      <c r="B24" s="25">
        <v>695889.564</v>
      </c>
      <c r="C24" s="25">
        <v>674595.624</v>
      </c>
      <c r="D24" s="25">
        <f>669591.417+22.789</f>
        <v>669614.206</v>
      </c>
      <c r="E24" s="20">
        <f t="shared" si="0"/>
        <v>96.22420577067312</v>
      </c>
      <c r="F24" s="20">
        <f t="shared" si="1"/>
        <v>99.26156977264947</v>
      </c>
    </row>
    <row r="25" spans="1:6" s="3" customFormat="1" ht="15">
      <c r="A25" s="12" t="s">
        <v>1</v>
      </c>
      <c r="B25" s="11">
        <v>15453.313</v>
      </c>
      <c r="C25" s="11">
        <v>14044.53</v>
      </c>
      <c r="D25" s="11">
        <v>12918.388</v>
      </c>
      <c r="E25" s="20">
        <f t="shared" si="0"/>
        <v>83.5962359657117</v>
      </c>
      <c r="F25" s="20">
        <f t="shared" si="1"/>
        <v>91.98163270682608</v>
      </c>
    </row>
    <row r="26" spans="1:6" s="3" customFormat="1" ht="15">
      <c r="A26" s="12" t="s">
        <v>27</v>
      </c>
      <c r="B26" s="11">
        <v>3369.614</v>
      </c>
      <c r="C26" s="11">
        <v>3055.696</v>
      </c>
      <c r="D26" s="11">
        <v>2808.568</v>
      </c>
      <c r="E26" s="20">
        <f t="shared" si="0"/>
        <v>83.34984363194124</v>
      </c>
      <c r="F26" s="20">
        <f t="shared" si="1"/>
        <v>91.91254627423672</v>
      </c>
    </row>
    <row r="27" spans="1:6" s="3" customFormat="1" ht="15">
      <c r="A27" s="12" t="s">
        <v>4</v>
      </c>
      <c r="B27" s="11">
        <v>81.57</v>
      </c>
      <c r="C27" s="11">
        <v>79.87</v>
      </c>
      <c r="D27" s="11">
        <v>70</v>
      </c>
      <c r="E27" s="20">
        <f t="shared" si="0"/>
        <v>85.81586367537085</v>
      </c>
      <c r="F27" s="20">
        <f t="shared" si="1"/>
        <v>87.64241893076249</v>
      </c>
    </row>
    <row r="28" spans="1:6" s="3" customFormat="1" ht="15">
      <c r="A28" s="12" t="s">
        <v>5</v>
      </c>
      <c r="B28" s="11">
        <v>501.527</v>
      </c>
      <c r="C28" s="11">
        <v>404.037</v>
      </c>
      <c r="D28" s="11">
        <v>277.288</v>
      </c>
      <c r="E28" s="20">
        <f t="shared" si="0"/>
        <v>55.28874816310987</v>
      </c>
      <c r="F28" s="20">
        <f t="shared" si="1"/>
        <v>68.62935820234286</v>
      </c>
    </row>
    <row r="29" spans="1:6" s="3" customFormat="1" ht="15">
      <c r="A29" s="12" t="s">
        <v>29</v>
      </c>
      <c r="B29" s="11">
        <v>1309.543</v>
      </c>
      <c r="C29" s="11">
        <v>1092.613</v>
      </c>
      <c r="D29" s="11">
        <f>765.226+17.429</f>
        <v>782.655</v>
      </c>
      <c r="E29" s="20">
        <f t="shared" si="0"/>
        <v>59.76550598185779</v>
      </c>
      <c r="F29" s="20">
        <f t="shared" si="1"/>
        <v>71.63149257788439</v>
      </c>
    </row>
    <row r="30" spans="1:6" s="3" customFormat="1" ht="15">
      <c r="A30" s="12" t="s">
        <v>13</v>
      </c>
      <c r="B30" s="11">
        <f>SUM(B24)-B25-B26-B27-B28-B29</f>
        <v>675173.9970000002</v>
      </c>
      <c r="C30" s="11">
        <f>SUM(C24)-C25-C26-C27-C28-C29</f>
        <v>655918.8779999999</v>
      </c>
      <c r="D30" s="11">
        <f>SUM(D24)-D25-D26-D27-D28-D29</f>
        <v>652757.307</v>
      </c>
      <c r="E30" s="20">
        <f t="shared" si="0"/>
        <v>96.67986473122421</v>
      </c>
      <c r="F30" s="20">
        <f t="shared" si="1"/>
        <v>99.5179935955434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632499.315</v>
      </c>
      <c r="D31" s="11">
        <f>SUM(D32:D33)</f>
        <v>632499.309</v>
      </c>
      <c r="E31" s="20">
        <f t="shared" si="0"/>
        <v>95.90123132766871</v>
      </c>
      <c r="F31" s="20">
        <f t="shared" si="1"/>
        <v>99.99999905138239</v>
      </c>
    </row>
    <row r="32" spans="1:6" s="3" customFormat="1" ht="30">
      <c r="A32" s="13" t="s">
        <v>22</v>
      </c>
      <c r="B32" s="11">
        <v>425980</v>
      </c>
      <c r="C32" s="11">
        <v>412704.026</v>
      </c>
      <c r="D32" s="67">
        <v>412704.026</v>
      </c>
      <c r="E32" s="20">
        <f t="shared" si="0"/>
        <v>96.88342786046293</v>
      </c>
      <c r="F32" s="20">
        <f t="shared" si="1"/>
        <v>100</v>
      </c>
    </row>
    <row r="33" spans="1:6" s="3" customFormat="1" ht="15">
      <c r="A33" s="13" t="s">
        <v>19</v>
      </c>
      <c r="B33" s="11">
        <v>233552</v>
      </c>
      <c r="C33" s="11">
        <v>219795.289</v>
      </c>
      <c r="D33" s="11">
        <v>219795.283</v>
      </c>
      <c r="E33" s="20">
        <f t="shared" si="0"/>
        <v>94.1097841165993</v>
      </c>
      <c r="F33" s="20">
        <f t="shared" si="1"/>
        <v>99.99999727018717</v>
      </c>
    </row>
    <row r="34" spans="1:6" s="3" customFormat="1" ht="15">
      <c r="A34" s="30" t="s">
        <v>14</v>
      </c>
      <c r="B34" s="25">
        <v>6475.802</v>
      </c>
      <c r="C34" s="25">
        <v>6475.802</v>
      </c>
      <c r="D34" s="25">
        <f>3253.063+144.256</f>
        <v>3397.319</v>
      </c>
      <c r="E34" s="20">
        <f t="shared" si="0"/>
        <v>52.4617491393344</v>
      </c>
      <c r="F34" s="20">
        <f t="shared" si="1"/>
        <v>52.4617491393344</v>
      </c>
    </row>
    <row r="35" spans="1:6" s="2" customFormat="1" ht="14.25">
      <c r="A35" s="17" t="s">
        <v>7</v>
      </c>
      <c r="B35" s="18">
        <f>B36+B41</f>
        <v>108644.942</v>
      </c>
      <c r="C35" s="18">
        <f>C36+C41</f>
        <v>100008.25899999999</v>
      </c>
      <c r="D35" s="18">
        <f>D36+D41</f>
        <v>83672.826</v>
      </c>
      <c r="E35" s="19">
        <f t="shared" si="0"/>
        <v>77.01492997253384</v>
      </c>
      <c r="F35" s="19">
        <f t="shared" si="1"/>
        <v>83.66591603199493</v>
      </c>
    </row>
    <row r="36" spans="1:6" s="14" customFormat="1" ht="15">
      <c r="A36" s="30" t="s">
        <v>31</v>
      </c>
      <c r="B36" s="25">
        <v>88524.04</v>
      </c>
      <c r="C36" s="25">
        <v>80017.537</v>
      </c>
      <c r="D36" s="25">
        <f>72209.693+193.762</f>
        <v>72403.455</v>
      </c>
      <c r="E36" s="20">
        <f t="shared" si="0"/>
        <v>81.78959636275074</v>
      </c>
      <c r="F36" s="20">
        <f t="shared" si="1"/>
        <v>90.48448342017826</v>
      </c>
    </row>
    <row r="37" spans="1:6" s="3" customFormat="1" ht="15">
      <c r="A37" s="12" t="s">
        <v>1</v>
      </c>
      <c r="B37" s="11">
        <v>40713.289</v>
      </c>
      <c r="C37" s="11">
        <v>37230.715</v>
      </c>
      <c r="D37" s="11">
        <v>34555.871</v>
      </c>
      <c r="E37" s="20">
        <f aca="true" t="shared" si="2" ref="E37:E68">SUM(D37)/B37*100</f>
        <v>84.87614695044657</v>
      </c>
      <c r="F37" s="20">
        <f aca="true" t="shared" si="3" ref="F37:F71">SUM(D37)/C37*100</f>
        <v>92.81549118785391</v>
      </c>
    </row>
    <row r="38" spans="1:6" s="3" customFormat="1" ht="15">
      <c r="A38" s="12" t="s">
        <v>27</v>
      </c>
      <c r="B38" s="11">
        <v>8986.923</v>
      </c>
      <c r="C38" s="11">
        <v>8231.752</v>
      </c>
      <c r="D38" s="11">
        <v>7625.6</v>
      </c>
      <c r="E38" s="20">
        <f t="shared" si="2"/>
        <v>84.85217910512863</v>
      </c>
      <c r="F38" s="20">
        <f t="shared" si="3"/>
        <v>92.63641567433034</v>
      </c>
    </row>
    <row r="39" spans="1:6" s="3" customFormat="1" ht="15">
      <c r="A39" s="12" t="s">
        <v>29</v>
      </c>
      <c r="B39" s="11">
        <v>6464.382</v>
      </c>
      <c r="C39" s="11">
        <v>5170.394</v>
      </c>
      <c r="D39" s="11">
        <v>3692.788</v>
      </c>
      <c r="E39" s="20">
        <f t="shared" si="2"/>
        <v>57.12515132923767</v>
      </c>
      <c r="F39" s="20">
        <f t="shared" si="3"/>
        <v>71.42179106659955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29384.676</v>
      </c>
      <c r="D40" s="11">
        <f>SUM(D36)-D37-D38-D39</f>
        <v>26529.196000000004</v>
      </c>
      <c r="E40" s="20">
        <f t="shared" si="2"/>
        <v>81.98284976819444</v>
      </c>
      <c r="F40" s="20">
        <f t="shared" si="3"/>
        <v>90.28241795145199</v>
      </c>
    </row>
    <row r="41" spans="1:6" s="3" customFormat="1" ht="15">
      <c r="A41" s="30" t="s">
        <v>14</v>
      </c>
      <c r="B41" s="25">
        <v>20120.902</v>
      </c>
      <c r="C41" s="25">
        <v>19990.722</v>
      </c>
      <c r="D41" s="25">
        <f>11252.849+16.522</f>
        <v>11269.371000000001</v>
      </c>
      <c r="E41" s="20">
        <f t="shared" si="2"/>
        <v>56.00827935049831</v>
      </c>
      <c r="F41" s="20">
        <f t="shared" si="3"/>
        <v>56.37300643768645</v>
      </c>
    </row>
    <row r="42" spans="1:6" s="2" customFormat="1" ht="14.25">
      <c r="A42" s="17" t="s">
        <v>8</v>
      </c>
      <c r="B42" s="18">
        <f>B43+B48</f>
        <v>69651.992</v>
      </c>
      <c r="C42" s="18">
        <f>C43+C48</f>
        <v>65383.67</v>
      </c>
      <c r="D42" s="18">
        <f>D43+D48</f>
        <v>50223.772</v>
      </c>
      <c r="E42" s="19">
        <f t="shared" si="2"/>
        <v>72.10672739984234</v>
      </c>
      <c r="F42" s="19">
        <f t="shared" si="3"/>
        <v>76.81393840388586</v>
      </c>
    </row>
    <row r="43" spans="1:6" s="14" customFormat="1" ht="15">
      <c r="A43" s="30" t="s">
        <v>31</v>
      </c>
      <c r="B43" s="25">
        <v>53051.657</v>
      </c>
      <c r="C43" s="25">
        <v>48783.335</v>
      </c>
      <c r="D43" s="25">
        <f>43286.208+36.829</f>
        <v>43323.037</v>
      </c>
      <c r="E43" s="20">
        <f t="shared" si="2"/>
        <v>81.6619865426635</v>
      </c>
      <c r="F43" s="20">
        <f t="shared" si="3"/>
        <v>88.80704240495241</v>
      </c>
    </row>
    <row r="44" spans="1:6" s="3" customFormat="1" ht="15">
      <c r="A44" s="12" t="s">
        <v>1</v>
      </c>
      <c r="B44" s="11">
        <v>24821.078</v>
      </c>
      <c r="C44" s="11">
        <v>22480.806</v>
      </c>
      <c r="D44" s="11">
        <v>20941.074</v>
      </c>
      <c r="E44" s="20">
        <f t="shared" si="2"/>
        <v>84.36810842784507</v>
      </c>
      <c r="F44" s="20">
        <f t="shared" si="3"/>
        <v>93.1509039311135</v>
      </c>
    </row>
    <row r="45" spans="1:6" s="3" customFormat="1" ht="15">
      <c r="A45" s="12" t="s">
        <v>27</v>
      </c>
      <c r="B45" s="11">
        <v>5460.879</v>
      </c>
      <c r="C45" s="11">
        <v>4948.326</v>
      </c>
      <c r="D45" s="11">
        <v>4593.65</v>
      </c>
      <c r="E45" s="20">
        <f t="shared" si="2"/>
        <v>84.11924160927205</v>
      </c>
      <c r="F45" s="20">
        <f t="shared" si="3"/>
        <v>92.83240433229338</v>
      </c>
    </row>
    <row r="46" spans="1:6" s="3" customFormat="1" ht="15">
      <c r="A46" s="12" t="s">
        <v>29</v>
      </c>
      <c r="B46" s="11">
        <v>4194.121</v>
      </c>
      <c r="C46" s="11">
        <v>3537.281</v>
      </c>
      <c r="D46" s="11">
        <v>2416.477</v>
      </c>
      <c r="E46" s="20">
        <f t="shared" si="2"/>
        <v>57.61581508974108</v>
      </c>
      <c r="F46" s="20">
        <f t="shared" si="3"/>
        <v>68.31453311173186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17816.922</v>
      </c>
      <c r="D47" s="11">
        <f>SUM(D43)-D44-D45-D46</f>
        <v>15371.835999999996</v>
      </c>
      <c r="E47" s="20">
        <f t="shared" si="2"/>
        <v>82.75293060851561</v>
      </c>
      <c r="F47" s="20">
        <f t="shared" si="3"/>
        <v>86.27660827161951</v>
      </c>
    </row>
    <row r="48" spans="1:6" s="3" customFormat="1" ht="15">
      <c r="A48" s="30" t="s">
        <v>14</v>
      </c>
      <c r="B48" s="25">
        <v>16600.335</v>
      </c>
      <c r="C48" s="25">
        <v>16600.335</v>
      </c>
      <c r="D48" s="25">
        <v>6900.735</v>
      </c>
      <c r="E48" s="20">
        <f t="shared" si="2"/>
        <v>41.56985386138292</v>
      </c>
      <c r="F48" s="20">
        <f t="shared" si="3"/>
        <v>41.56985386138292</v>
      </c>
    </row>
    <row r="49" spans="1:6" s="3" customFormat="1" ht="14.25">
      <c r="A49" s="17" t="s">
        <v>0</v>
      </c>
      <c r="B49" s="18">
        <f>B50+B55</f>
        <v>95509.098</v>
      </c>
      <c r="C49" s="18">
        <f>C50+C55</f>
        <v>87061.079</v>
      </c>
      <c r="D49" s="18">
        <f>D50+D55</f>
        <v>73431.07</v>
      </c>
      <c r="E49" s="19">
        <f t="shared" si="2"/>
        <v>76.88384828008742</v>
      </c>
      <c r="F49" s="19">
        <f t="shared" si="3"/>
        <v>84.34431417970366</v>
      </c>
    </row>
    <row r="50" spans="1:6" s="3" customFormat="1" ht="15">
      <c r="A50" s="30" t="s">
        <v>31</v>
      </c>
      <c r="B50" s="25">
        <v>86656.965</v>
      </c>
      <c r="C50" s="25">
        <v>78208.946</v>
      </c>
      <c r="D50" s="25">
        <v>68516.568</v>
      </c>
      <c r="E50" s="20">
        <f t="shared" si="2"/>
        <v>79.06642934009979</v>
      </c>
      <c r="F50" s="20">
        <f t="shared" si="3"/>
        <v>87.60707246968909</v>
      </c>
    </row>
    <row r="51" spans="1:6" s="3" customFormat="1" ht="15">
      <c r="A51" s="12" t="s">
        <v>1</v>
      </c>
      <c r="B51" s="11">
        <v>53800.3</v>
      </c>
      <c r="C51" s="11">
        <v>48380.858</v>
      </c>
      <c r="D51" s="11">
        <v>43920.474</v>
      </c>
      <c r="E51" s="20">
        <f t="shared" si="2"/>
        <v>81.63611355327015</v>
      </c>
      <c r="F51" s="20">
        <f t="shared" si="3"/>
        <v>90.78068437727997</v>
      </c>
    </row>
    <row r="52" spans="1:6" s="3" customFormat="1" ht="15">
      <c r="A52" s="12" t="s">
        <v>27</v>
      </c>
      <c r="B52" s="11">
        <v>11900.443</v>
      </c>
      <c r="C52" s="11">
        <v>10698.847</v>
      </c>
      <c r="D52" s="11">
        <v>9647.478</v>
      </c>
      <c r="E52" s="20">
        <f t="shared" si="2"/>
        <v>81.06822577949409</v>
      </c>
      <c r="F52" s="20">
        <f t="shared" si="3"/>
        <v>90.17306257393903</v>
      </c>
    </row>
    <row r="53" spans="1:6" s="3" customFormat="1" ht="15">
      <c r="A53" s="12" t="s">
        <v>29</v>
      </c>
      <c r="B53" s="11">
        <v>4798.274</v>
      </c>
      <c r="C53" s="11">
        <v>3932.942</v>
      </c>
      <c r="D53" s="11">
        <v>2839.013</v>
      </c>
      <c r="E53" s="20">
        <f t="shared" si="2"/>
        <v>59.16737977030907</v>
      </c>
      <c r="F53" s="20">
        <f t="shared" si="3"/>
        <v>72.18547845353427</v>
      </c>
    </row>
    <row r="54" spans="1:6" s="3" customFormat="1" ht="15">
      <c r="A54" s="12" t="s">
        <v>13</v>
      </c>
      <c r="B54" s="11">
        <f>SUM(B50)-B51-B52-B53</f>
        <v>16157.947999999993</v>
      </c>
      <c r="C54" s="11">
        <f>SUM(C50)-C51-C52-C53</f>
        <v>15196.298999999995</v>
      </c>
      <c r="D54" s="11">
        <f>SUM(D50)-D51-D52-D53</f>
        <v>12109.603</v>
      </c>
      <c r="E54" s="20">
        <f t="shared" si="2"/>
        <v>74.94517868234261</v>
      </c>
      <c r="F54" s="20">
        <f t="shared" si="3"/>
        <v>79.68784373089791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4914.502</v>
      </c>
      <c r="E55" s="20">
        <f t="shared" si="2"/>
        <v>55.517715334823826</v>
      </c>
      <c r="F55" s="20">
        <f t="shared" si="3"/>
        <v>55.517715334823826</v>
      </c>
    </row>
    <row r="56" spans="1:6" s="3" customFormat="1" ht="14.25" customHeight="1">
      <c r="A56" s="21" t="s">
        <v>9</v>
      </c>
      <c r="B56" s="22">
        <f>B57+B60</f>
        <v>421702.37899999996</v>
      </c>
      <c r="C56" s="22">
        <f>C57+C60</f>
        <v>399153.507</v>
      </c>
      <c r="D56" s="69">
        <f>D57+D60</f>
        <v>229325.271</v>
      </c>
      <c r="E56" s="19">
        <f t="shared" si="2"/>
        <v>54.38083407160481</v>
      </c>
      <c r="F56" s="19">
        <f t="shared" si="3"/>
        <v>57.45290144726199</v>
      </c>
    </row>
    <row r="57" spans="1:6" s="3" customFormat="1" ht="14.25" customHeight="1">
      <c r="A57" s="30" t="s">
        <v>31</v>
      </c>
      <c r="B57" s="25">
        <v>204034.686</v>
      </c>
      <c r="C57" s="25">
        <v>190632.622</v>
      </c>
      <c r="D57" s="25">
        <f>139618.386+168.131</f>
        <v>139786.517</v>
      </c>
      <c r="E57" s="20">
        <f t="shared" si="2"/>
        <v>68.5111535398447</v>
      </c>
      <c r="F57" s="20">
        <f t="shared" si="3"/>
        <v>73.32769991486556</v>
      </c>
    </row>
    <row r="58" spans="1:6" s="3" customFormat="1" ht="15">
      <c r="A58" s="12" t="s">
        <v>29</v>
      </c>
      <c r="B58" s="11">
        <v>22333.7</v>
      </c>
      <c r="C58" s="11">
        <v>20222.156</v>
      </c>
      <c r="D58" s="11">
        <f>17493.229+7.127</f>
        <v>17500.356</v>
      </c>
      <c r="E58" s="20">
        <f t="shared" si="2"/>
        <v>78.35851650196788</v>
      </c>
      <c r="F58" s="20">
        <f t="shared" si="3"/>
        <v>86.54050537440222</v>
      </c>
    </row>
    <row r="59" spans="1:6" s="3" customFormat="1" ht="15">
      <c r="A59" s="12" t="s">
        <v>13</v>
      </c>
      <c r="B59" s="11">
        <f>SUM(B57)-B58</f>
        <v>181700.98599999998</v>
      </c>
      <c r="C59" s="11">
        <f>SUM(C57)-C58</f>
        <v>170410.46600000001</v>
      </c>
      <c r="D59" s="11">
        <f>SUM(D57)-D58</f>
        <v>122286.161</v>
      </c>
      <c r="E59" s="20">
        <f t="shared" si="2"/>
        <v>67.30076907782988</v>
      </c>
      <c r="F59" s="20">
        <f t="shared" si="3"/>
        <v>71.75977149196927</v>
      </c>
    </row>
    <row r="60" spans="1:6" s="3" customFormat="1" ht="15">
      <c r="A60" s="30" t="s">
        <v>14</v>
      </c>
      <c r="B60" s="25">
        <v>217667.693</v>
      </c>
      <c r="C60" s="25">
        <v>208520.885</v>
      </c>
      <c r="D60" s="25">
        <v>89538.754</v>
      </c>
      <c r="E60" s="20">
        <f t="shared" si="2"/>
        <v>41.13552763202208</v>
      </c>
      <c r="F60" s="20">
        <f t="shared" si="3"/>
        <v>42.939945320105465</v>
      </c>
    </row>
    <row r="61" spans="1:6" s="3" customFormat="1" ht="17.25" customHeight="1">
      <c r="A61" s="21" t="s">
        <v>21</v>
      </c>
      <c r="B61" s="22">
        <f>SUM(B62)</f>
        <v>93384.755</v>
      </c>
      <c r="C61" s="22">
        <f>SUM(C62)</f>
        <v>91266.881</v>
      </c>
      <c r="D61" s="22">
        <f>SUM(D62)</f>
        <v>45222.505000000005</v>
      </c>
      <c r="E61" s="20">
        <f t="shared" si="2"/>
        <v>48.42600379473074</v>
      </c>
      <c r="F61" s="20">
        <f t="shared" si="3"/>
        <v>49.54974302233469</v>
      </c>
    </row>
    <row r="62" spans="1:6" s="3" customFormat="1" ht="15">
      <c r="A62" s="30" t="s">
        <v>14</v>
      </c>
      <c r="B62" s="25">
        <v>93384.755</v>
      </c>
      <c r="C62" s="25">
        <v>91266.881</v>
      </c>
      <c r="D62" s="25">
        <f>43098.099+2124.406</f>
        <v>45222.505000000005</v>
      </c>
      <c r="E62" s="20">
        <f t="shared" si="2"/>
        <v>48.42600379473074</v>
      </c>
      <c r="F62" s="20">
        <f t="shared" si="3"/>
        <v>49.54974302233469</v>
      </c>
    </row>
    <row r="63" spans="1:6" s="3" customFormat="1" ht="15" customHeight="1">
      <c r="A63" s="23" t="s">
        <v>16</v>
      </c>
      <c r="B63" s="22">
        <f>SUM(B64:B65)</f>
        <v>321882.857</v>
      </c>
      <c r="C63" s="22">
        <f>SUM(C64:C65)</f>
        <v>316007.296</v>
      </c>
      <c r="D63" s="22">
        <f>SUM(D64:D65)</f>
        <v>217125.276</v>
      </c>
      <c r="E63" s="19">
        <f t="shared" si="2"/>
        <v>67.45474985019162</v>
      </c>
      <c r="F63" s="19">
        <f t="shared" si="3"/>
        <v>68.70894398590089</v>
      </c>
    </row>
    <row r="64" spans="1:6" s="3" customFormat="1" ht="15">
      <c r="A64" s="30" t="s">
        <v>13</v>
      </c>
      <c r="B64" s="25">
        <v>106158.037</v>
      </c>
      <c r="C64" s="25">
        <v>101132.476</v>
      </c>
      <c r="D64" s="25">
        <v>73731.208</v>
      </c>
      <c r="E64" s="20">
        <f t="shared" si="2"/>
        <v>69.4541930913813</v>
      </c>
      <c r="F64" s="20">
        <f t="shared" si="3"/>
        <v>72.90556991801526</v>
      </c>
    </row>
    <row r="65" spans="1:6" s="3" customFormat="1" ht="15">
      <c r="A65" s="30" t="s">
        <v>14</v>
      </c>
      <c r="B65" s="25">
        <v>215724.82</v>
      </c>
      <c r="C65" s="25">
        <v>214874.82</v>
      </c>
      <c r="D65" s="25">
        <v>143394.068</v>
      </c>
      <c r="E65" s="20">
        <f t="shared" si="2"/>
        <v>66.4708251929472</v>
      </c>
      <c r="F65" s="20">
        <f t="shared" si="3"/>
        <v>66.73376992241343</v>
      </c>
    </row>
    <row r="66" spans="1:6" s="3" customFormat="1" ht="60.75" customHeight="1">
      <c r="A66" s="24" t="s">
        <v>20</v>
      </c>
      <c r="B66" s="22">
        <f>SUM(B67:B67)</f>
        <v>19700</v>
      </c>
      <c r="C66" s="22">
        <f>SUM(C67:C67)</f>
        <v>19700</v>
      </c>
      <c r="D66" s="22">
        <f>SUM(D67:D67)</f>
        <v>7180.334</v>
      </c>
      <c r="E66" s="19">
        <f t="shared" si="2"/>
        <v>36.44839593908629</v>
      </c>
      <c r="F66" s="19">
        <f t="shared" si="3"/>
        <v>36.44839593908629</v>
      </c>
    </row>
    <row r="67" spans="1:6" s="3" customFormat="1" ht="15">
      <c r="A67" s="30" t="s">
        <v>14</v>
      </c>
      <c r="B67" s="25">
        <v>19700</v>
      </c>
      <c r="C67" s="25">
        <v>19700</v>
      </c>
      <c r="D67" s="25">
        <v>7180.334</v>
      </c>
      <c r="E67" s="20">
        <f t="shared" si="2"/>
        <v>36.44839593908629</v>
      </c>
      <c r="F67" s="20">
        <f t="shared" si="3"/>
        <v>36.44839593908629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8347.246</v>
      </c>
      <c r="D68" s="18">
        <f>SUM(D69)+D72</f>
        <v>7480.590999999999</v>
      </c>
      <c r="E68" s="19">
        <f t="shared" si="2"/>
        <v>83.5260272443055</v>
      </c>
      <c r="F68" s="19">
        <f t="shared" si="3"/>
        <v>89.61747383508285</v>
      </c>
    </row>
    <row r="69" spans="1:6" s="3" customFormat="1" ht="15">
      <c r="A69" s="30" t="s">
        <v>31</v>
      </c>
      <c r="B69" s="25">
        <v>8156</v>
      </c>
      <c r="C69" s="25">
        <v>7547.246</v>
      </c>
      <c r="D69" s="25">
        <v>6681.391</v>
      </c>
      <c r="E69" s="20">
        <f>SUM(D69)/B69*100</f>
        <v>81.9199485041687</v>
      </c>
      <c r="F69" s="20">
        <f t="shared" si="3"/>
        <v>88.52753706451333</v>
      </c>
    </row>
    <row r="70" spans="1:6" s="3" customFormat="1" ht="15">
      <c r="A70" s="12" t="s">
        <v>29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 t="shared" si="3"/>
        <v>11.026415094339622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7533.996</v>
      </c>
      <c r="D71" s="11">
        <f>SUM(D69)-D70</f>
        <v>6679.929999999999</v>
      </c>
      <c r="E71" s="19">
        <f>SUM(D71)/B71*100</f>
        <v>82.05249842649172</v>
      </c>
      <c r="F71" s="19">
        <f t="shared" si="3"/>
        <v>88.6638378889503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34656.1</v>
      </c>
      <c r="D74" s="18">
        <v>33605.933</v>
      </c>
      <c r="E74" s="19">
        <f>SUM(D74)/B74*100</f>
        <v>88.88906434326282</v>
      </c>
      <c r="F74" s="19">
        <f>SUM(D74)/C74*100</f>
        <v>96.96974847140906</v>
      </c>
    </row>
    <row r="75" spans="1:6" s="2" customFormat="1" ht="15">
      <c r="A75" s="17" t="s">
        <v>17</v>
      </c>
      <c r="B75" s="18">
        <f>SUM(B76)+B80</f>
        <v>19756.239999999998</v>
      </c>
      <c r="C75" s="18">
        <f>SUM(C76)+C80</f>
        <v>19363.436999999998</v>
      </c>
      <c r="D75" s="18">
        <f>SUM(D76)+D80</f>
        <v>7644.12</v>
      </c>
      <c r="E75" s="20">
        <f>SUM(D75)/B75*100</f>
        <v>38.692180293416165</v>
      </c>
      <c r="F75" s="20">
        <f>SUM(D75)/C75*100</f>
        <v>39.477082503483246</v>
      </c>
    </row>
    <row r="76" spans="1:6" s="2" customFormat="1" ht="15">
      <c r="A76" s="30" t="s">
        <v>31</v>
      </c>
      <c r="B76" s="25">
        <f>7250.968+477.6-50</f>
        <v>7678.568</v>
      </c>
      <c r="C76" s="25">
        <f>6864.164+477.601-50</f>
        <v>7291.764999999999</v>
      </c>
      <c r="D76" s="25">
        <f>3673.222-0.476</f>
        <v>3672.746</v>
      </c>
      <c r="E76" s="19">
        <f>SUM(D76)/B76*100</f>
        <v>47.83113205483105</v>
      </c>
      <c r="F76" s="19">
        <f>SUM(D76)/C76*100</f>
        <v>50.36840874603064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7678.568</v>
      </c>
      <c r="C79" s="11">
        <f>SUM(C76)-C77-C78</f>
        <v>7291.764999999999</v>
      </c>
      <c r="D79" s="11">
        <f>SUM(D76)-D77-D78</f>
        <v>3672.746</v>
      </c>
      <c r="E79" s="20">
        <f aca="true" t="shared" si="4" ref="E79:E90">SUM(D79)/B79*100</f>
        <v>47.83113205483105</v>
      </c>
      <c r="F79" s="20">
        <f aca="true" t="shared" si="5" ref="F79:F90">SUM(D79)/C79*100</f>
        <v>50.36840874603064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f>205.228+2001.844+9864.6</f>
        <v>12071.672</v>
      </c>
      <c r="D80" s="25">
        <f>55.634+3915.74</f>
        <v>3971.374</v>
      </c>
      <c r="E80" s="20">
        <f t="shared" si="4"/>
        <v>32.881949435288526</v>
      </c>
      <c r="F80" s="20">
        <f t="shared" si="5"/>
        <v>32.898292796557094</v>
      </c>
    </row>
    <row r="81" spans="1:6" s="3" customFormat="1" ht="40.5">
      <c r="A81" s="26" t="s">
        <v>23</v>
      </c>
      <c r="B81" s="70">
        <v>23493.296</v>
      </c>
      <c r="C81" s="70">
        <v>22772.8</v>
      </c>
      <c r="D81" s="18">
        <v>18000</v>
      </c>
      <c r="E81" s="19">
        <f t="shared" si="4"/>
        <v>76.61760188949222</v>
      </c>
      <c r="F81" s="19">
        <f t="shared" si="5"/>
        <v>79.04166373919765</v>
      </c>
    </row>
    <row r="82" spans="1:12" s="9" customFormat="1" ht="15.75">
      <c r="A82" s="27" t="s">
        <v>25</v>
      </c>
      <c r="B82" s="71">
        <f>B5+B14+B23+B35+B42+B49+B56+B61+B63+B66+B68+B73+B74+B75+B81</f>
        <v>3135225.0240000007</v>
      </c>
      <c r="C82" s="71">
        <f>C5+C14+C23+C35+C42+C49+C56+C61+C63+C66+C68+C73+C74+C75+C81</f>
        <v>2947411.0939999996</v>
      </c>
      <c r="D82" s="28">
        <f>D5+D14+D23+D35+D42+D49+D56+D61+D63+D66+D68+D73+D74+D75+D81</f>
        <v>2408590.587</v>
      </c>
      <c r="E82" s="72">
        <f t="shared" si="4"/>
        <v>76.82353159860462</v>
      </c>
      <c r="F82" s="72">
        <f t="shared" si="5"/>
        <v>81.71885462137031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2401186.17</v>
      </c>
      <c r="C83" s="28">
        <f>C6+C15+C24+C36+C43+C50+C57+C64+C69+C76+C74</f>
        <v>2230793.692</v>
      </c>
      <c r="D83" s="28">
        <f>D6+D15+D24+D36+D43+D50+D57+D64+D69+D76+D74</f>
        <v>2007727.7400000002</v>
      </c>
      <c r="E83" s="72">
        <f t="shared" si="4"/>
        <v>83.61399732699611</v>
      </c>
      <c r="F83" s="72">
        <f t="shared" si="5"/>
        <v>90.0006014540945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702298.764</v>
      </c>
      <c r="D84" s="22">
        <f t="shared" si="6"/>
        <v>648739.3110000001</v>
      </c>
      <c r="E84" s="19">
        <f t="shared" si="4"/>
        <v>83.7073788165052</v>
      </c>
      <c r="F84" s="19">
        <f t="shared" si="5"/>
        <v>92.37369396822692</v>
      </c>
    </row>
    <row r="85" spans="1:6" ht="15">
      <c r="A85" s="29" t="s">
        <v>28</v>
      </c>
      <c r="B85" s="22">
        <f t="shared" si="6"/>
        <v>170399.418</v>
      </c>
      <c r="C85" s="22">
        <f t="shared" si="6"/>
        <v>154533.409</v>
      </c>
      <c r="D85" s="22">
        <f t="shared" si="6"/>
        <v>142836.209</v>
      </c>
      <c r="E85" s="19">
        <f t="shared" si="4"/>
        <v>83.82435261604003</v>
      </c>
      <c r="F85" s="19">
        <f t="shared" si="5"/>
        <v>92.43063355963369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150367.679</v>
      </c>
      <c r="D86" s="22">
        <f>D70+D11+D20+D29+D39+D46+D53+D58</f>
        <v>108256.86700000001</v>
      </c>
      <c r="E86" s="19">
        <f t="shared" si="4"/>
        <v>63.241554462575834</v>
      </c>
      <c r="F86" s="19">
        <f t="shared" si="5"/>
        <v>71.99477156257763</v>
      </c>
    </row>
    <row r="87" spans="1:6" ht="15">
      <c r="A87" s="29" t="s">
        <v>13</v>
      </c>
      <c r="B87" s="22">
        <f>B83-B84-B85-B86</f>
        <v>1284598.2809999997</v>
      </c>
      <c r="C87" s="22">
        <f>C83-C84-C85-C86</f>
        <v>1223593.8399999999</v>
      </c>
      <c r="D87" s="22">
        <f>D83-D84-D85-D86</f>
        <v>1107895.353</v>
      </c>
      <c r="E87" s="19">
        <f t="shared" si="4"/>
        <v>86.24449910812235</v>
      </c>
      <c r="F87" s="19">
        <f t="shared" si="5"/>
        <v>90.54437157022628</v>
      </c>
    </row>
    <row r="88" spans="1:6" ht="20.25" customHeight="1">
      <c r="A88" s="17" t="s">
        <v>14</v>
      </c>
      <c r="B88" s="18">
        <f>B13+B22+B41+B34+B55+B60+B62+B65+B67+B72+B80+B48</f>
        <v>708045.558</v>
      </c>
      <c r="C88" s="18">
        <f>C13+C22+C41+C34+C55+C60+C62+C65+C67+C72+C80+C48</f>
        <v>691894.602</v>
      </c>
      <c r="D88" s="18">
        <f>D13+D22+D41+D34+D55+D60+D62+D65+D67+D72+D80+D48</f>
        <v>382862.847</v>
      </c>
      <c r="E88" s="19">
        <f t="shared" si="4"/>
        <v>54.07319383253585</v>
      </c>
      <c r="F88" s="19">
        <f t="shared" si="5"/>
        <v>55.335429109186784</v>
      </c>
    </row>
    <row r="89" spans="1:6" ht="15">
      <c r="A89" s="17" t="s">
        <v>24</v>
      </c>
      <c r="B89" s="18">
        <f>SUM(B81)</f>
        <v>23493.296</v>
      </c>
      <c r="C89" s="18">
        <f>SUM(C81)</f>
        <v>22772.8</v>
      </c>
      <c r="D89" s="18">
        <f>SUM(D81)</f>
        <v>18000</v>
      </c>
      <c r="E89" s="19">
        <f t="shared" si="4"/>
        <v>76.61760188949222</v>
      </c>
      <c r="F89" s="19">
        <f t="shared" si="5"/>
        <v>79.04166373919765</v>
      </c>
    </row>
    <row r="90" spans="1:6" ht="15">
      <c r="A90" s="17" t="s">
        <v>30</v>
      </c>
      <c r="B90" s="18">
        <f>SUM(B73)</f>
        <v>2500</v>
      </c>
      <c r="C90" s="18">
        <f>SUM(C73)</f>
        <v>1950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71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73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800103.6190000001</v>
      </c>
      <c r="C5" s="18">
        <f>C6+C13</f>
        <v>724915.343</v>
      </c>
      <c r="D5" s="18">
        <f>D6+D13</f>
        <v>622591.7139999999</v>
      </c>
      <c r="E5" s="19">
        <f aca="true" t="shared" si="0" ref="E5:E68">SUM(D5)/B5*100</f>
        <v>77.81388550374747</v>
      </c>
      <c r="F5" s="19">
        <f aca="true" t="shared" si="1" ref="F5:F68">SUM(D5)/C5*100</f>
        <v>85.88474778633565</v>
      </c>
    </row>
    <row r="6" spans="1:6" s="37" customFormat="1" ht="15">
      <c r="A6" s="36" t="s">
        <v>34</v>
      </c>
      <c r="B6" s="25">
        <v>731224.743</v>
      </c>
      <c r="C6" s="25">
        <v>659936.561</v>
      </c>
      <c r="D6" s="68">
        <f>580274.657+1536.406</f>
        <v>581811.063</v>
      </c>
      <c r="E6" s="20">
        <f t="shared" si="0"/>
        <v>79.56665424271617</v>
      </c>
      <c r="F6" s="20">
        <f t="shared" si="1"/>
        <v>88.16166543620243</v>
      </c>
    </row>
    <row r="7" spans="1:6" s="37" customFormat="1" ht="15">
      <c r="A7" s="38" t="s">
        <v>35</v>
      </c>
      <c r="B7" s="11">
        <v>417764.57</v>
      </c>
      <c r="C7" s="11">
        <v>377775.419</v>
      </c>
      <c r="D7" s="11">
        <v>349288.245</v>
      </c>
      <c r="E7" s="20">
        <f t="shared" si="0"/>
        <v>83.60887209750697</v>
      </c>
      <c r="F7" s="20">
        <f t="shared" si="1"/>
        <v>92.4592303873535</v>
      </c>
    </row>
    <row r="8" spans="1:6" s="37" customFormat="1" ht="15">
      <c r="A8" s="38" t="s">
        <v>36</v>
      </c>
      <c r="B8" s="11">
        <v>91908.273</v>
      </c>
      <c r="C8" s="11">
        <v>83213.356</v>
      </c>
      <c r="D8" s="11">
        <v>77565.768</v>
      </c>
      <c r="E8" s="20">
        <f t="shared" si="0"/>
        <v>84.39476172074303</v>
      </c>
      <c r="F8" s="20">
        <f t="shared" si="1"/>
        <v>93.21312314335694</v>
      </c>
    </row>
    <row r="9" spans="1:6" s="37" customFormat="1" ht="15">
      <c r="A9" s="38" t="s">
        <v>37</v>
      </c>
      <c r="B9" s="11">
        <v>173.484</v>
      </c>
      <c r="C9" s="11">
        <v>173.183</v>
      </c>
      <c r="D9" s="11">
        <f>164.778+1.321</f>
        <v>166.099</v>
      </c>
      <c r="E9" s="20">
        <f t="shared" si="0"/>
        <v>95.74312328514443</v>
      </c>
      <c r="F9" s="20">
        <f t="shared" si="1"/>
        <v>95.90952922630974</v>
      </c>
    </row>
    <row r="10" spans="1:6" s="37" customFormat="1" ht="15">
      <c r="A10" s="38" t="s">
        <v>38</v>
      </c>
      <c r="B10" s="11">
        <v>49370.159</v>
      </c>
      <c r="C10" s="11">
        <v>41889.32</v>
      </c>
      <c r="D10" s="11">
        <f>34794.252+917.816</f>
        <v>35712.068</v>
      </c>
      <c r="E10" s="20">
        <f t="shared" si="0"/>
        <v>72.33533114608765</v>
      </c>
      <c r="F10" s="20">
        <f t="shared" si="1"/>
        <v>85.25339633109346</v>
      </c>
    </row>
    <row r="11" spans="1:6" s="37" customFormat="1" ht="30">
      <c r="A11" s="38" t="s">
        <v>39</v>
      </c>
      <c r="B11" s="11">
        <v>95933.928</v>
      </c>
      <c r="C11" s="11">
        <v>84303.516</v>
      </c>
      <c r="D11" s="11">
        <f>58303.133+212.826</f>
        <v>58515.959</v>
      </c>
      <c r="E11" s="20">
        <f t="shared" si="0"/>
        <v>60.996104527274234</v>
      </c>
      <c r="F11" s="20">
        <f t="shared" si="1"/>
        <v>69.41105398261207</v>
      </c>
    </row>
    <row r="12" spans="1:6" s="37" customFormat="1" ht="15">
      <c r="A12" s="38" t="s">
        <v>40</v>
      </c>
      <c r="B12" s="11">
        <f>SUM(B6)-B7-B8-B9-B10-B11</f>
        <v>76074.32900000004</v>
      </c>
      <c r="C12" s="11">
        <f>SUM(C6)-C7-C8-C9-C10-C11</f>
        <v>72581.76699999999</v>
      </c>
      <c r="D12" s="11">
        <f>SUM(D6)-D7-D8-D9-D10-D11</f>
        <v>60562.924</v>
      </c>
      <c r="E12" s="20">
        <f t="shared" si="0"/>
        <v>79.61019807351829</v>
      </c>
      <c r="F12" s="20">
        <f t="shared" si="1"/>
        <v>83.44096114386414</v>
      </c>
    </row>
    <row r="13" spans="1:6" s="37" customFormat="1" ht="15">
      <c r="A13" s="36" t="s">
        <v>41</v>
      </c>
      <c r="B13" s="25">
        <v>68878.876</v>
      </c>
      <c r="C13" s="25">
        <v>64978.782</v>
      </c>
      <c r="D13" s="25">
        <f>40730.464+50.187</f>
        <v>40780.651</v>
      </c>
      <c r="E13" s="20">
        <f t="shared" si="0"/>
        <v>59.20632473735489</v>
      </c>
      <c r="F13" s="20">
        <f t="shared" si="1"/>
        <v>62.75994985563133</v>
      </c>
    </row>
    <row r="14" spans="1:6" s="35" customFormat="1" ht="14.25">
      <c r="A14" s="34" t="s">
        <v>42</v>
      </c>
      <c r="B14" s="18">
        <f>B15+B22</f>
        <v>409767.88</v>
      </c>
      <c r="C14" s="18">
        <f>C15+C22</f>
        <v>375754.05000000005</v>
      </c>
      <c r="D14" s="18">
        <f>D15+D22</f>
        <v>340075.64999999997</v>
      </c>
      <c r="E14" s="19">
        <f t="shared" si="0"/>
        <v>82.9922662557153</v>
      </c>
      <c r="F14" s="19">
        <f t="shared" si="1"/>
        <v>90.50485284190547</v>
      </c>
    </row>
    <row r="15" spans="1:6" s="37" customFormat="1" ht="15">
      <c r="A15" s="36" t="s">
        <v>43</v>
      </c>
      <c r="B15" s="25">
        <f>25271+356734.31</f>
        <v>382005.31</v>
      </c>
      <c r="C15" s="25">
        <f>324829.78+23161.7</f>
        <v>347991.48000000004</v>
      </c>
      <c r="D15" s="25">
        <f>291616.148+858.418+22107.05</f>
        <v>314581.616</v>
      </c>
      <c r="E15" s="20">
        <f t="shared" si="0"/>
        <v>82.35006366796314</v>
      </c>
      <c r="F15" s="20">
        <f t="shared" si="1"/>
        <v>90.39922931446482</v>
      </c>
    </row>
    <row r="16" spans="1:6" s="37" customFormat="1" ht="15">
      <c r="A16" s="38" t="s">
        <v>35</v>
      </c>
      <c r="B16" s="11">
        <v>222455.962</v>
      </c>
      <c r="C16" s="11">
        <v>202386.436</v>
      </c>
      <c r="D16" s="11">
        <v>187115.259</v>
      </c>
      <c r="E16" s="20">
        <f t="shared" si="0"/>
        <v>84.11339364327758</v>
      </c>
      <c r="F16" s="20">
        <f t="shared" si="1"/>
        <v>92.45444640371058</v>
      </c>
    </row>
    <row r="17" spans="1:6" s="37" customFormat="1" ht="15">
      <c r="A17" s="38" t="s">
        <v>36</v>
      </c>
      <c r="B17" s="11">
        <v>48773.286</v>
      </c>
      <c r="C17" s="11">
        <v>44385.432</v>
      </c>
      <c r="D17" s="11">
        <v>40595.145</v>
      </c>
      <c r="E17" s="20">
        <f t="shared" si="0"/>
        <v>83.23233542230474</v>
      </c>
      <c r="F17" s="20">
        <f t="shared" si="1"/>
        <v>91.46051569352754</v>
      </c>
    </row>
    <row r="18" spans="1:6" s="37" customFormat="1" ht="15">
      <c r="A18" s="38" t="s">
        <v>37</v>
      </c>
      <c r="B18" s="11">
        <v>18728.89</v>
      </c>
      <c r="C18" s="11">
        <v>17151.201</v>
      </c>
      <c r="D18" s="11">
        <f>16386.442+172.703</f>
        <v>16559.145</v>
      </c>
      <c r="E18" s="20">
        <f t="shared" si="0"/>
        <v>88.4149834827371</v>
      </c>
      <c r="F18" s="20">
        <f t="shared" si="1"/>
        <v>96.54802016488524</v>
      </c>
    </row>
    <row r="19" spans="1:6" s="37" customFormat="1" ht="15">
      <c r="A19" s="38" t="s">
        <v>38</v>
      </c>
      <c r="B19" s="11">
        <v>6700.729</v>
      </c>
      <c r="C19" s="11">
        <v>6283.911</v>
      </c>
      <c r="D19" s="11">
        <f>5737.11+71.892</f>
        <v>5809.0019999999995</v>
      </c>
      <c r="E19" s="20">
        <f t="shared" si="0"/>
        <v>86.69208977112788</v>
      </c>
      <c r="F19" s="20">
        <f t="shared" si="1"/>
        <v>92.44246139068487</v>
      </c>
    </row>
    <row r="20" spans="1:6" s="37" customFormat="1" ht="30">
      <c r="A20" s="38" t="s">
        <v>39</v>
      </c>
      <c r="B20" s="11">
        <v>36131.055</v>
      </c>
      <c r="C20" s="11">
        <v>32095.527</v>
      </c>
      <c r="D20" s="11">
        <f>22229.856+278.302</f>
        <v>22508.158</v>
      </c>
      <c r="E20" s="20">
        <f t="shared" si="0"/>
        <v>62.295878158000086</v>
      </c>
      <c r="F20" s="20">
        <f t="shared" si="1"/>
        <v>70.1286444058077</v>
      </c>
    </row>
    <row r="21" spans="1:6" s="37" customFormat="1" ht="15">
      <c r="A21" s="38" t="s">
        <v>40</v>
      </c>
      <c r="B21" s="11">
        <f>SUM(B15)-B16-B17-B18-B19-B20</f>
        <v>49215.388</v>
      </c>
      <c r="C21" s="11">
        <f>SUM(C15)-C16-C17-C18-C19-C20</f>
        <v>45688.973000000056</v>
      </c>
      <c r="D21" s="11">
        <f>SUM(D15)-D16-D17-D18-D19-D20</f>
        <v>41994.90699999999</v>
      </c>
      <c r="E21" s="20">
        <f t="shared" si="0"/>
        <v>85.32881423184145</v>
      </c>
      <c r="F21" s="20">
        <f t="shared" si="1"/>
        <v>91.91475369779036</v>
      </c>
    </row>
    <row r="22" spans="1:6" s="37" customFormat="1" ht="15">
      <c r="A22" s="36" t="s">
        <v>41</v>
      </c>
      <c r="B22" s="25">
        <v>27762.57</v>
      </c>
      <c r="C22" s="25">
        <v>27762.57</v>
      </c>
      <c r="D22" s="25">
        <f>25298.023+196.011</f>
        <v>25494.034</v>
      </c>
      <c r="E22" s="20">
        <f t="shared" si="0"/>
        <v>91.82879682968832</v>
      </c>
      <c r="F22" s="20">
        <f t="shared" si="1"/>
        <v>91.82879682968832</v>
      </c>
    </row>
    <row r="23" spans="1:6" s="35" customFormat="1" ht="28.5">
      <c r="A23" s="34" t="s">
        <v>59</v>
      </c>
      <c r="B23" s="18">
        <f>B24+B34</f>
        <v>702365.366</v>
      </c>
      <c r="C23" s="18">
        <f>C24+C34</f>
        <v>681071.426</v>
      </c>
      <c r="D23" s="18">
        <f>D24+D34</f>
        <v>673011.525</v>
      </c>
      <c r="E23" s="19">
        <f t="shared" si="0"/>
        <v>95.82071633640318</v>
      </c>
      <c r="F23" s="19">
        <f t="shared" si="1"/>
        <v>98.81658506107993</v>
      </c>
    </row>
    <row r="24" spans="1:6" s="37" customFormat="1" ht="15">
      <c r="A24" s="36" t="s">
        <v>43</v>
      </c>
      <c r="B24" s="25">
        <v>695889.564</v>
      </c>
      <c r="C24" s="25">
        <v>674595.624</v>
      </c>
      <c r="D24" s="25">
        <f>669591.417+22.789</f>
        <v>669614.206</v>
      </c>
      <c r="E24" s="20">
        <f t="shared" si="0"/>
        <v>96.22420577067312</v>
      </c>
      <c r="F24" s="20">
        <f t="shared" si="1"/>
        <v>99.26156977264947</v>
      </c>
    </row>
    <row r="25" spans="1:6" s="37" customFormat="1" ht="15">
      <c r="A25" s="38" t="s">
        <v>35</v>
      </c>
      <c r="B25" s="11">
        <v>15453.313</v>
      </c>
      <c r="C25" s="11">
        <v>14044.53</v>
      </c>
      <c r="D25" s="11">
        <v>12918.388</v>
      </c>
      <c r="E25" s="20">
        <f t="shared" si="0"/>
        <v>83.5962359657117</v>
      </c>
      <c r="F25" s="20">
        <f t="shared" si="1"/>
        <v>91.98163270682608</v>
      </c>
    </row>
    <row r="26" spans="1:6" s="37" customFormat="1" ht="15">
      <c r="A26" s="38" t="s">
        <v>36</v>
      </c>
      <c r="B26" s="11">
        <v>3369.614</v>
      </c>
      <c r="C26" s="11">
        <v>3055.696</v>
      </c>
      <c r="D26" s="11">
        <v>2808.568</v>
      </c>
      <c r="E26" s="20">
        <f t="shared" si="0"/>
        <v>83.34984363194124</v>
      </c>
      <c r="F26" s="20">
        <f t="shared" si="1"/>
        <v>91.91254627423672</v>
      </c>
    </row>
    <row r="27" spans="1:6" s="37" customFormat="1" ht="15">
      <c r="A27" s="38" t="s">
        <v>37</v>
      </c>
      <c r="B27" s="11">
        <v>81.57</v>
      </c>
      <c r="C27" s="11">
        <v>79.87</v>
      </c>
      <c r="D27" s="11">
        <v>70</v>
      </c>
      <c r="E27" s="20">
        <f t="shared" si="0"/>
        <v>85.81586367537085</v>
      </c>
      <c r="F27" s="20">
        <f t="shared" si="1"/>
        <v>87.64241893076249</v>
      </c>
    </row>
    <row r="28" spans="1:6" s="37" customFormat="1" ht="15">
      <c r="A28" s="38" t="s">
        <v>38</v>
      </c>
      <c r="B28" s="11">
        <v>501.527</v>
      </c>
      <c r="C28" s="11">
        <v>404.037</v>
      </c>
      <c r="D28" s="11">
        <v>277.288</v>
      </c>
      <c r="E28" s="20">
        <f t="shared" si="0"/>
        <v>55.28874816310987</v>
      </c>
      <c r="F28" s="20">
        <f t="shared" si="1"/>
        <v>68.62935820234286</v>
      </c>
    </row>
    <row r="29" spans="1:6" s="37" customFormat="1" ht="30">
      <c r="A29" s="38" t="s">
        <v>39</v>
      </c>
      <c r="B29" s="11">
        <v>1309.543</v>
      </c>
      <c r="C29" s="11">
        <v>1092.613</v>
      </c>
      <c r="D29" s="11">
        <f>765.226+17.429</f>
        <v>782.655</v>
      </c>
      <c r="E29" s="20">
        <f t="shared" si="0"/>
        <v>59.76550598185779</v>
      </c>
      <c r="F29" s="20">
        <f t="shared" si="1"/>
        <v>71.63149257788439</v>
      </c>
    </row>
    <row r="30" spans="1:6" s="37" customFormat="1" ht="15">
      <c r="A30" s="38" t="s">
        <v>40</v>
      </c>
      <c r="B30" s="11">
        <f>SUM(B24)-B25-B26-B27-B28-B29</f>
        <v>675173.9970000002</v>
      </c>
      <c r="C30" s="11">
        <f>SUM(C24)-C25-C26-C27-C28-C29</f>
        <v>655918.8779999999</v>
      </c>
      <c r="D30" s="11">
        <f>SUM(D24)-D25-D26-D27-D28-D29</f>
        <v>652757.307</v>
      </c>
      <c r="E30" s="20">
        <f t="shared" si="0"/>
        <v>96.67986473122421</v>
      </c>
      <c r="F30" s="20">
        <f t="shared" si="1"/>
        <v>99.5179935955434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632499.315</v>
      </c>
      <c r="D31" s="11">
        <f>SUM(D32:D33)</f>
        <v>632499.309</v>
      </c>
      <c r="E31" s="20">
        <f t="shared" si="0"/>
        <v>95.90123132766871</v>
      </c>
      <c r="F31" s="20">
        <f t="shared" si="1"/>
        <v>99.99999905138239</v>
      </c>
    </row>
    <row r="32" spans="1:6" s="37" customFormat="1" ht="30">
      <c r="A32" s="39" t="s">
        <v>63</v>
      </c>
      <c r="B32" s="11">
        <v>425980</v>
      </c>
      <c r="C32" s="11">
        <v>412704.026</v>
      </c>
      <c r="D32" s="67">
        <v>412704.026</v>
      </c>
      <c r="E32" s="20">
        <f t="shared" si="0"/>
        <v>96.88342786046293</v>
      </c>
      <c r="F32" s="20">
        <f t="shared" si="1"/>
        <v>100</v>
      </c>
    </row>
    <row r="33" spans="1:6" s="37" customFormat="1" ht="15">
      <c r="A33" s="39" t="s">
        <v>60</v>
      </c>
      <c r="B33" s="11">
        <v>233552</v>
      </c>
      <c r="C33" s="11">
        <v>219795.289</v>
      </c>
      <c r="D33" s="11">
        <v>219795.283</v>
      </c>
      <c r="E33" s="20">
        <f t="shared" si="0"/>
        <v>94.1097841165993</v>
      </c>
      <c r="F33" s="20">
        <f t="shared" si="1"/>
        <v>99.99999727018717</v>
      </c>
    </row>
    <row r="34" spans="1:6" s="37" customFormat="1" ht="15">
      <c r="A34" s="36" t="s">
        <v>41</v>
      </c>
      <c r="B34" s="25">
        <v>6475.802</v>
      </c>
      <c r="C34" s="25">
        <v>6475.802</v>
      </c>
      <c r="D34" s="25">
        <f>3253.063+144.256</f>
        <v>3397.319</v>
      </c>
      <c r="E34" s="20">
        <f t="shared" si="0"/>
        <v>52.4617491393344</v>
      </c>
      <c r="F34" s="20">
        <f t="shared" si="1"/>
        <v>52.4617491393344</v>
      </c>
    </row>
    <row r="35" spans="1:6" s="35" customFormat="1" ht="14.25">
      <c r="A35" s="34" t="s">
        <v>61</v>
      </c>
      <c r="B35" s="18">
        <f>B36+B41</f>
        <v>108644.942</v>
      </c>
      <c r="C35" s="18">
        <f>C36+C41</f>
        <v>100008.25899999999</v>
      </c>
      <c r="D35" s="18">
        <f>D36+D41</f>
        <v>83672.826</v>
      </c>
      <c r="E35" s="19">
        <f t="shared" si="0"/>
        <v>77.01492997253384</v>
      </c>
      <c r="F35" s="19">
        <f t="shared" si="1"/>
        <v>83.66591603199493</v>
      </c>
    </row>
    <row r="36" spans="1:6" s="37" customFormat="1" ht="15">
      <c r="A36" s="36" t="s">
        <v>43</v>
      </c>
      <c r="B36" s="25">
        <v>88524.04</v>
      </c>
      <c r="C36" s="25">
        <v>80017.537</v>
      </c>
      <c r="D36" s="25">
        <f>72209.693+193.762</f>
        <v>72403.455</v>
      </c>
      <c r="E36" s="20">
        <f t="shared" si="0"/>
        <v>81.78959636275074</v>
      </c>
      <c r="F36" s="20">
        <f t="shared" si="1"/>
        <v>90.48448342017826</v>
      </c>
    </row>
    <row r="37" spans="1:6" s="37" customFormat="1" ht="15">
      <c r="A37" s="38" t="s">
        <v>35</v>
      </c>
      <c r="B37" s="11">
        <v>40713.289</v>
      </c>
      <c r="C37" s="11">
        <v>37230.715</v>
      </c>
      <c r="D37" s="11">
        <v>34555.871</v>
      </c>
      <c r="E37" s="20">
        <f t="shared" si="0"/>
        <v>84.87614695044657</v>
      </c>
      <c r="F37" s="20">
        <f t="shared" si="1"/>
        <v>92.81549118785391</v>
      </c>
    </row>
    <row r="38" spans="1:6" s="37" customFormat="1" ht="15">
      <c r="A38" s="38" t="s">
        <v>36</v>
      </c>
      <c r="B38" s="11">
        <v>8986.923</v>
      </c>
      <c r="C38" s="11">
        <v>8231.752</v>
      </c>
      <c r="D38" s="11">
        <v>7625.6</v>
      </c>
      <c r="E38" s="20">
        <f t="shared" si="0"/>
        <v>84.85217910512863</v>
      </c>
      <c r="F38" s="20">
        <f t="shared" si="1"/>
        <v>92.63641567433034</v>
      </c>
    </row>
    <row r="39" spans="1:6" s="37" customFormat="1" ht="30">
      <c r="A39" s="38" t="s">
        <v>39</v>
      </c>
      <c r="B39" s="11">
        <v>6464.382</v>
      </c>
      <c r="C39" s="11">
        <v>5170.394</v>
      </c>
      <c r="D39" s="11">
        <v>3692.788</v>
      </c>
      <c r="E39" s="20">
        <f t="shared" si="0"/>
        <v>57.12515132923767</v>
      </c>
      <c r="F39" s="20">
        <f t="shared" si="1"/>
        <v>71.42179106659955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29384.676</v>
      </c>
      <c r="D40" s="11">
        <f>SUM(D36)-D37-D38-D39</f>
        <v>26529.196000000004</v>
      </c>
      <c r="E40" s="20">
        <f t="shared" si="0"/>
        <v>81.98284976819444</v>
      </c>
      <c r="F40" s="20">
        <f t="shared" si="1"/>
        <v>90.28241795145199</v>
      </c>
    </row>
    <row r="41" spans="1:6" s="37" customFormat="1" ht="15">
      <c r="A41" s="36" t="s">
        <v>41</v>
      </c>
      <c r="B41" s="25">
        <v>20120.902</v>
      </c>
      <c r="C41" s="25">
        <v>19990.722</v>
      </c>
      <c r="D41" s="25">
        <f>11252.849+16.522</f>
        <v>11269.371000000001</v>
      </c>
      <c r="E41" s="20">
        <f t="shared" si="0"/>
        <v>56.00827935049831</v>
      </c>
      <c r="F41" s="20">
        <f t="shared" si="1"/>
        <v>56.37300643768645</v>
      </c>
    </row>
    <row r="42" spans="1:6" s="35" customFormat="1" ht="14.25">
      <c r="A42" s="34" t="s">
        <v>62</v>
      </c>
      <c r="B42" s="18">
        <f>B43+B48</f>
        <v>69651.992</v>
      </c>
      <c r="C42" s="18">
        <f>C43+C48</f>
        <v>65383.67</v>
      </c>
      <c r="D42" s="18">
        <f>D43+D48</f>
        <v>50223.772</v>
      </c>
      <c r="E42" s="19">
        <f t="shared" si="0"/>
        <v>72.10672739984234</v>
      </c>
      <c r="F42" s="19">
        <f t="shared" si="1"/>
        <v>76.81393840388586</v>
      </c>
    </row>
    <row r="43" spans="1:6" s="37" customFormat="1" ht="15">
      <c r="A43" s="36" t="s">
        <v>43</v>
      </c>
      <c r="B43" s="25">
        <v>53051.657</v>
      </c>
      <c r="C43" s="25">
        <v>48783.335</v>
      </c>
      <c r="D43" s="25">
        <f>43286.208+36.829</f>
        <v>43323.037</v>
      </c>
      <c r="E43" s="20">
        <f t="shared" si="0"/>
        <v>81.6619865426635</v>
      </c>
      <c r="F43" s="20">
        <f t="shared" si="1"/>
        <v>88.80704240495241</v>
      </c>
    </row>
    <row r="44" spans="1:6" s="37" customFormat="1" ht="15">
      <c r="A44" s="38" t="s">
        <v>35</v>
      </c>
      <c r="B44" s="11">
        <v>24821.078</v>
      </c>
      <c r="C44" s="11">
        <v>22480.806</v>
      </c>
      <c r="D44" s="11">
        <v>20941.074</v>
      </c>
      <c r="E44" s="20">
        <f t="shared" si="0"/>
        <v>84.36810842784507</v>
      </c>
      <c r="F44" s="20">
        <f t="shared" si="1"/>
        <v>93.1509039311135</v>
      </c>
    </row>
    <row r="45" spans="1:6" s="37" customFormat="1" ht="15">
      <c r="A45" s="38" t="s">
        <v>36</v>
      </c>
      <c r="B45" s="11">
        <v>5460.879</v>
      </c>
      <c r="C45" s="11">
        <v>4948.326</v>
      </c>
      <c r="D45" s="11">
        <v>4593.65</v>
      </c>
      <c r="E45" s="20">
        <f t="shared" si="0"/>
        <v>84.11924160927205</v>
      </c>
      <c r="F45" s="20">
        <f t="shared" si="1"/>
        <v>92.83240433229338</v>
      </c>
    </row>
    <row r="46" spans="1:6" s="37" customFormat="1" ht="30">
      <c r="A46" s="38" t="s">
        <v>39</v>
      </c>
      <c r="B46" s="11">
        <v>4194.121</v>
      </c>
      <c r="C46" s="11">
        <v>3537.281</v>
      </c>
      <c r="D46" s="11">
        <v>2416.477</v>
      </c>
      <c r="E46" s="20">
        <f t="shared" si="0"/>
        <v>57.61581508974108</v>
      </c>
      <c r="F46" s="20">
        <f t="shared" si="1"/>
        <v>68.31453311173186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17816.922</v>
      </c>
      <c r="D47" s="11">
        <f>SUM(D43)-D44-D45-D46</f>
        <v>15371.835999999996</v>
      </c>
      <c r="E47" s="20">
        <f t="shared" si="0"/>
        <v>82.75293060851561</v>
      </c>
      <c r="F47" s="20">
        <f t="shared" si="1"/>
        <v>86.27660827161951</v>
      </c>
    </row>
    <row r="48" spans="1:6" s="37" customFormat="1" ht="15">
      <c r="A48" s="36" t="s">
        <v>41</v>
      </c>
      <c r="B48" s="25">
        <v>16600.335</v>
      </c>
      <c r="C48" s="25">
        <v>16600.335</v>
      </c>
      <c r="D48" s="25">
        <v>6900.735</v>
      </c>
      <c r="E48" s="20">
        <f t="shared" si="0"/>
        <v>41.56985386138292</v>
      </c>
      <c r="F48" s="20">
        <f t="shared" si="1"/>
        <v>41.56985386138292</v>
      </c>
    </row>
    <row r="49" spans="1:6" s="37" customFormat="1" ht="14.25">
      <c r="A49" s="34" t="s">
        <v>45</v>
      </c>
      <c r="B49" s="18">
        <f>B50+B55</f>
        <v>95509.098</v>
      </c>
      <c r="C49" s="18">
        <f>C50+C55</f>
        <v>87061.079</v>
      </c>
      <c r="D49" s="18">
        <f>D50+D55</f>
        <v>73431.07</v>
      </c>
      <c r="E49" s="19">
        <f t="shared" si="0"/>
        <v>76.88384828008742</v>
      </c>
      <c r="F49" s="19">
        <f t="shared" si="1"/>
        <v>84.34431417970366</v>
      </c>
    </row>
    <row r="50" spans="1:6" s="37" customFormat="1" ht="15">
      <c r="A50" s="36" t="s">
        <v>43</v>
      </c>
      <c r="B50" s="25">
        <v>86656.965</v>
      </c>
      <c r="C50" s="25">
        <v>78208.946</v>
      </c>
      <c r="D50" s="25">
        <v>68516.568</v>
      </c>
      <c r="E50" s="20">
        <f t="shared" si="0"/>
        <v>79.06642934009979</v>
      </c>
      <c r="F50" s="20">
        <f t="shared" si="1"/>
        <v>87.60707246968909</v>
      </c>
    </row>
    <row r="51" spans="1:6" s="37" customFormat="1" ht="15">
      <c r="A51" s="38" t="s">
        <v>35</v>
      </c>
      <c r="B51" s="11">
        <v>53800.3</v>
      </c>
      <c r="C51" s="11">
        <v>48380.858</v>
      </c>
      <c r="D51" s="11">
        <v>43920.474</v>
      </c>
      <c r="E51" s="20">
        <f t="shared" si="0"/>
        <v>81.63611355327015</v>
      </c>
      <c r="F51" s="20">
        <f t="shared" si="1"/>
        <v>90.78068437727997</v>
      </c>
    </row>
    <row r="52" spans="1:6" s="37" customFormat="1" ht="15">
      <c r="A52" s="38" t="s">
        <v>36</v>
      </c>
      <c r="B52" s="11">
        <v>11900.443</v>
      </c>
      <c r="C52" s="11">
        <v>10698.847</v>
      </c>
      <c r="D52" s="11">
        <v>9647.478</v>
      </c>
      <c r="E52" s="20">
        <f t="shared" si="0"/>
        <v>81.06822577949409</v>
      </c>
      <c r="F52" s="20">
        <f t="shared" si="1"/>
        <v>90.17306257393903</v>
      </c>
    </row>
    <row r="53" spans="1:6" s="37" customFormat="1" ht="30">
      <c r="A53" s="38" t="s">
        <v>39</v>
      </c>
      <c r="B53" s="11">
        <v>4798.274</v>
      </c>
      <c r="C53" s="11">
        <v>3932.942</v>
      </c>
      <c r="D53" s="11">
        <v>2839.013</v>
      </c>
      <c r="E53" s="20">
        <f t="shared" si="0"/>
        <v>59.16737977030907</v>
      </c>
      <c r="F53" s="20">
        <f t="shared" si="1"/>
        <v>72.18547845353427</v>
      </c>
    </row>
    <row r="54" spans="1:6" s="37" customFormat="1" ht="15">
      <c r="A54" s="38" t="s">
        <v>40</v>
      </c>
      <c r="B54" s="11">
        <f>SUM(B50)-B51-B52-B53</f>
        <v>16157.947999999993</v>
      </c>
      <c r="C54" s="11">
        <f>SUM(C50)-C51-C52-C53</f>
        <v>15196.298999999995</v>
      </c>
      <c r="D54" s="11">
        <f>SUM(D50)-D51-D52-D53</f>
        <v>12109.603</v>
      </c>
      <c r="E54" s="20">
        <f t="shared" si="0"/>
        <v>74.94517868234261</v>
      </c>
      <c r="F54" s="20">
        <f t="shared" si="1"/>
        <v>79.68784373089791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4914.502</v>
      </c>
      <c r="E55" s="20">
        <f t="shared" si="0"/>
        <v>55.517715334823826</v>
      </c>
      <c r="F55" s="20">
        <f t="shared" si="1"/>
        <v>55.517715334823826</v>
      </c>
    </row>
    <row r="56" spans="1:6" s="37" customFormat="1" ht="28.5">
      <c r="A56" s="21" t="s">
        <v>46</v>
      </c>
      <c r="B56" s="22">
        <f>B57+B60</f>
        <v>421702.37899999996</v>
      </c>
      <c r="C56" s="22">
        <f>C57+C60</f>
        <v>399153.507</v>
      </c>
      <c r="D56" s="69">
        <f>D57+D60</f>
        <v>229325.271</v>
      </c>
      <c r="E56" s="19">
        <f t="shared" si="0"/>
        <v>54.38083407160481</v>
      </c>
      <c r="F56" s="19">
        <f t="shared" si="1"/>
        <v>57.45290144726199</v>
      </c>
    </row>
    <row r="57" spans="1:6" s="37" customFormat="1" ht="15">
      <c r="A57" s="36" t="s">
        <v>43</v>
      </c>
      <c r="B57" s="25">
        <v>204034.686</v>
      </c>
      <c r="C57" s="25">
        <v>190632.622</v>
      </c>
      <c r="D57" s="25">
        <f>139618.386+168.131</f>
        <v>139786.517</v>
      </c>
      <c r="E57" s="20">
        <f t="shared" si="0"/>
        <v>68.5111535398447</v>
      </c>
      <c r="F57" s="20">
        <f t="shared" si="1"/>
        <v>73.32769991486556</v>
      </c>
    </row>
    <row r="58" spans="1:6" s="37" customFormat="1" ht="30">
      <c r="A58" s="38" t="s">
        <v>39</v>
      </c>
      <c r="B58" s="11">
        <v>22333.7</v>
      </c>
      <c r="C58" s="11">
        <v>20222.156</v>
      </c>
      <c r="D58" s="11">
        <f>17493.229+7.127</f>
        <v>17500.356</v>
      </c>
      <c r="E58" s="20">
        <f t="shared" si="0"/>
        <v>78.35851650196788</v>
      </c>
      <c r="F58" s="20">
        <f t="shared" si="1"/>
        <v>86.54050537440222</v>
      </c>
    </row>
    <row r="59" spans="1:6" s="37" customFormat="1" ht="15">
      <c r="A59" s="38" t="s">
        <v>40</v>
      </c>
      <c r="B59" s="11">
        <f>SUM(B57)-B58</f>
        <v>181700.98599999998</v>
      </c>
      <c r="C59" s="11">
        <f>SUM(C57)-C58</f>
        <v>170410.46600000001</v>
      </c>
      <c r="D59" s="11">
        <f>SUM(D57)-D58</f>
        <v>122286.161</v>
      </c>
      <c r="E59" s="20">
        <f t="shared" si="0"/>
        <v>67.30076907782988</v>
      </c>
      <c r="F59" s="20">
        <f t="shared" si="1"/>
        <v>71.75977149196927</v>
      </c>
    </row>
    <row r="60" spans="1:6" s="37" customFormat="1" ht="15">
      <c r="A60" s="36" t="s">
        <v>41</v>
      </c>
      <c r="B60" s="25">
        <v>217667.693</v>
      </c>
      <c r="C60" s="25">
        <v>208520.885</v>
      </c>
      <c r="D60" s="25">
        <v>89538.754</v>
      </c>
      <c r="E60" s="20">
        <f t="shared" si="0"/>
        <v>41.13552763202208</v>
      </c>
      <c r="F60" s="20">
        <f t="shared" si="1"/>
        <v>42.939945320105465</v>
      </c>
    </row>
    <row r="61" spans="1:6" s="37" customFormat="1" ht="15">
      <c r="A61" s="21" t="s">
        <v>47</v>
      </c>
      <c r="B61" s="22">
        <f>SUM(B62)</f>
        <v>93384.755</v>
      </c>
      <c r="C61" s="22">
        <f>SUM(C62)</f>
        <v>91266.881</v>
      </c>
      <c r="D61" s="22">
        <f>SUM(D62)</f>
        <v>45222.505000000005</v>
      </c>
      <c r="E61" s="20">
        <f t="shared" si="0"/>
        <v>48.42600379473074</v>
      </c>
      <c r="F61" s="20">
        <f t="shared" si="1"/>
        <v>49.54974302233469</v>
      </c>
    </row>
    <row r="62" spans="1:6" s="37" customFormat="1" ht="15">
      <c r="A62" s="36" t="s">
        <v>41</v>
      </c>
      <c r="B62" s="25">
        <v>93384.755</v>
      </c>
      <c r="C62" s="25">
        <v>91266.881</v>
      </c>
      <c r="D62" s="25">
        <f>43098.099+2124.406</f>
        <v>45222.505000000005</v>
      </c>
      <c r="E62" s="20">
        <f t="shared" si="0"/>
        <v>48.42600379473074</v>
      </c>
      <c r="F62" s="20">
        <f t="shared" si="1"/>
        <v>49.54974302233469</v>
      </c>
    </row>
    <row r="63" spans="1:6" s="37" customFormat="1" ht="15">
      <c r="A63" s="40" t="s">
        <v>48</v>
      </c>
      <c r="B63" s="22">
        <f>SUM(B64:B65)</f>
        <v>321882.857</v>
      </c>
      <c r="C63" s="22">
        <f>SUM(C64:C65)</f>
        <v>316007.296</v>
      </c>
      <c r="D63" s="22">
        <f>SUM(D64:D65)</f>
        <v>217125.276</v>
      </c>
      <c r="E63" s="19">
        <f t="shared" si="0"/>
        <v>67.45474985019162</v>
      </c>
      <c r="F63" s="19">
        <f t="shared" si="1"/>
        <v>68.70894398590089</v>
      </c>
    </row>
    <row r="64" spans="1:6" s="37" customFormat="1" ht="15">
      <c r="A64" s="36" t="s">
        <v>40</v>
      </c>
      <c r="B64" s="25">
        <v>106158.037</v>
      </c>
      <c r="C64" s="25">
        <v>101132.476</v>
      </c>
      <c r="D64" s="25">
        <v>73731.208</v>
      </c>
      <c r="E64" s="20">
        <f t="shared" si="0"/>
        <v>69.4541930913813</v>
      </c>
      <c r="F64" s="20">
        <f t="shared" si="1"/>
        <v>72.90556991801526</v>
      </c>
    </row>
    <row r="65" spans="1:6" s="37" customFormat="1" ht="15">
      <c r="A65" s="36" t="s">
        <v>41</v>
      </c>
      <c r="B65" s="25">
        <v>215724.82</v>
      </c>
      <c r="C65" s="25">
        <v>214874.82</v>
      </c>
      <c r="D65" s="25">
        <v>143394.068</v>
      </c>
      <c r="E65" s="20">
        <f t="shared" si="0"/>
        <v>66.4708251929472</v>
      </c>
      <c r="F65" s="20">
        <f t="shared" si="1"/>
        <v>66.73376992241343</v>
      </c>
    </row>
    <row r="66" spans="1:6" s="37" customFormat="1" ht="57">
      <c r="A66" s="41" t="s">
        <v>49</v>
      </c>
      <c r="B66" s="22">
        <f>SUM(B67:B67)</f>
        <v>19700</v>
      </c>
      <c r="C66" s="22">
        <f>SUM(C67:C67)</f>
        <v>19700</v>
      </c>
      <c r="D66" s="22">
        <f>SUM(D67:D67)</f>
        <v>7180.334</v>
      </c>
      <c r="E66" s="19">
        <f t="shared" si="0"/>
        <v>36.44839593908629</v>
      </c>
      <c r="F66" s="19">
        <f t="shared" si="1"/>
        <v>36.44839593908629</v>
      </c>
    </row>
    <row r="67" spans="1:6" s="37" customFormat="1" ht="15">
      <c r="A67" s="36" t="s">
        <v>41</v>
      </c>
      <c r="B67" s="25">
        <v>19700</v>
      </c>
      <c r="C67" s="25">
        <v>19700</v>
      </c>
      <c r="D67" s="25">
        <v>7180.334</v>
      </c>
      <c r="E67" s="20">
        <f t="shared" si="0"/>
        <v>36.44839593908629</v>
      </c>
      <c r="F67" s="20">
        <f t="shared" si="1"/>
        <v>36.44839593908629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8347.246</v>
      </c>
      <c r="D68" s="18">
        <f>SUM(D69)+D72</f>
        <v>7480.590999999999</v>
      </c>
      <c r="E68" s="19">
        <f t="shared" si="0"/>
        <v>83.5260272443055</v>
      </c>
      <c r="F68" s="19">
        <f t="shared" si="1"/>
        <v>89.61747383508285</v>
      </c>
    </row>
    <row r="69" spans="1:6" s="37" customFormat="1" ht="15">
      <c r="A69" s="36" t="s">
        <v>43</v>
      </c>
      <c r="B69" s="25">
        <v>8156</v>
      </c>
      <c r="C69" s="25">
        <v>7547.246</v>
      </c>
      <c r="D69" s="25">
        <v>6681.391</v>
      </c>
      <c r="E69" s="20">
        <f>SUM(D69)/B69*100</f>
        <v>81.9199485041687</v>
      </c>
      <c r="F69" s="20">
        <f>SUM(D69)/C69*100</f>
        <v>88.52753706451333</v>
      </c>
    </row>
    <row r="70" spans="1:6" s="37" customFormat="1" ht="30">
      <c r="A70" s="38" t="s">
        <v>39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>SUM(D70)/C70*100</f>
        <v>11.026415094339622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7533.996</v>
      </c>
      <c r="D71" s="11">
        <f>SUM(D69)-D70</f>
        <v>6679.929999999999</v>
      </c>
      <c r="E71" s="19">
        <f>SUM(D71)/B71*100</f>
        <v>82.05249842649172</v>
      </c>
      <c r="F71" s="19">
        <f>SUM(D71)/C71*100</f>
        <v>88.6638378889503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34656.1</v>
      </c>
      <c r="D74" s="18">
        <v>33605.933</v>
      </c>
      <c r="E74" s="19">
        <f>SUM(D74)/B74*100</f>
        <v>88.88906434326282</v>
      </c>
      <c r="F74" s="19">
        <f>SUM(D74)/C74*100</f>
        <v>96.96974847140906</v>
      </c>
    </row>
    <row r="75" spans="1:6" s="35" customFormat="1" ht="15">
      <c r="A75" s="34" t="s">
        <v>53</v>
      </c>
      <c r="B75" s="18">
        <f>SUM(B76)+B80</f>
        <v>19756.239999999998</v>
      </c>
      <c r="C75" s="18">
        <f>SUM(C76)+C80</f>
        <v>19363.436999999998</v>
      </c>
      <c r="D75" s="18">
        <f>SUM(D76)+D80</f>
        <v>7644.12</v>
      </c>
      <c r="E75" s="20">
        <f>SUM(D75)/B75*100</f>
        <v>38.692180293416165</v>
      </c>
      <c r="F75" s="20">
        <f>SUM(D75)/C75*100</f>
        <v>39.477082503483246</v>
      </c>
    </row>
    <row r="76" spans="1:6" s="35" customFormat="1" ht="15">
      <c r="A76" s="36" t="s">
        <v>43</v>
      </c>
      <c r="B76" s="25">
        <f>7250.968+477.6-50</f>
        <v>7678.568</v>
      </c>
      <c r="C76" s="25">
        <f>6864.164+477.601-50</f>
        <v>7291.764999999999</v>
      </c>
      <c r="D76" s="25">
        <f>3673.222-0.476</f>
        <v>3672.746</v>
      </c>
      <c r="E76" s="19">
        <f>SUM(D76)/B76*100</f>
        <v>47.83113205483105</v>
      </c>
      <c r="F76" s="19">
        <f>SUM(D76)/C76*100</f>
        <v>50.36840874603064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7678.568</v>
      </c>
      <c r="C79" s="11">
        <f>SUM(C76)-C77-C78</f>
        <v>7291.764999999999</v>
      </c>
      <c r="D79" s="11">
        <f>SUM(D76)-D77-D78</f>
        <v>3672.746</v>
      </c>
      <c r="E79" s="20">
        <f aca="true" t="shared" si="2" ref="E79:E90">SUM(D79)/B79*100</f>
        <v>47.83113205483105</v>
      </c>
      <c r="F79" s="20">
        <f aca="true" t="shared" si="3" ref="F79:F90">SUM(D79)/C79*100</f>
        <v>50.36840874603064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f>205.228+2001.844+9864.6</f>
        <v>12071.672</v>
      </c>
      <c r="D80" s="25">
        <f>55.634+3915.74</f>
        <v>3971.374</v>
      </c>
      <c r="E80" s="20">
        <f t="shared" si="2"/>
        <v>32.881949435288526</v>
      </c>
      <c r="F80" s="20">
        <f t="shared" si="3"/>
        <v>32.898292796557094</v>
      </c>
    </row>
    <row r="81" spans="1:6" s="37" customFormat="1" ht="40.5">
      <c r="A81" s="42" t="s">
        <v>54</v>
      </c>
      <c r="B81" s="70">
        <v>23493.296</v>
      </c>
      <c r="C81" s="70">
        <v>22772.8</v>
      </c>
      <c r="D81" s="18">
        <v>18000</v>
      </c>
      <c r="E81" s="19">
        <f t="shared" si="2"/>
        <v>76.61760188949222</v>
      </c>
      <c r="F81" s="19">
        <f t="shared" si="3"/>
        <v>79.04166373919765</v>
      </c>
    </row>
    <row r="82" spans="1:11" s="46" customFormat="1" ht="15.75">
      <c r="A82" s="43" t="s">
        <v>55</v>
      </c>
      <c r="B82" s="71">
        <f>B5+B14+B23+B35+B42+B49+B56+B61+B63+B66+B68+B73+B74+B75+B81</f>
        <v>3135225.0240000007</v>
      </c>
      <c r="C82" s="71">
        <f>C5+C14+C23+C35+C42+C49+C56+C61+C63+C66+C68+C73+C74+C75+C81</f>
        <v>2947411.0939999996</v>
      </c>
      <c r="D82" s="28">
        <f>D5+D14+D23+D35+D42+D49+D56+D61+D63+D66+D68+D73+D74+D75+D81</f>
        <v>2408590.587</v>
      </c>
      <c r="E82" s="72">
        <f t="shared" si="2"/>
        <v>76.82353159860462</v>
      </c>
      <c r="F82" s="72">
        <f t="shared" si="3"/>
        <v>81.71885462137031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2401186.17</v>
      </c>
      <c r="C83" s="28">
        <f>C6+C15+C24+C36+C43+C50+C57+C64+C69+C76+C74</f>
        <v>2230793.692</v>
      </c>
      <c r="D83" s="28">
        <f>D6+D15+D24+D36+D43+D50+D57+D64+D69+D76+D74</f>
        <v>2007727.7400000002</v>
      </c>
      <c r="E83" s="72">
        <f t="shared" si="2"/>
        <v>83.61399732699611</v>
      </c>
      <c r="F83" s="72">
        <f t="shared" si="3"/>
        <v>90.0006014540945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702298.764</v>
      </c>
      <c r="D84" s="22">
        <f t="shared" si="4"/>
        <v>648739.3110000001</v>
      </c>
      <c r="E84" s="19">
        <f t="shared" si="2"/>
        <v>83.7073788165052</v>
      </c>
      <c r="F84" s="19">
        <f t="shared" si="3"/>
        <v>92.37369396822692</v>
      </c>
    </row>
    <row r="85" spans="1:6" ht="15">
      <c r="A85" s="47" t="s">
        <v>36</v>
      </c>
      <c r="B85" s="22">
        <f t="shared" si="4"/>
        <v>170399.418</v>
      </c>
      <c r="C85" s="22">
        <f t="shared" si="4"/>
        <v>154533.409</v>
      </c>
      <c r="D85" s="22">
        <f t="shared" si="4"/>
        <v>142836.209</v>
      </c>
      <c r="E85" s="19">
        <f t="shared" si="2"/>
        <v>83.82435261604003</v>
      </c>
      <c r="F85" s="19">
        <f t="shared" si="3"/>
        <v>92.43063355963369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150367.679</v>
      </c>
      <c r="D86" s="22">
        <f>D70+D11+D20+D29+D39+D46+D53+D58</f>
        <v>108256.86700000001</v>
      </c>
      <c r="E86" s="19">
        <f t="shared" si="2"/>
        <v>63.241554462575834</v>
      </c>
      <c r="F86" s="19">
        <f t="shared" si="3"/>
        <v>71.99477156257763</v>
      </c>
    </row>
    <row r="87" spans="1:6" ht="15">
      <c r="A87" s="47" t="s">
        <v>40</v>
      </c>
      <c r="B87" s="22">
        <f>B83-B84-B85-B86</f>
        <v>1284598.2809999997</v>
      </c>
      <c r="C87" s="22">
        <f>C83-C84-C85-C86</f>
        <v>1223593.8399999999</v>
      </c>
      <c r="D87" s="22">
        <f>D83-D84-D85-D86</f>
        <v>1107895.353</v>
      </c>
      <c r="E87" s="19">
        <f t="shared" si="2"/>
        <v>86.24449910812235</v>
      </c>
      <c r="F87" s="19">
        <f t="shared" si="3"/>
        <v>90.54437157022628</v>
      </c>
    </row>
    <row r="88" spans="1:6" ht="15">
      <c r="A88" s="34" t="s">
        <v>41</v>
      </c>
      <c r="B88" s="18">
        <f>B13+B22+B41+B34+B55+B60+B62+B65+B67+B72+B80+B48</f>
        <v>708045.558</v>
      </c>
      <c r="C88" s="18">
        <f>C13+C22+C41+C34+C55+C60+C62+C65+C67+C72+C80+C48</f>
        <v>691894.602</v>
      </c>
      <c r="D88" s="18">
        <f>D13+D22+D41+D34+D55+D60+D62+D65+D67+D72+D80+D48</f>
        <v>382862.847</v>
      </c>
      <c r="E88" s="19">
        <f t="shared" si="2"/>
        <v>54.07319383253585</v>
      </c>
      <c r="F88" s="19">
        <f t="shared" si="3"/>
        <v>55.335429109186784</v>
      </c>
    </row>
    <row r="89" spans="1:6" ht="15">
      <c r="A89" s="34" t="s">
        <v>57</v>
      </c>
      <c r="B89" s="18">
        <f>SUM(B81)</f>
        <v>23493.296</v>
      </c>
      <c r="C89" s="18">
        <f>SUM(C81)</f>
        <v>22772.8</v>
      </c>
      <c r="D89" s="18">
        <f>SUM(D81)</f>
        <v>18000</v>
      </c>
      <c r="E89" s="19">
        <f t="shared" si="2"/>
        <v>76.61760188949222</v>
      </c>
      <c r="F89" s="19">
        <f t="shared" si="3"/>
        <v>79.04166373919765</v>
      </c>
    </row>
    <row r="90" spans="1:6" ht="28.5">
      <c r="A90" s="34" t="s">
        <v>58</v>
      </c>
      <c r="B90" s="18">
        <f>SUM(B73)</f>
        <v>2500</v>
      </c>
      <c r="C90" s="18">
        <f>SUM(C73)</f>
        <v>1950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2016-11-23T12:19:52Z</cp:lastPrinted>
  <dcterms:created xsi:type="dcterms:W3CDTF">2015-04-07T07:35:57Z</dcterms:created>
  <dcterms:modified xsi:type="dcterms:W3CDTF">2016-11-23T13:34:09Z</dcterms:modified>
  <cp:category/>
  <cp:version/>
  <cp:contentType/>
  <cp:contentStatus/>
</cp:coreProperties>
</file>