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B0E0D1F_0965_4C8F_9DE1_C4965E5513FF_.wvu.FilterData" localSheetId="1" hidden="1">'рус'!$A$3:$J$90</definedName>
    <definedName name="Z_3B0E0D1F_0965_4C8F_9DE1_C4965E5513FF_.wvu.FilterData" localSheetId="0" hidden="1">'укр'!$A$5:$K$99</definedName>
    <definedName name="Z_3B0E0D1F_0965_4C8F_9DE1_C4965E5513FF_.wvu.PrintArea" localSheetId="0" hidden="1">'укр'!$A$1:$G$90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4E5261F_BBF3_44CC_BB96_6EE4FAC48D5E_.wvu.PrintArea" localSheetId="0" hidden="1">'укр'!$A$1:$G$90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08FA7B5_FA00_4EB0_B751_2EE1CEA2622C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01BA3E2_1B63_4248_8EFD_100CF5589BA7_.wvu.FilterData" localSheetId="1" hidden="1">'рус'!$A$3:$J$90</definedName>
    <definedName name="Z_D01BA3E2_1B63_4248_8EFD_100CF5589BA7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<sst xmlns="http://schemas.openxmlformats.org/spreadsheetml/2006/main" count="183" uniqueCount="74">
  <si>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</si>
  <si>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</si>
  <si>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</si>
  <si>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</si>
  <si>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</si>
  <si>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</si>
  <si>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</si>
  <si>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</si>
  <si>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</si>
  <si>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</si>
  <si>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</si>
  <si>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</si>
  <si>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</si>
  <si>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</si>
  <si>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</si>
  <si>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</si>
  <si>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</si>
  <si>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</si>
  <si>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</si>
  <si>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</si>
  <si>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</si>
  <si>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</si>
  <si>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</si>
  <si>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</si>
  <si>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</si>
  <si>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</si>
  <si>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</si>
  <si>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</si>
  <si>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</si>
  <si>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</si>
  <si>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</si>
  <si>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</si>
  <si>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</si>
  <si>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</si>
  <si>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</si>
  <si>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</si>
  <si>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</si>
  <si>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</si>
  <si>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</si>
  <si>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</si>
  <si>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</si>
  <si>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</si>
  <si>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</si>
  <si>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</si>
  <si>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</si>
  <si>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</si>
  <si>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</si>
  <si>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</si>
  <si>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</si>
  <si>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</si>
  <si>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</si>
  <si>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</si>
  <si>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</si>
  <si>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</si>
  <si>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</si>
  <si>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</si>
  <si>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</si>
  <si>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</si>
  <si>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</si>
  <si>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</si>
  <si>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</si>
  <si>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</si>
  <si>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</si>
  <si>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</si>
  <si>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</si>
  <si>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/>
  </si>
  <si>
    <t>Будівництво</t>
  </si>
  <si>
    <t>Строительство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</si>
  <si>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</si>
  <si>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</si>
  <si>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січень-березень, з урахуванням змін тис. грн.</t>
  </si>
  <si>
    <t xml:space="preserve">План на январь-март,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</si>
  <si>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24 березня,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</si>
  <si>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24  марта,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</si>
</sst>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2" fontId="14" fillId="0" borderId="16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3">
      <selection activeCell="B5" sqref="B5:E90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68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70</v>
      </c>
      <c r="D3" s="76" t="s">
        <v>72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1069324.073</v>
      </c>
      <c r="C5" s="17">
        <f>C6+C13</f>
        <v>266693.828</v>
      </c>
      <c r="D5" s="17">
        <f>D6+D13</f>
        <v>246833.394</v>
      </c>
      <c r="E5" s="18">
        <f>SUM(D5)/C5*100</f>
        <v>92.55309575443194</v>
      </c>
    </row>
    <row r="6" spans="1:5" s="14" customFormat="1" ht="16.5" customHeight="1">
      <c r="A6" s="29" t="s">
        <v>31</v>
      </c>
      <c r="B6" s="24">
        <v>1016670.3</v>
      </c>
      <c r="C6" s="24">
        <v>254743.538</v>
      </c>
      <c r="D6" s="66">
        <v>242661.441</v>
      </c>
      <c r="E6" s="19">
        <f aca="true" t="shared" si="0" ref="E6:E36">SUM(D6)/C6*100</f>
        <v>95.25715270547903</v>
      </c>
    </row>
    <row r="7" spans="1:5" s="3" customFormat="1" ht="14.25" customHeight="1">
      <c r="A7" s="12" t="s">
        <v>1</v>
      </c>
      <c r="B7" s="11">
        <v>663355.479</v>
      </c>
      <c r="C7" s="11">
        <v>153822.966</v>
      </c>
      <c r="D7" s="11">
        <v>149504.154</v>
      </c>
      <c r="E7" s="19">
        <f t="shared" si="0"/>
        <v>97.19234902803787</v>
      </c>
    </row>
    <row r="8" spans="1:5" s="3" customFormat="1" ht="15">
      <c r="A8" s="12" t="s">
        <v>26</v>
      </c>
      <c r="B8" s="11">
        <v>145938.204</v>
      </c>
      <c r="C8" s="11">
        <v>34451.793</v>
      </c>
      <c r="D8" s="11">
        <v>33369.097</v>
      </c>
      <c r="E8" s="19">
        <f t="shared" si="0"/>
        <v>96.85735949940255</v>
      </c>
    </row>
    <row r="9" spans="1:5" s="3" customFormat="1" ht="15">
      <c r="A9" s="12" t="s">
        <v>4</v>
      </c>
      <c r="B9" s="11">
        <v>187.729</v>
      </c>
      <c r="C9" s="11">
        <v>16.204</v>
      </c>
      <c r="D9" s="11">
        <v>15.891</v>
      </c>
      <c r="E9" s="19">
        <f t="shared" si="0"/>
        <v>98.0683781782276</v>
      </c>
    </row>
    <row r="10" spans="1:5" s="3" customFormat="1" ht="15">
      <c r="A10" s="12" t="s">
        <v>5</v>
      </c>
      <c r="B10" s="11">
        <v>57191.792</v>
      </c>
      <c r="C10" s="11">
        <v>11633.612</v>
      </c>
      <c r="D10" s="11">
        <v>10490.085</v>
      </c>
      <c r="E10" s="19">
        <f t="shared" si="0"/>
        <v>90.17049047191878</v>
      </c>
    </row>
    <row r="11" spans="1:5" s="3" customFormat="1" ht="15">
      <c r="A11" s="12" t="s">
        <v>28</v>
      </c>
      <c r="B11" s="11">
        <v>83971.397</v>
      </c>
      <c r="C11" s="11">
        <v>42337.484</v>
      </c>
      <c r="D11" s="11">
        <v>38719.397</v>
      </c>
      <c r="E11" s="19">
        <f t="shared" si="0"/>
        <v>91.45417568979772</v>
      </c>
    </row>
    <row r="12" spans="1:8" s="3" customFormat="1" ht="15">
      <c r="A12" s="12" t="s">
        <v>13</v>
      </c>
      <c r="B12" s="11">
        <f>SUM(B6)-B7-B8-B9-B10-B11</f>
        <v>66025.69900000002</v>
      </c>
      <c r="C12" s="11">
        <f>SUM(C6)-C7-C8-C9-C10-C11</f>
        <v>12481.479000000014</v>
      </c>
      <c r="D12" s="11">
        <f>SUM(D6)-D7-D8-D9-D10-D11</f>
        <v>10562.81699999998</v>
      </c>
      <c r="E12" s="19">
        <f t="shared" si="0"/>
        <v>84.62792750762925</v>
      </c>
      <c r="H12" s="71" t="s">
        <v>65</v>
      </c>
    </row>
    <row r="13" spans="1:8" s="3" customFormat="1" ht="15">
      <c r="A13" s="29" t="s">
        <v>14</v>
      </c>
      <c r="B13" s="24">
        <v>52653.773</v>
      </c>
      <c r="C13" s="24">
        <v>11950.29</v>
      </c>
      <c r="D13" s="24">
        <v>4171.953</v>
      </c>
      <c r="E13" s="19">
        <f t="shared" si="0"/>
        <v>34.910893375809295</v>
      </c>
      <c r="H13" s="71"/>
    </row>
    <row r="14" spans="1:5" s="2" customFormat="1" ht="14.25">
      <c r="A14" s="16" t="s">
        <v>6</v>
      </c>
      <c r="B14" s="17">
        <f>B15+B22</f>
        <v>495808.489</v>
      </c>
      <c r="C14" s="17">
        <f>C15+C22</f>
        <v>132458.403</v>
      </c>
      <c r="D14" s="17">
        <f>D15+D22</f>
        <v>120747.784</v>
      </c>
      <c r="E14" s="18">
        <f t="shared" si="0"/>
        <v>91.15902144766159</v>
      </c>
    </row>
    <row r="15" spans="1:5" s="14" customFormat="1" ht="15">
      <c r="A15" s="29" t="s">
        <v>30</v>
      </c>
      <c r="B15" s="24">
        <f>458118.7+29125.5</f>
        <v>487244.2</v>
      </c>
      <c r="C15" s="24">
        <f>120101.028+7281.375</f>
        <v>127382.403</v>
      </c>
      <c r="D15" s="24">
        <f>112480.356+7281.375</f>
        <v>119761.731</v>
      </c>
      <c r="E15" s="19">
        <f t="shared" si="0"/>
        <v>94.0174845029419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119761.731</v>
      </c>
      <c r="E21" s="19">
        <f t="shared" si="0"/>
        <v>94.0174845029419</v>
      </c>
    </row>
    <row r="22" spans="1:5" s="3" customFormat="1" ht="15">
      <c r="A22" s="51" t="s">
        <v>14</v>
      </c>
      <c r="B22" s="24">
        <v>8564.289</v>
      </c>
      <c r="C22" s="24">
        <v>5076</v>
      </c>
      <c r="D22" s="24">
        <v>986.053</v>
      </c>
      <c r="E22" s="19">
        <f t="shared" si="0"/>
        <v>19.42578802206462</v>
      </c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339506.565</v>
      </c>
      <c r="D23" s="17">
        <f>D24+D34</f>
        <v>326222.511</v>
      </c>
      <c r="E23" s="18">
        <f t="shared" si="0"/>
        <v>96.08724679594928</v>
      </c>
    </row>
    <row r="24" spans="1:5" s="14" customFormat="1" ht="15">
      <c r="A24" s="29" t="s">
        <v>30</v>
      </c>
      <c r="B24" s="24">
        <v>880542.25</v>
      </c>
      <c r="C24" s="24">
        <v>339316.565</v>
      </c>
      <c r="D24" s="24">
        <v>326133.416</v>
      </c>
      <c r="E24" s="19">
        <f t="shared" si="0"/>
        <v>96.11479357042295</v>
      </c>
    </row>
    <row r="25" spans="1:5" s="3" customFormat="1" ht="15">
      <c r="A25" s="12" t="s">
        <v>1</v>
      </c>
      <c r="B25" s="11">
        <v>22699.713</v>
      </c>
      <c r="C25" s="11">
        <v>5403.617</v>
      </c>
      <c r="D25" s="11">
        <v>4081.409</v>
      </c>
      <c r="E25" s="19">
        <f t="shared" si="0"/>
        <v>75.53105632764128</v>
      </c>
    </row>
    <row r="26" spans="1:5" s="3" customFormat="1" ht="15">
      <c r="A26" s="12" t="s">
        <v>26</v>
      </c>
      <c r="B26" s="11">
        <v>4944.224</v>
      </c>
      <c r="C26" s="11">
        <v>1186.296</v>
      </c>
      <c r="D26" s="11">
        <v>902.021</v>
      </c>
      <c r="E26" s="19">
        <f t="shared" si="0"/>
        <v>76.03675642504062</v>
      </c>
    </row>
    <row r="27" spans="1:5" s="3" customFormat="1" ht="15">
      <c r="A27" s="12" t="s">
        <v>4</v>
      </c>
      <c r="B27" s="11">
        <v>88.175</v>
      </c>
      <c r="C27" s="11">
        <v>10.27</v>
      </c>
      <c r="D27" s="11">
        <v>9.647</v>
      </c>
      <c r="E27" s="19">
        <f t="shared" si="0"/>
        <v>93.93378773125609</v>
      </c>
    </row>
    <row r="28" spans="1:5" s="3" customFormat="1" ht="15">
      <c r="A28" s="12" t="s">
        <v>5</v>
      </c>
      <c r="B28" s="11">
        <v>325.99</v>
      </c>
      <c r="C28" s="11">
        <v>69.996</v>
      </c>
      <c r="D28" s="11">
        <v>67.233</v>
      </c>
      <c r="E28" s="19">
        <f t="shared" si="0"/>
        <v>96.05263157894738</v>
      </c>
    </row>
    <row r="29" spans="1:5" s="3" customFormat="1" ht="15">
      <c r="A29" s="12" t="s">
        <v>28</v>
      </c>
      <c r="B29" s="11">
        <v>1301.5</v>
      </c>
      <c r="C29" s="11">
        <v>634.115</v>
      </c>
      <c r="D29" s="11">
        <v>461.391</v>
      </c>
      <c r="E29" s="19">
        <f t="shared" si="0"/>
        <v>72.76140763110791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332012.271</v>
      </c>
      <c r="D30" s="11">
        <f>SUM(D24)-D25-D26-D27-D28-D29</f>
        <v>320611.715</v>
      </c>
      <c r="E30" s="19">
        <f t="shared" si="0"/>
        <v>96.56622450559968</v>
      </c>
    </row>
    <row r="31" spans="1:5" s="3" customFormat="1" ht="15">
      <c r="A31" s="12" t="s">
        <v>18</v>
      </c>
      <c r="B31" s="11">
        <f>SUM(B32:B33)</f>
        <v>822155.5</v>
      </c>
      <c r="C31" s="11">
        <f>SUM(C32:C33)</f>
        <v>327786.975</v>
      </c>
      <c r="D31" s="11">
        <f>SUM(D32:D33)</f>
        <v>317384.244</v>
      </c>
      <c r="E31" s="19">
        <f t="shared" si="0"/>
        <v>96.82637450740684</v>
      </c>
    </row>
    <row r="32" spans="1:5" s="3" customFormat="1" ht="15">
      <c r="A32" s="13" t="s">
        <v>21</v>
      </c>
      <c r="B32" s="11">
        <v>521582.3</v>
      </c>
      <c r="C32" s="11">
        <v>123745.3</v>
      </c>
      <c r="D32" s="65">
        <v>121689.194</v>
      </c>
      <c r="E32" s="19">
        <f t="shared" si="0"/>
        <v>98.33843709619678</v>
      </c>
    </row>
    <row r="33" spans="1:5" s="3" customFormat="1" ht="15">
      <c r="A33" s="13" t="s">
        <v>19</v>
      </c>
      <c r="B33" s="11">
        <v>300573.2</v>
      </c>
      <c r="C33" s="11">
        <v>204041.675</v>
      </c>
      <c r="D33" s="11">
        <v>195695.05</v>
      </c>
      <c r="E33" s="19">
        <f t="shared" si="0"/>
        <v>95.90935283196436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>
        <v>89.095</v>
      </c>
      <c r="E34" s="19">
        <f t="shared" si="0"/>
        <v>46.892105263157895</v>
      </c>
    </row>
    <row r="35" spans="1:5" s="2" customFormat="1" ht="14.25">
      <c r="A35" s="16" t="s">
        <v>7</v>
      </c>
      <c r="B35" s="17">
        <f>B36+B41</f>
        <v>125445.829</v>
      </c>
      <c r="C35" s="17">
        <f>C36+C41</f>
        <v>31139.485</v>
      </c>
      <c r="D35" s="17">
        <f>D36+D41</f>
        <v>27445.542</v>
      </c>
      <c r="E35" s="18">
        <f t="shared" si="0"/>
        <v>88.13743066078324</v>
      </c>
    </row>
    <row r="36" spans="1:5" s="14" customFormat="1" ht="15">
      <c r="A36" s="29" t="s">
        <v>30</v>
      </c>
      <c r="B36" s="24">
        <v>119848.4</v>
      </c>
      <c r="C36" s="24">
        <v>29902.485</v>
      </c>
      <c r="D36" s="24">
        <v>27440.021</v>
      </c>
      <c r="E36" s="19">
        <f t="shared" si="0"/>
        <v>91.76501886047264</v>
      </c>
    </row>
    <row r="37" spans="1:5" s="3" customFormat="1" ht="15">
      <c r="A37" s="12" t="s">
        <v>1</v>
      </c>
      <c r="B37" s="11">
        <v>60226.938</v>
      </c>
      <c r="C37" s="11">
        <v>14054.822</v>
      </c>
      <c r="D37" s="11">
        <v>13593.751</v>
      </c>
      <c r="E37" s="19">
        <f aca="true" t="shared" si="1" ref="E37:E71">SUM(D37)/C37*100</f>
        <v>96.71948175508733</v>
      </c>
    </row>
    <row r="38" spans="1:5" s="3" customFormat="1" ht="15">
      <c r="A38" s="12" t="s">
        <v>26</v>
      </c>
      <c r="B38" s="11">
        <v>13249.926</v>
      </c>
      <c r="C38" s="11">
        <v>3165.79</v>
      </c>
      <c r="D38" s="11">
        <v>3082.72</v>
      </c>
      <c r="E38" s="19">
        <f t="shared" si="1"/>
        <v>97.37601041130334</v>
      </c>
    </row>
    <row r="39" spans="1:5" s="3" customFormat="1" ht="15">
      <c r="A39" s="12" t="s">
        <v>28</v>
      </c>
      <c r="B39" s="11">
        <v>6311.124</v>
      </c>
      <c r="C39" s="11">
        <v>3021.757</v>
      </c>
      <c r="D39" s="11">
        <v>2476.822</v>
      </c>
      <c r="E39" s="19">
        <f t="shared" si="1"/>
        <v>81.96628650152876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9660.116</v>
      </c>
      <c r="D40" s="11">
        <f>SUM(D36)-D37-D38-D39</f>
        <v>8286.728000000001</v>
      </c>
      <c r="E40" s="19">
        <f t="shared" si="1"/>
        <v>85.78290364215088</v>
      </c>
    </row>
    <row r="41" spans="1:5" s="3" customFormat="1" ht="15">
      <c r="A41" s="29" t="s">
        <v>14</v>
      </c>
      <c r="B41" s="24">
        <v>5597.429</v>
      </c>
      <c r="C41" s="24">
        <v>1237</v>
      </c>
      <c r="D41" s="24">
        <v>5.521</v>
      </c>
      <c r="E41" s="19">
        <f t="shared" si="1"/>
        <v>0.4463217461600647</v>
      </c>
    </row>
    <row r="42" spans="1:5" s="2" customFormat="1" ht="14.25">
      <c r="A42" s="16" t="s">
        <v>8</v>
      </c>
      <c r="B42" s="17">
        <f>B43+B48</f>
        <v>90562.807</v>
      </c>
      <c r="C42" s="17">
        <f>C43+C48</f>
        <v>27589.139</v>
      </c>
      <c r="D42" s="17">
        <f>D43+D48</f>
        <v>15915.349</v>
      </c>
      <c r="E42" s="18">
        <f t="shared" si="1"/>
        <v>57.68700864495989</v>
      </c>
    </row>
    <row r="43" spans="1:5" s="14" customFormat="1" ht="15">
      <c r="A43" s="29" t="s">
        <v>30</v>
      </c>
      <c r="B43" s="24">
        <v>72865.3</v>
      </c>
      <c r="C43" s="24">
        <v>18742.304</v>
      </c>
      <c r="D43" s="24">
        <v>15291.596</v>
      </c>
      <c r="E43" s="19">
        <f t="shared" si="1"/>
        <v>81.58866700700192</v>
      </c>
    </row>
    <row r="44" spans="1:5" s="3" customFormat="1" ht="15">
      <c r="A44" s="12" t="s">
        <v>1</v>
      </c>
      <c r="B44" s="11">
        <v>37035.729</v>
      </c>
      <c r="C44" s="11">
        <v>8510.977</v>
      </c>
      <c r="D44" s="11">
        <v>7381.497</v>
      </c>
      <c r="E44" s="19">
        <f t="shared" si="1"/>
        <v>86.72913814712459</v>
      </c>
    </row>
    <row r="45" spans="1:5" s="3" customFormat="1" ht="15">
      <c r="A45" s="12" t="s">
        <v>26</v>
      </c>
      <c r="B45" s="11">
        <v>8151.542</v>
      </c>
      <c r="C45" s="11">
        <v>1866.8</v>
      </c>
      <c r="D45" s="11">
        <v>1607.334</v>
      </c>
      <c r="E45" s="19">
        <f t="shared" si="1"/>
        <v>86.10102849796444</v>
      </c>
    </row>
    <row r="46" spans="1:5" s="3" customFormat="1" ht="15">
      <c r="A46" s="12" t="s">
        <v>28</v>
      </c>
      <c r="B46" s="11">
        <v>5627.013</v>
      </c>
      <c r="C46" s="11">
        <v>2381.562</v>
      </c>
      <c r="D46" s="11">
        <v>1783.936</v>
      </c>
      <c r="E46" s="19">
        <f t="shared" si="1"/>
        <v>74.90613303369805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4518.829</v>
      </c>
      <c r="E47" s="19">
        <f t="shared" si="1"/>
        <v>75.52825396772336</v>
      </c>
    </row>
    <row r="48" spans="1:5" s="3" customFormat="1" ht="15">
      <c r="A48" s="29" t="s">
        <v>14</v>
      </c>
      <c r="B48" s="24">
        <v>17697.507</v>
      </c>
      <c r="C48" s="24">
        <v>8846.835</v>
      </c>
      <c r="D48" s="24">
        <v>623.753</v>
      </c>
      <c r="E48" s="19">
        <f t="shared" si="1"/>
        <v>7.050577975061138</v>
      </c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30892.785</v>
      </c>
      <c r="D49" s="17">
        <f>D50+D55</f>
        <v>22832.782</v>
      </c>
      <c r="E49" s="18">
        <f t="shared" si="1"/>
        <v>73.90975595110638</v>
      </c>
    </row>
    <row r="50" spans="1:5" s="3" customFormat="1" ht="15">
      <c r="A50" s="29" t="s">
        <v>30</v>
      </c>
      <c r="B50" s="24">
        <v>122801.96</v>
      </c>
      <c r="C50" s="24">
        <v>28733.435</v>
      </c>
      <c r="D50" s="24">
        <v>22268.288</v>
      </c>
      <c r="E50" s="19">
        <f t="shared" si="1"/>
        <v>77.49956801196933</v>
      </c>
    </row>
    <row r="51" spans="1:5" s="3" customFormat="1" ht="15">
      <c r="A51" s="12" t="s">
        <v>1</v>
      </c>
      <c r="B51" s="11">
        <v>81242.746</v>
      </c>
      <c r="C51" s="11">
        <v>18134.63</v>
      </c>
      <c r="D51" s="11">
        <v>14910.836</v>
      </c>
      <c r="E51" s="19">
        <f t="shared" si="1"/>
        <v>82.22299545124437</v>
      </c>
    </row>
    <row r="52" spans="1:5" s="3" customFormat="1" ht="15">
      <c r="A52" s="12" t="s">
        <v>26</v>
      </c>
      <c r="B52" s="11">
        <v>17899.497</v>
      </c>
      <c r="C52" s="11">
        <v>4045.888</v>
      </c>
      <c r="D52" s="11">
        <v>3286.541</v>
      </c>
      <c r="E52" s="19">
        <f t="shared" si="1"/>
        <v>81.23163567553033</v>
      </c>
    </row>
    <row r="53" spans="1:5" s="3" customFormat="1" ht="15">
      <c r="A53" s="12" t="s">
        <v>28</v>
      </c>
      <c r="B53" s="11">
        <v>4844.889</v>
      </c>
      <c r="C53" s="11">
        <v>2306.584</v>
      </c>
      <c r="D53" s="11">
        <v>1900.463</v>
      </c>
      <c r="E53" s="19">
        <f t="shared" si="1"/>
        <v>82.39296726241056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4246.3330000000005</v>
      </c>
      <c r="D54" s="11">
        <f>SUM(D50)-D51-D52-D53</f>
        <v>2170.4480000000012</v>
      </c>
      <c r="E54" s="19">
        <f t="shared" si="1"/>
        <v>51.11346660754117</v>
      </c>
    </row>
    <row r="55" spans="1:5" s="3" customFormat="1" ht="15">
      <c r="A55" s="29" t="s">
        <v>14</v>
      </c>
      <c r="B55" s="24">
        <v>13000</v>
      </c>
      <c r="C55" s="24">
        <v>2159.35</v>
      </c>
      <c r="D55" s="24">
        <v>564.494</v>
      </c>
      <c r="E55" s="19">
        <f t="shared" si="1"/>
        <v>26.14184824136893</v>
      </c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82942.51</v>
      </c>
      <c r="D56" s="67">
        <f>D57+D60</f>
        <v>28974.346</v>
      </c>
      <c r="E56" s="18">
        <f t="shared" si="1"/>
        <v>34.93304699845713</v>
      </c>
    </row>
    <row r="57" spans="1:5" s="3" customFormat="1" ht="14.25" customHeight="1">
      <c r="A57" s="29" t="s">
        <v>30</v>
      </c>
      <c r="B57" s="24">
        <v>203708.404</v>
      </c>
      <c r="C57" s="24">
        <v>53622.441</v>
      </c>
      <c r="D57" s="24">
        <v>24049.324</v>
      </c>
      <c r="E57" s="19">
        <f t="shared" si="1"/>
        <v>44.849364466641866</v>
      </c>
    </row>
    <row r="58" spans="1:5" s="3" customFormat="1" ht="15">
      <c r="A58" s="12" t="s">
        <v>28</v>
      </c>
      <c r="B58" s="11">
        <v>26401.623</v>
      </c>
      <c r="C58" s="11">
        <v>8836.4</v>
      </c>
      <c r="D58" s="11">
        <v>7856.261</v>
      </c>
      <c r="E58" s="19">
        <f t="shared" si="1"/>
        <v>88.90793762165589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44786.041</v>
      </c>
      <c r="D59" s="11">
        <f>SUM(D57)-D58</f>
        <v>16193.063</v>
      </c>
      <c r="E59" s="19">
        <f t="shared" si="1"/>
        <v>36.15649572597855</v>
      </c>
    </row>
    <row r="60" spans="1:5" s="3" customFormat="1" ht="15">
      <c r="A60" s="29" t="s">
        <v>14</v>
      </c>
      <c r="B60" s="24">
        <f>135110.389+3000</f>
        <v>138110.389</v>
      </c>
      <c r="C60" s="24">
        <f>28870.069+450</f>
        <v>29320.069</v>
      </c>
      <c r="D60" s="24">
        <v>4925.022</v>
      </c>
      <c r="E60" s="19">
        <f t="shared" si="1"/>
        <v>16.797443416657718</v>
      </c>
    </row>
    <row r="61" spans="1:5" s="3" customFormat="1" ht="17.25" customHeight="1">
      <c r="A61" s="20" t="s">
        <v>66</v>
      </c>
      <c r="B61" s="21">
        <f>SUM(B62)</f>
        <v>127014.104</v>
      </c>
      <c r="C61" s="21">
        <f>SUM(C62)</f>
        <v>28614.71</v>
      </c>
      <c r="D61" s="21">
        <f>SUM(D62)</f>
        <v>1842.877</v>
      </c>
      <c r="E61" s="18">
        <f t="shared" si="1"/>
        <v>6.4403133912592505</v>
      </c>
    </row>
    <row r="62" spans="1:5" s="3" customFormat="1" ht="15">
      <c r="A62" s="29" t="s">
        <v>14</v>
      </c>
      <c r="B62" s="24">
        <v>127014.104</v>
      </c>
      <c r="C62" s="24">
        <v>28614.71</v>
      </c>
      <c r="D62" s="24">
        <v>1842.877</v>
      </c>
      <c r="E62" s="19">
        <f t="shared" si="1"/>
        <v>6.4403133912592505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27935.794</v>
      </c>
      <c r="D63" s="21">
        <f>SUM(D64:D65)</f>
        <v>19973.123</v>
      </c>
      <c r="E63" s="18">
        <f t="shared" si="1"/>
        <v>71.49652879026813</v>
      </c>
    </row>
    <row r="64" spans="1:5" s="3" customFormat="1" ht="15">
      <c r="A64" s="29" t="s">
        <v>13</v>
      </c>
      <c r="B64" s="24">
        <f>34247.315+57200</f>
        <v>91447.315</v>
      </c>
      <c r="C64" s="24">
        <v>23515.9</v>
      </c>
      <c r="D64" s="24">
        <v>18400.997</v>
      </c>
      <c r="E64" s="19">
        <f t="shared" si="1"/>
        <v>78.24917183692735</v>
      </c>
    </row>
    <row r="65" spans="1:5" s="3" customFormat="1" ht="15">
      <c r="A65" s="29" t="s">
        <v>14</v>
      </c>
      <c r="B65" s="24">
        <v>57664.229</v>
      </c>
      <c r="C65" s="24">
        <v>4419.894</v>
      </c>
      <c r="D65" s="24">
        <v>1572.126</v>
      </c>
      <c r="E65" s="19">
        <f t="shared" si="1"/>
        <v>35.56931455822244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1716.232</v>
      </c>
      <c r="D68" s="17">
        <f>SUM(D69)+D72</f>
        <v>61.694</v>
      </c>
      <c r="E68" s="18">
        <f t="shared" si="1"/>
        <v>3.5947354436929277</v>
      </c>
    </row>
    <row r="69" spans="1:5" s="3" customFormat="1" ht="15">
      <c r="A69" s="29" t="s">
        <v>30</v>
      </c>
      <c r="B69" s="24">
        <v>8670</v>
      </c>
      <c r="C69" s="24">
        <v>1716.232</v>
      </c>
      <c r="D69" s="24">
        <v>61.694</v>
      </c>
      <c r="E69" s="19">
        <f t="shared" si="1"/>
        <v>3.5947354436929277</v>
      </c>
    </row>
    <row r="70" spans="1:5" s="3" customFormat="1" ht="15">
      <c r="A70" s="12" t="s">
        <v>28</v>
      </c>
      <c r="B70" s="11">
        <v>19</v>
      </c>
      <c r="C70" s="11">
        <v>18.9</v>
      </c>
      <c r="D70" s="11">
        <v>6.161</v>
      </c>
      <c r="E70" s="19">
        <f t="shared" si="1"/>
        <v>32.597883597883595</v>
      </c>
    </row>
    <row r="71" spans="1:5" s="3" customFormat="1" ht="15">
      <c r="A71" s="12" t="s">
        <v>13</v>
      </c>
      <c r="B71" s="11">
        <f>SUM(B69)-B70</f>
        <v>8651</v>
      </c>
      <c r="C71" s="11">
        <f>SUM(C69)-C70</f>
        <v>1697.3319999999999</v>
      </c>
      <c r="D71" s="11">
        <f>SUM(D69)-D70</f>
        <v>55.533</v>
      </c>
      <c r="E71" s="18">
        <f t="shared" si="1"/>
        <v>3.271781831721785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2" customFormat="1" ht="15">
      <c r="A74" s="22" t="s">
        <v>12</v>
      </c>
      <c r="B74" s="17">
        <v>53836.8</v>
      </c>
      <c r="C74" s="17">
        <v>13459.2</v>
      </c>
      <c r="D74" s="82">
        <v>11963.733</v>
      </c>
      <c r="E74" s="18">
        <f>SUM(D74)/C74*100</f>
        <v>88.88888641226819</v>
      </c>
    </row>
    <row r="75" spans="1:5" s="2" customFormat="1" ht="15">
      <c r="A75" s="16" t="s">
        <v>17</v>
      </c>
      <c r="B75" s="17">
        <f>SUM(B76)+B80</f>
        <v>99219.401</v>
      </c>
      <c r="C75" s="17">
        <f>SUM(C76)+C80</f>
        <v>79676.27799999999</v>
      </c>
      <c r="D75" s="17">
        <f>SUM(D76)+D80</f>
        <v>649.8384000000002</v>
      </c>
      <c r="E75" s="19">
        <f>SUM(D75)/C75*100</f>
        <v>0.8155983390690016</v>
      </c>
    </row>
    <row r="76" spans="1:5" s="2" customFormat="1" ht="15">
      <c r="A76" s="29" t="s">
        <v>30</v>
      </c>
      <c r="B76" s="24">
        <v>20213.001</v>
      </c>
      <c r="C76" s="24">
        <v>3794.878</v>
      </c>
      <c r="D76" s="24">
        <f>210.417+63.868+1042.804-911.141+51.634+31.39+0.988+46.3194-0.125+113.684</f>
        <v>649.8384000000002</v>
      </c>
      <c r="E76" s="18">
        <f>SUM(D76)/C76*100</f>
        <v>17.124091999795517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20213.001</v>
      </c>
      <c r="C79" s="11">
        <f>SUM(C76)-C77-C78</f>
        <v>3794.878</v>
      </c>
      <c r="D79" s="11">
        <f>SUM(D76)-D77-D78</f>
        <v>649.8384000000002</v>
      </c>
      <c r="E79" s="19">
        <f aca="true" t="shared" si="2" ref="E79:E90">SUM(D79)/C79*100</f>
        <v>17.124091999795517</v>
      </c>
    </row>
    <row r="80" spans="1:5" s="3" customFormat="1" ht="15">
      <c r="A80" s="29" t="s">
        <v>14</v>
      </c>
      <c r="B80" s="24">
        <v>79006.4</v>
      </c>
      <c r="C80" s="24">
        <f>75806.4+75</f>
        <v>75881.4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3608023.0899999994</v>
      </c>
      <c r="C82" s="69">
        <f>C5+C14+C23+C35+C42+C49+C56+C61+C63+C66+C68+C73+C74+C75+C81</f>
        <v>1067606.1039999998</v>
      </c>
      <c r="D82" s="27">
        <f>D5+D14+D23+D35+D42+D49+D56+D61+D63+D66+D68+D73+D74+D75+D81</f>
        <v>823462.9734000001</v>
      </c>
      <c r="E82" s="70">
        <f t="shared" si="2"/>
        <v>77.13172211312124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894929.381</v>
      </c>
      <c r="D83" s="27">
        <f>D6+D15+D24+D36+D43+D50+D57+D64+D69+D76+D74</f>
        <v>808682.0794</v>
      </c>
      <c r="E83" s="70">
        <f t="shared" si="2"/>
        <v>90.36266956576767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199927.012</v>
      </c>
      <c r="D84" s="21">
        <f t="shared" si="3"/>
        <v>189471.64700000003</v>
      </c>
      <c r="E84" s="18">
        <f t="shared" si="2"/>
        <v>94.77040901306525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44716.567</v>
      </c>
      <c r="D85" s="21">
        <f t="shared" si="3"/>
        <v>42247.713</v>
      </c>
      <c r="E85" s="18">
        <f t="shared" si="2"/>
        <v>94.47888296076037</v>
      </c>
    </row>
    <row r="86" spans="1:5" ht="15">
      <c r="A86" s="28" t="s">
        <v>2</v>
      </c>
      <c r="B86" s="21">
        <f>B70+B11+B20+B29+B39+B46+B53+B58</f>
        <v>128476.546</v>
      </c>
      <c r="C86" s="21">
        <f>C70+C11+C20+C29+C39+C46+C53+C58</f>
        <v>59536.801999999996</v>
      </c>
      <c r="D86" s="21">
        <f>D70+D11+D20+D29+D39+D46+D53+D58</f>
        <v>53204.431000000004</v>
      </c>
      <c r="E86" s="18">
        <f t="shared" si="2"/>
        <v>89.36393829147895</v>
      </c>
    </row>
    <row r="87" spans="1:5" ht="15">
      <c r="A87" s="28" t="s">
        <v>13</v>
      </c>
      <c r="B87" s="21">
        <f>B83-B84-B85-B86</f>
        <v>1894627.3859999997</v>
      </c>
      <c r="C87" s="21">
        <f>C83-C84-C85-C86</f>
        <v>590749</v>
      </c>
      <c r="D87" s="21">
        <f>D83-D84-D85-D86</f>
        <v>523758.2884000001</v>
      </c>
      <c r="E87" s="18">
        <f t="shared" si="2"/>
        <v>88.6600380872418</v>
      </c>
    </row>
    <row r="88" spans="1:5" ht="20.25" customHeight="1">
      <c r="A88" s="16" t="s">
        <v>14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14780.894</v>
      </c>
      <c r="E88" s="18">
        <f t="shared" si="2"/>
        <v>8.814124272398693</v>
      </c>
    </row>
    <row r="89" spans="1:5" ht="15">
      <c r="A89" s="16" t="s">
        <v>23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2"/>
        <v>0</v>
      </c>
    </row>
    <row r="90" spans="1:5" ht="15">
      <c r="A90" s="16" t="s">
        <v>29</v>
      </c>
      <c r="B90" s="17">
        <f>SUM(B73)</f>
        <v>2589.8</v>
      </c>
      <c r="C90" s="17">
        <f>SUM(C73)</f>
        <v>789.8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69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71</v>
      </c>
      <c r="D3" s="77" t="s">
        <v>73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4.25">
      <c r="A5" s="33" t="s">
        <v>32</v>
      </c>
      <c r="B5" s="17">
        <f>B6+B13</f>
        <v>1069324.073</v>
      </c>
      <c r="C5" s="17">
        <f>C6+C13</f>
        <v>266693.828</v>
      </c>
      <c r="D5" s="17">
        <f>D6+D13</f>
        <v>246833.394</v>
      </c>
      <c r="E5" s="18">
        <f>SUM(D5)/C5*100</f>
        <v>92.55309575443194</v>
      </c>
    </row>
    <row r="6" spans="1:5" s="36" customFormat="1" ht="15">
      <c r="A6" s="35" t="s">
        <v>33</v>
      </c>
      <c r="B6" s="24">
        <v>1016670.3</v>
      </c>
      <c r="C6" s="24">
        <v>254743.538</v>
      </c>
      <c r="D6" s="66">
        <v>242661.441</v>
      </c>
      <c r="E6" s="19">
        <f aca="true" t="shared" si="0" ref="E6:E69">SUM(D6)/C6*100</f>
        <v>95.25715270547903</v>
      </c>
    </row>
    <row r="7" spans="1:5" s="36" customFormat="1" ht="15">
      <c r="A7" s="37" t="s">
        <v>34</v>
      </c>
      <c r="B7" s="11">
        <v>663355.479</v>
      </c>
      <c r="C7" s="11">
        <v>153822.966</v>
      </c>
      <c r="D7" s="11">
        <v>149504.154</v>
      </c>
      <c r="E7" s="19">
        <f t="shared" si="0"/>
        <v>97.19234902803787</v>
      </c>
    </row>
    <row r="8" spans="1:5" s="36" customFormat="1" ht="15">
      <c r="A8" s="37" t="s">
        <v>35</v>
      </c>
      <c r="B8" s="11">
        <v>145938.204</v>
      </c>
      <c r="C8" s="11">
        <v>34451.793</v>
      </c>
      <c r="D8" s="11">
        <v>33369.097</v>
      </c>
      <c r="E8" s="19">
        <f t="shared" si="0"/>
        <v>96.85735949940255</v>
      </c>
    </row>
    <row r="9" spans="1:5" s="36" customFormat="1" ht="15">
      <c r="A9" s="37" t="s">
        <v>36</v>
      </c>
      <c r="B9" s="11">
        <v>187.729</v>
      </c>
      <c r="C9" s="11">
        <v>16.204</v>
      </c>
      <c r="D9" s="11">
        <v>15.891</v>
      </c>
      <c r="E9" s="19">
        <f t="shared" si="0"/>
        <v>98.0683781782276</v>
      </c>
    </row>
    <row r="10" spans="1:5" s="36" customFormat="1" ht="15">
      <c r="A10" s="37" t="s">
        <v>37</v>
      </c>
      <c r="B10" s="11">
        <v>57191.792</v>
      </c>
      <c r="C10" s="11">
        <v>11633.612</v>
      </c>
      <c r="D10" s="11">
        <v>10490.085</v>
      </c>
      <c r="E10" s="19">
        <f t="shared" si="0"/>
        <v>90.17049047191878</v>
      </c>
    </row>
    <row r="11" spans="1:5" s="36" customFormat="1" ht="30">
      <c r="A11" s="37" t="s">
        <v>38</v>
      </c>
      <c r="B11" s="11">
        <v>83971.397</v>
      </c>
      <c r="C11" s="11">
        <v>42337.484</v>
      </c>
      <c r="D11" s="11">
        <v>38719.397</v>
      </c>
      <c r="E11" s="19">
        <f t="shared" si="0"/>
        <v>91.45417568979772</v>
      </c>
    </row>
    <row r="12" spans="1:5" s="36" customFormat="1" ht="15">
      <c r="A12" s="37" t="s">
        <v>39</v>
      </c>
      <c r="B12" s="11">
        <f>SUM(B6)-B7-B8-B9-B10-B11</f>
        <v>66025.69900000002</v>
      </c>
      <c r="C12" s="11">
        <f>SUM(C6)-C7-C8-C9-C10-C11</f>
        <v>12481.479000000014</v>
      </c>
      <c r="D12" s="11">
        <f>SUM(D6)-D7-D8-D9-D10-D11</f>
        <v>10562.81699999998</v>
      </c>
      <c r="E12" s="19">
        <f t="shared" si="0"/>
        <v>84.62792750762925</v>
      </c>
    </row>
    <row r="13" spans="1:5" s="36" customFormat="1" ht="15">
      <c r="A13" s="35" t="s">
        <v>40</v>
      </c>
      <c r="B13" s="24">
        <v>52653.773</v>
      </c>
      <c r="C13" s="24">
        <v>11950.29</v>
      </c>
      <c r="D13" s="24">
        <v>4171.953</v>
      </c>
      <c r="E13" s="19">
        <f t="shared" si="0"/>
        <v>34.910893375809295</v>
      </c>
    </row>
    <row r="14" spans="1:5" s="34" customFormat="1" ht="14.25">
      <c r="A14" s="33" t="s">
        <v>41</v>
      </c>
      <c r="B14" s="17">
        <f>B15+B22</f>
        <v>495808.489</v>
      </c>
      <c r="C14" s="17">
        <f>C15+C22</f>
        <v>132458.403</v>
      </c>
      <c r="D14" s="17">
        <f>D15+D22</f>
        <v>120747.784</v>
      </c>
      <c r="E14" s="18">
        <f t="shared" si="0"/>
        <v>91.15902144766159</v>
      </c>
    </row>
    <row r="15" spans="1:5" s="36" customFormat="1" ht="15">
      <c r="A15" s="35" t="s">
        <v>42</v>
      </c>
      <c r="B15" s="24">
        <f>458118.7+29125.5</f>
        <v>487244.2</v>
      </c>
      <c r="C15" s="24">
        <f>120101.028+7281.375</f>
        <v>127382.403</v>
      </c>
      <c r="D15" s="24">
        <f>112480.356+7281.375</f>
        <v>119761.731</v>
      </c>
      <c r="E15" s="19">
        <f t="shared" si="0"/>
        <v>94.0174845029419</v>
      </c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/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119761.731</v>
      </c>
      <c r="E21" s="19">
        <f t="shared" si="0"/>
        <v>94.0174845029419</v>
      </c>
    </row>
    <row r="22" spans="1:5" s="36" customFormat="1" ht="15">
      <c r="A22" s="35" t="s">
        <v>40</v>
      </c>
      <c r="B22" s="24">
        <v>8564.289</v>
      </c>
      <c r="C22" s="24">
        <v>5076</v>
      </c>
      <c r="D22" s="24">
        <v>986.053</v>
      </c>
      <c r="E22" s="19">
        <f t="shared" si="0"/>
        <v>19.42578802206462</v>
      </c>
    </row>
    <row r="23" spans="1:5" s="34" customFormat="1" ht="28.5">
      <c r="A23" s="33" t="s">
        <v>57</v>
      </c>
      <c r="B23" s="17">
        <f>B24+B34</f>
        <v>884012.25</v>
      </c>
      <c r="C23" s="17">
        <f>C24+C34</f>
        <v>339506.565</v>
      </c>
      <c r="D23" s="17">
        <f>D24+D34</f>
        <v>326222.511</v>
      </c>
      <c r="E23" s="18">
        <f t="shared" si="0"/>
        <v>96.08724679594928</v>
      </c>
    </row>
    <row r="24" spans="1:5" s="36" customFormat="1" ht="15">
      <c r="A24" s="35" t="s">
        <v>42</v>
      </c>
      <c r="B24" s="24">
        <v>880542.25</v>
      </c>
      <c r="C24" s="24">
        <v>339316.565</v>
      </c>
      <c r="D24" s="24">
        <v>326133.416</v>
      </c>
      <c r="E24" s="19">
        <f t="shared" si="0"/>
        <v>96.11479357042295</v>
      </c>
    </row>
    <row r="25" spans="1:5" s="36" customFormat="1" ht="15">
      <c r="A25" s="37" t="s">
        <v>34</v>
      </c>
      <c r="B25" s="11">
        <v>22699.713</v>
      </c>
      <c r="C25" s="11">
        <v>5403.617</v>
      </c>
      <c r="D25" s="11">
        <v>4081.409</v>
      </c>
      <c r="E25" s="19">
        <f t="shared" si="0"/>
        <v>75.53105632764128</v>
      </c>
    </row>
    <row r="26" spans="1:5" s="36" customFormat="1" ht="15">
      <c r="A26" s="37" t="s">
        <v>35</v>
      </c>
      <c r="B26" s="11">
        <v>4944.224</v>
      </c>
      <c r="C26" s="11">
        <v>1186.296</v>
      </c>
      <c r="D26" s="11">
        <v>902.021</v>
      </c>
      <c r="E26" s="19">
        <f t="shared" si="0"/>
        <v>76.03675642504062</v>
      </c>
    </row>
    <row r="27" spans="1:5" s="36" customFormat="1" ht="15">
      <c r="A27" s="37" t="s">
        <v>36</v>
      </c>
      <c r="B27" s="11">
        <v>88.175</v>
      </c>
      <c r="C27" s="11">
        <v>10.27</v>
      </c>
      <c r="D27" s="11">
        <v>9.647</v>
      </c>
      <c r="E27" s="19">
        <f t="shared" si="0"/>
        <v>93.93378773125609</v>
      </c>
    </row>
    <row r="28" spans="1:5" s="36" customFormat="1" ht="15">
      <c r="A28" s="37" t="s">
        <v>37</v>
      </c>
      <c r="B28" s="11">
        <v>325.99</v>
      </c>
      <c r="C28" s="11">
        <v>69.996</v>
      </c>
      <c r="D28" s="11">
        <v>67.233</v>
      </c>
      <c r="E28" s="19">
        <f t="shared" si="0"/>
        <v>96.05263157894738</v>
      </c>
    </row>
    <row r="29" spans="1:5" s="36" customFormat="1" ht="30">
      <c r="A29" s="37" t="s">
        <v>38</v>
      </c>
      <c r="B29" s="11">
        <v>1301.5</v>
      </c>
      <c r="C29" s="11">
        <v>634.115</v>
      </c>
      <c r="D29" s="11">
        <v>461.391</v>
      </c>
      <c r="E29" s="19">
        <f t="shared" si="0"/>
        <v>72.76140763110791</v>
      </c>
    </row>
    <row r="30" spans="1:5" s="36" customFormat="1" ht="15">
      <c r="A30" s="37" t="s">
        <v>39</v>
      </c>
      <c r="B30" s="11">
        <f>SUM(B24)-B25-B26-B27-B28-B29</f>
        <v>851182.6479999999</v>
      </c>
      <c r="C30" s="11">
        <f>SUM(C24)-C25-C26-C27-C28-C29</f>
        <v>332012.271</v>
      </c>
      <c r="D30" s="11">
        <f>SUM(D24)-D25-D26-D27-D28-D29</f>
        <v>320611.715</v>
      </c>
      <c r="E30" s="19">
        <f t="shared" si="0"/>
        <v>96.56622450559968</v>
      </c>
    </row>
    <row r="31" spans="1:5" s="36" customFormat="1" ht="15">
      <c r="A31" s="37" t="s">
        <v>43</v>
      </c>
      <c r="B31" s="11">
        <f>SUM(B32:B33)</f>
        <v>822155.5</v>
      </c>
      <c r="C31" s="11">
        <f>SUM(C32:C33)</f>
        <v>327786.975</v>
      </c>
      <c r="D31" s="11">
        <f>SUM(D32:D33)</f>
        <v>317384.244</v>
      </c>
      <c r="E31" s="19">
        <f t="shared" si="0"/>
        <v>96.82637450740684</v>
      </c>
    </row>
    <row r="32" spans="1:5" s="36" customFormat="1" ht="30">
      <c r="A32" s="38" t="s">
        <v>61</v>
      </c>
      <c r="B32" s="11">
        <v>521582.3</v>
      </c>
      <c r="C32" s="11">
        <v>123745.3</v>
      </c>
      <c r="D32" s="65">
        <v>121689.194</v>
      </c>
      <c r="E32" s="19">
        <f t="shared" si="0"/>
        <v>98.33843709619678</v>
      </c>
    </row>
    <row r="33" spans="1:5" s="36" customFormat="1" ht="15">
      <c r="A33" s="38" t="s">
        <v>58</v>
      </c>
      <c r="B33" s="11">
        <v>300573.2</v>
      </c>
      <c r="C33" s="11">
        <v>204041.675</v>
      </c>
      <c r="D33" s="11">
        <v>195695.05</v>
      </c>
      <c r="E33" s="19">
        <f t="shared" si="0"/>
        <v>95.90935283196436</v>
      </c>
    </row>
    <row r="34" spans="1:5" s="36" customFormat="1" ht="15">
      <c r="A34" s="35" t="s">
        <v>40</v>
      </c>
      <c r="B34" s="24">
        <v>3470</v>
      </c>
      <c r="C34" s="24">
        <v>190</v>
      </c>
      <c r="D34" s="24">
        <v>89.095</v>
      </c>
      <c r="E34" s="19">
        <f t="shared" si="0"/>
        <v>46.892105263157895</v>
      </c>
    </row>
    <row r="35" spans="1:5" s="34" customFormat="1" ht="14.25">
      <c r="A35" s="33" t="s">
        <v>59</v>
      </c>
      <c r="B35" s="17">
        <f>B36+B41</f>
        <v>125445.829</v>
      </c>
      <c r="C35" s="17">
        <f>C36+C41</f>
        <v>31139.485</v>
      </c>
      <c r="D35" s="17">
        <f>D36+D41</f>
        <v>27445.542</v>
      </c>
      <c r="E35" s="18">
        <f t="shared" si="0"/>
        <v>88.13743066078324</v>
      </c>
    </row>
    <row r="36" spans="1:5" s="36" customFormat="1" ht="15">
      <c r="A36" s="35" t="s">
        <v>42</v>
      </c>
      <c r="B36" s="24">
        <v>119848.4</v>
      </c>
      <c r="C36" s="24">
        <v>29902.485</v>
      </c>
      <c r="D36" s="24">
        <v>27440.021</v>
      </c>
      <c r="E36" s="19">
        <f t="shared" si="0"/>
        <v>91.76501886047264</v>
      </c>
    </row>
    <row r="37" spans="1:5" s="36" customFormat="1" ht="15">
      <c r="A37" s="37" t="s">
        <v>34</v>
      </c>
      <c r="B37" s="11">
        <v>60226.938</v>
      </c>
      <c r="C37" s="11">
        <v>14054.822</v>
      </c>
      <c r="D37" s="11">
        <v>13593.751</v>
      </c>
      <c r="E37" s="19">
        <f t="shared" si="0"/>
        <v>96.71948175508733</v>
      </c>
    </row>
    <row r="38" spans="1:5" s="36" customFormat="1" ht="15">
      <c r="A38" s="37" t="s">
        <v>35</v>
      </c>
      <c r="B38" s="11">
        <v>13249.926</v>
      </c>
      <c r="C38" s="11">
        <v>3165.79</v>
      </c>
      <c r="D38" s="11">
        <v>3082.72</v>
      </c>
      <c r="E38" s="19">
        <f t="shared" si="0"/>
        <v>97.37601041130334</v>
      </c>
    </row>
    <row r="39" spans="1:5" s="36" customFormat="1" ht="30">
      <c r="A39" s="37" t="s">
        <v>38</v>
      </c>
      <c r="B39" s="11">
        <v>6311.124</v>
      </c>
      <c r="C39" s="11">
        <v>3021.757</v>
      </c>
      <c r="D39" s="11">
        <v>2476.822</v>
      </c>
      <c r="E39" s="19">
        <f t="shared" si="0"/>
        <v>81.96628650152876</v>
      </c>
    </row>
    <row r="40" spans="1:5" s="36" customFormat="1" ht="15">
      <c r="A40" s="37" t="s">
        <v>39</v>
      </c>
      <c r="B40" s="11">
        <f>SUM(B36)-B37-B38-B39</f>
        <v>40060.412</v>
      </c>
      <c r="C40" s="11">
        <f>SUM(C36)-C37-C38-C39</f>
        <v>9660.116</v>
      </c>
      <c r="D40" s="11">
        <f>SUM(D36)-D37-D38-D39</f>
        <v>8286.728000000001</v>
      </c>
      <c r="E40" s="19">
        <f t="shared" si="0"/>
        <v>85.78290364215088</v>
      </c>
    </row>
    <row r="41" spans="1:5" s="36" customFormat="1" ht="15">
      <c r="A41" s="35" t="s">
        <v>40</v>
      </c>
      <c r="B41" s="24">
        <v>5597.429</v>
      </c>
      <c r="C41" s="24">
        <v>1237</v>
      </c>
      <c r="D41" s="24">
        <v>5.521</v>
      </c>
      <c r="E41" s="19">
        <f t="shared" si="0"/>
        <v>0.4463217461600647</v>
      </c>
    </row>
    <row r="42" spans="1:5" s="34" customFormat="1" ht="14.25">
      <c r="A42" s="33" t="s">
        <v>60</v>
      </c>
      <c r="B42" s="17">
        <f>B43+B48</f>
        <v>90562.807</v>
      </c>
      <c r="C42" s="17">
        <f>C43+C48</f>
        <v>27589.139</v>
      </c>
      <c r="D42" s="17">
        <f>D43+D48</f>
        <v>15915.349</v>
      </c>
      <c r="E42" s="18">
        <f t="shared" si="0"/>
        <v>57.68700864495989</v>
      </c>
    </row>
    <row r="43" spans="1:5" s="36" customFormat="1" ht="15">
      <c r="A43" s="35" t="s">
        <v>42</v>
      </c>
      <c r="B43" s="24">
        <v>72865.3</v>
      </c>
      <c r="C43" s="24">
        <v>18742.304</v>
      </c>
      <c r="D43" s="24">
        <v>15291.596</v>
      </c>
      <c r="E43" s="19">
        <f t="shared" si="0"/>
        <v>81.58866700700192</v>
      </c>
    </row>
    <row r="44" spans="1:5" s="36" customFormat="1" ht="15">
      <c r="A44" s="37" t="s">
        <v>34</v>
      </c>
      <c r="B44" s="11">
        <v>37035.729</v>
      </c>
      <c r="C44" s="11">
        <v>8510.977</v>
      </c>
      <c r="D44" s="11">
        <v>7381.497</v>
      </c>
      <c r="E44" s="19">
        <f t="shared" si="0"/>
        <v>86.72913814712459</v>
      </c>
    </row>
    <row r="45" spans="1:5" s="36" customFormat="1" ht="15">
      <c r="A45" s="37" t="s">
        <v>35</v>
      </c>
      <c r="B45" s="11">
        <v>8151.542</v>
      </c>
      <c r="C45" s="11">
        <v>1866.8</v>
      </c>
      <c r="D45" s="11">
        <v>1607.334</v>
      </c>
      <c r="E45" s="19">
        <f t="shared" si="0"/>
        <v>86.10102849796444</v>
      </c>
    </row>
    <row r="46" spans="1:5" s="36" customFormat="1" ht="30">
      <c r="A46" s="37" t="s">
        <v>38</v>
      </c>
      <c r="B46" s="11">
        <v>5627.013</v>
      </c>
      <c r="C46" s="11">
        <v>2381.562</v>
      </c>
      <c r="D46" s="11">
        <v>1783.936</v>
      </c>
      <c r="E46" s="19">
        <f t="shared" si="0"/>
        <v>74.90613303369805</v>
      </c>
    </row>
    <row r="47" spans="1:5" s="36" customFormat="1" ht="15">
      <c r="A47" s="37" t="s">
        <v>39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4518.829</v>
      </c>
      <c r="E47" s="19">
        <f t="shared" si="0"/>
        <v>75.52825396772336</v>
      </c>
    </row>
    <row r="48" spans="1:5" s="36" customFormat="1" ht="15">
      <c r="A48" s="35" t="s">
        <v>40</v>
      </c>
      <c r="B48" s="24">
        <v>17697.507</v>
      </c>
      <c r="C48" s="24">
        <v>8846.835</v>
      </c>
      <c r="D48" s="24">
        <v>623.753</v>
      </c>
      <c r="E48" s="19">
        <f t="shared" si="0"/>
        <v>7.050577975061138</v>
      </c>
    </row>
    <row r="49" spans="1:5" s="36" customFormat="1" ht="14.25">
      <c r="A49" s="33" t="s">
        <v>44</v>
      </c>
      <c r="B49" s="17">
        <f>B50+B55</f>
        <v>135801.96000000002</v>
      </c>
      <c r="C49" s="17">
        <f>C50+C55</f>
        <v>30892.785</v>
      </c>
      <c r="D49" s="17">
        <f>D50+D55</f>
        <v>22832.782</v>
      </c>
      <c r="E49" s="18">
        <f t="shared" si="0"/>
        <v>73.90975595110638</v>
      </c>
    </row>
    <row r="50" spans="1:5" s="36" customFormat="1" ht="15">
      <c r="A50" s="35" t="s">
        <v>42</v>
      </c>
      <c r="B50" s="24">
        <v>122801.96</v>
      </c>
      <c r="C50" s="24">
        <v>28733.435</v>
      </c>
      <c r="D50" s="24">
        <v>22268.288</v>
      </c>
      <c r="E50" s="19">
        <f t="shared" si="0"/>
        <v>77.49956801196933</v>
      </c>
    </row>
    <row r="51" spans="1:5" s="36" customFormat="1" ht="15">
      <c r="A51" s="37" t="s">
        <v>34</v>
      </c>
      <c r="B51" s="11">
        <v>81242.746</v>
      </c>
      <c r="C51" s="11">
        <v>18134.63</v>
      </c>
      <c r="D51" s="11">
        <v>14910.836</v>
      </c>
      <c r="E51" s="19">
        <f t="shared" si="0"/>
        <v>82.22299545124437</v>
      </c>
    </row>
    <row r="52" spans="1:5" s="36" customFormat="1" ht="15">
      <c r="A52" s="37" t="s">
        <v>35</v>
      </c>
      <c r="B52" s="11">
        <v>17899.497</v>
      </c>
      <c r="C52" s="11">
        <v>4045.888</v>
      </c>
      <c r="D52" s="11">
        <v>3286.541</v>
      </c>
      <c r="E52" s="19">
        <f t="shared" si="0"/>
        <v>81.23163567553033</v>
      </c>
    </row>
    <row r="53" spans="1:5" s="36" customFormat="1" ht="30">
      <c r="A53" s="37" t="s">
        <v>38</v>
      </c>
      <c r="B53" s="11">
        <v>4844.889</v>
      </c>
      <c r="C53" s="11">
        <v>2306.584</v>
      </c>
      <c r="D53" s="11">
        <v>1900.463</v>
      </c>
      <c r="E53" s="19">
        <f t="shared" si="0"/>
        <v>82.39296726241056</v>
      </c>
    </row>
    <row r="54" spans="1:5" s="36" customFormat="1" ht="15">
      <c r="A54" s="37" t="s">
        <v>39</v>
      </c>
      <c r="B54" s="11">
        <f>SUM(B50)-B51-B52-B53</f>
        <v>18814.82800000001</v>
      </c>
      <c r="C54" s="11">
        <f>SUM(C50)-C51-C52-C53</f>
        <v>4246.3330000000005</v>
      </c>
      <c r="D54" s="11">
        <f>SUM(D50)-D51-D52-D53</f>
        <v>2170.4480000000012</v>
      </c>
      <c r="E54" s="19">
        <f t="shared" si="0"/>
        <v>51.11346660754117</v>
      </c>
    </row>
    <row r="55" spans="1:5" s="36" customFormat="1" ht="15">
      <c r="A55" s="35" t="s">
        <v>40</v>
      </c>
      <c r="B55" s="24">
        <v>13000</v>
      </c>
      <c r="C55" s="24">
        <v>2159.35</v>
      </c>
      <c r="D55" s="24">
        <v>564.494</v>
      </c>
      <c r="E55" s="19">
        <f t="shared" si="0"/>
        <v>26.14184824136893</v>
      </c>
    </row>
    <row r="56" spans="1:5" s="36" customFormat="1" ht="28.5">
      <c r="A56" s="20" t="s">
        <v>45</v>
      </c>
      <c r="B56" s="21">
        <f>B57+B60</f>
        <v>341818.793</v>
      </c>
      <c r="C56" s="21">
        <f>C57+C60</f>
        <v>82942.51</v>
      </c>
      <c r="D56" s="67">
        <f>D57+D60</f>
        <v>28974.346</v>
      </c>
      <c r="E56" s="18">
        <f t="shared" si="0"/>
        <v>34.93304699845713</v>
      </c>
    </row>
    <row r="57" spans="1:5" s="36" customFormat="1" ht="15">
      <c r="A57" s="35" t="s">
        <v>42</v>
      </c>
      <c r="B57" s="24">
        <v>203708.404</v>
      </c>
      <c r="C57" s="24">
        <v>53622.441</v>
      </c>
      <c r="D57" s="24">
        <v>24049.324</v>
      </c>
      <c r="E57" s="19">
        <f t="shared" si="0"/>
        <v>44.849364466641866</v>
      </c>
    </row>
    <row r="58" spans="1:5" s="36" customFormat="1" ht="30">
      <c r="A58" s="37" t="s">
        <v>38</v>
      </c>
      <c r="B58" s="11">
        <v>26401.623</v>
      </c>
      <c r="C58" s="11">
        <v>8836.4</v>
      </c>
      <c r="D58" s="11">
        <v>7856.261</v>
      </c>
      <c r="E58" s="19">
        <f t="shared" si="0"/>
        <v>88.90793762165589</v>
      </c>
    </row>
    <row r="59" spans="1:5" s="36" customFormat="1" ht="15">
      <c r="A59" s="37" t="s">
        <v>39</v>
      </c>
      <c r="B59" s="11">
        <f>SUM(B57)-B58</f>
        <v>177306.78100000002</v>
      </c>
      <c r="C59" s="11">
        <f>SUM(C57)-C58</f>
        <v>44786.041</v>
      </c>
      <c r="D59" s="11">
        <f>SUM(D57)-D58</f>
        <v>16193.063</v>
      </c>
      <c r="E59" s="19">
        <f t="shared" si="0"/>
        <v>36.15649572597855</v>
      </c>
    </row>
    <row r="60" spans="1:5" s="36" customFormat="1" ht="15">
      <c r="A60" s="35" t="s">
        <v>40</v>
      </c>
      <c r="B60" s="24">
        <f>135110.389+3000</f>
        <v>138110.389</v>
      </c>
      <c r="C60" s="24">
        <f>28870.069+450</f>
        <v>29320.069</v>
      </c>
      <c r="D60" s="24">
        <v>4925.022</v>
      </c>
      <c r="E60" s="19">
        <f t="shared" si="0"/>
        <v>16.797443416657718</v>
      </c>
    </row>
    <row r="61" spans="1:5" s="36" customFormat="1" ht="15">
      <c r="A61" s="20" t="s">
        <v>67</v>
      </c>
      <c r="B61" s="21">
        <f>SUM(B62)</f>
        <v>127014.104</v>
      </c>
      <c r="C61" s="21">
        <f>SUM(C62)</f>
        <v>28614.71</v>
      </c>
      <c r="D61" s="21">
        <f>SUM(D62)</f>
        <v>1842.877</v>
      </c>
      <c r="E61" s="18">
        <f t="shared" si="0"/>
        <v>6.4403133912592505</v>
      </c>
    </row>
    <row r="62" spans="1:5" s="36" customFormat="1" ht="15">
      <c r="A62" s="35" t="s">
        <v>40</v>
      </c>
      <c r="B62" s="24">
        <v>127014.104</v>
      </c>
      <c r="C62" s="24">
        <v>28614.71</v>
      </c>
      <c r="D62" s="24">
        <v>1842.877</v>
      </c>
      <c r="E62" s="19">
        <f t="shared" si="0"/>
        <v>6.4403133912592505</v>
      </c>
    </row>
    <row r="63" spans="1:5" s="36" customFormat="1" ht="15">
      <c r="A63" s="39" t="s">
        <v>46</v>
      </c>
      <c r="B63" s="21">
        <f>SUM(B64:B65)</f>
        <v>149111.544</v>
      </c>
      <c r="C63" s="21">
        <f>SUM(C64:C65)</f>
        <v>27935.794</v>
      </c>
      <c r="D63" s="21">
        <f>SUM(D64:D65)</f>
        <v>19973.123</v>
      </c>
      <c r="E63" s="18">
        <f t="shared" si="0"/>
        <v>71.49652879026813</v>
      </c>
    </row>
    <row r="64" spans="1:5" s="36" customFormat="1" ht="15">
      <c r="A64" s="35" t="s">
        <v>39</v>
      </c>
      <c r="B64" s="24">
        <f>34247.315+57200</f>
        <v>91447.315</v>
      </c>
      <c r="C64" s="24">
        <v>23515.9</v>
      </c>
      <c r="D64" s="24">
        <v>18400.997</v>
      </c>
      <c r="E64" s="19">
        <f t="shared" si="0"/>
        <v>78.24917183692735</v>
      </c>
    </row>
    <row r="65" spans="1:5" s="36" customFormat="1" ht="15">
      <c r="A65" s="35" t="s">
        <v>40</v>
      </c>
      <c r="B65" s="24">
        <v>57664.229</v>
      </c>
      <c r="C65" s="24">
        <v>4419.894</v>
      </c>
      <c r="D65" s="24">
        <v>1572.126</v>
      </c>
      <c r="E65" s="19">
        <f t="shared" si="0"/>
        <v>35.56931455822244</v>
      </c>
    </row>
    <row r="66" spans="1:5" s="36" customFormat="1" ht="57">
      <c r="A66" s="40" t="s">
        <v>47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6" customFormat="1" ht="15">
      <c r="A67" s="35" t="s">
        <v>40</v>
      </c>
      <c r="B67" s="24">
        <v>1000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1716.232</v>
      </c>
      <c r="D68" s="17">
        <f>SUM(D69)+D72</f>
        <v>61.694</v>
      </c>
      <c r="E68" s="18">
        <f t="shared" si="0"/>
        <v>3.5947354436929277</v>
      </c>
    </row>
    <row r="69" spans="1:5" s="36" customFormat="1" ht="15">
      <c r="A69" s="35" t="s">
        <v>42</v>
      </c>
      <c r="B69" s="24">
        <v>8670</v>
      </c>
      <c r="C69" s="24">
        <v>1716.232</v>
      </c>
      <c r="D69" s="24">
        <v>61.694</v>
      </c>
      <c r="E69" s="19">
        <f t="shared" si="0"/>
        <v>3.5947354436929277</v>
      </c>
    </row>
    <row r="70" spans="1:5" s="36" customFormat="1" ht="30">
      <c r="A70" s="37" t="s">
        <v>38</v>
      </c>
      <c r="B70" s="11">
        <v>19</v>
      </c>
      <c r="C70" s="11">
        <v>18.9</v>
      </c>
      <c r="D70" s="11">
        <v>6.161</v>
      </c>
      <c r="E70" s="19">
        <f>SUM(D70)/C70*100</f>
        <v>32.597883597883595</v>
      </c>
    </row>
    <row r="71" spans="1:5" s="36" customFormat="1" ht="15">
      <c r="A71" s="37" t="s">
        <v>39</v>
      </c>
      <c r="B71" s="11">
        <f>SUM(B69)-B70</f>
        <v>8651</v>
      </c>
      <c r="C71" s="11">
        <f>SUM(C69)-C70</f>
        <v>1697.3319999999999</v>
      </c>
      <c r="D71" s="11">
        <f>SUM(D69)-D70</f>
        <v>55.533</v>
      </c>
      <c r="E71" s="18">
        <f>SUM(D71)/C71*100</f>
        <v>3.271781831721785</v>
      </c>
    </row>
    <row r="72" spans="1:5" s="36" customFormat="1" ht="15">
      <c r="A72" s="35" t="s">
        <v>40</v>
      </c>
      <c r="B72" s="24">
        <v>30</v>
      </c>
      <c r="C72" s="24"/>
      <c r="D72" s="24"/>
      <c r="E72" s="19"/>
    </row>
    <row r="73" spans="1:5" s="36" customFormat="1" ht="15">
      <c r="A73" s="39" t="s">
        <v>49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36" customFormat="1" ht="15">
      <c r="A74" s="39" t="s">
        <v>50</v>
      </c>
      <c r="B74" s="17">
        <v>53836.8</v>
      </c>
      <c r="C74" s="17">
        <v>13459.2</v>
      </c>
      <c r="D74" s="82">
        <v>11963.733</v>
      </c>
      <c r="E74" s="18">
        <f>SUM(D74)/C74*100</f>
        <v>88.88888641226819</v>
      </c>
    </row>
    <row r="75" spans="1:5" s="34" customFormat="1" ht="15">
      <c r="A75" s="33" t="s">
        <v>51</v>
      </c>
      <c r="B75" s="17">
        <f>SUM(B76)+B80</f>
        <v>99219.401</v>
      </c>
      <c r="C75" s="17">
        <f>SUM(C76)+C80</f>
        <v>79676.27799999999</v>
      </c>
      <c r="D75" s="17">
        <f>SUM(D76)+D80</f>
        <v>649.8384000000002</v>
      </c>
      <c r="E75" s="19">
        <f>SUM(D75)/C75*100</f>
        <v>0.8155983390690016</v>
      </c>
    </row>
    <row r="76" spans="1:5" s="34" customFormat="1" ht="15">
      <c r="A76" s="35" t="s">
        <v>42</v>
      </c>
      <c r="B76" s="24">
        <v>20213.001</v>
      </c>
      <c r="C76" s="24">
        <v>3794.878</v>
      </c>
      <c r="D76" s="24">
        <f>210.417+63.868+1042.804-911.141+51.634+31.39+0.988+46.3194-0.125+113.684</f>
        <v>649.8384000000002</v>
      </c>
      <c r="E76" s="18">
        <f>SUM(D76)/C76*100</f>
        <v>17.124091999795517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20213.001</v>
      </c>
      <c r="C79" s="11">
        <f>SUM(C76)-C77-C78</f>
        <v>3794.878</v>
      </c>
      <c r="D79" s="11">
        <f>SUM(D76)-D77-D78</f>
        <v>649.8384000000002</v>
      </c>
      <c r="E79" s="19">
        <f aca="true" t="shared" si="1" ref="E79:E90">SUM(D79)/C79*100</f>
        <v>17.124091999795517</v>
      </c>
    </row>
    <row r="80" spans="1:5" s="36" customFormat="1" ht="15">
      <c r="A80" s="35" t="s">
        <v>40</v>
      </c>
      <c r="B80" s="24">
        <v>79006.4</v>
      </c>
      <c r="C80" s="24">
        <f>75806.4+75</f>
        <v>75881.4</v>
      </c>
      <c r="D80" s="24"/>
      <c r="E80" s="19"/>
    </row>
    <row r="81" spans="1:5" s="36" customFormat="1" ht="40.5">
      <c r="A81" s="41" t="s">
        <v>52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3608023.0899999994</v>
      </c>
      <c r="C82" s="69">
        <f>C5+C14+C23+C35+C42+C49+C56+C61+C63+C66+C68+C73+C74+C75+C81</f>
        <v>1067606.1039999998</v>
      </c>
      <c r="D82" s="27">
        <f>D5+D14+D23+D35+D42+D49+D56+D61+D63+D66+D68+D73+D74+D75+D81</f>
        <v>823462.9734000001</v>
      </c>
      <c r="E82" s="70">
        <f t="shared" si="1"/>
        <v>77.13172211312124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3077847.9299999997</v>
      </c>
      <c r="C83" s="27">
        <f>C6+C15+C24+C36+C43+C50+C57+C64+C69+C76+C74</f>
        <v>894929.381</v>
      </c>
      <c r="D83" s="27">
        <f>D6+D15+D24+D36+D43+D50+D57+D64+D69+D76+D74</f>
        <v>808682.0794</v>
      </c>
      <c r="E83" s="70">
        <f t="shared" si="1"/>
        <v>90.36266956576767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199927.012</v>
      </c>
      <c r="D84" s="21">
        <f t="shared" si="2"/>
        <v>189471.64700000003</v>
      </c>
      <c r="E84" s="18">
        <f t="shared" si="1"/>
        <v>94.77040901306525</v>
      </c>
    </row>
    <row r="85" spans="1:5" ht="15">
      <c r="A85" s="46" t="s">
        <v>35</v>
      </c>
      <c r="B85" s="21">
        <f t="shared" si="2"/>
        <v>190183.39299999998</v>
      </c>
      <c r="C85" s="21">
        <f t="shared" si="2"/>
        <v>44716.567</v>
      </c>
      <c r="D85" s="21">
        <f t="shared" si="2"/>
        <v>42247.713</v>
      </c>
      <c r="E85" s="18">
        <f t="shared" si="1"/>
        <v>94.47888296076037</v>
      </c>
    </row>
    <row r="86" spans="1:5" ht="15">
      <c r="A86" s="46" t="s">
        <v>54</v>
      </c>
      <c r="B86" s="21">
        <f>B70+B11+B20+B29+B39+B46+B53+B58</f>
        <v>128476.546</v>
      </c>
      <c r="C86" s="21">
        <f>C70+C11+C20+C29+C39+C46+C53+C58</f>
        <v>59536.801999999996</v>
      </c>
      <c r="D86" s="21">
        <f>D70+D11+D20+D29+D39+D46+D53+D58</f>
        <v>53204.431000000004</v>
      </c>
      <c r="E86" s="18">
        <f t="shared" si="1"/>
        <v>89.36393829147895</v>
      </c>
    </row>
    <row r="87" spans="1:5" ht="15">
      <c r="A87" s="46" t="s">
        <v>39</v>
      </c>
      <c r="B87" s="21">
        <f>B83-B84-B85-B86</f>
        <v>1894627.3859999997</v>
      </c>
      <c r="C87" s="21">
        <f>C83-C84-C85-C86</f>
        <v>590749</v>
      </c>
      <c r="D87" s="21">
        <f>D83-D84-D85-D86</f>
        <v>523758.2884000001</v>
      </c>
      <c r="E87" s="18">
        <f t="shared" si="1"/>
        <v>88.6600380872418</v>
      </c>
    </row>
    <row r="88" spans="1:5" ht="15">
      <c r="A88" s="33" t="s">
        <v>40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14780.894</v>
      </c>
      <c r="E88" s="18">
        <f t="shared" si="1"/>
        <v>8.814124272398693</v>
      </c>
    </row>
    <row r="89" spans="1:5" ht="15">
      <c r="A89" s="33" t="s">
        <v>55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1"/>
        <v>0</v>
      </c>
    </row>
    <row r="90" spans="1:5" ht="28.5">
      <c r="A90" s="33" t="s">
        <v>56</v>
      </c>
      <c r="B90" s="17">
        <f>SUM(B73)</f>
        <v>2589.8</v>
      </c>
      <c r="C90" s="17">
        <f>SUM(C73)</f>
        <v>789.8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2017-03-29T12:41:32Z</cp:lastPrinted>
  <dcterms:created xsi:type="dcterms:W3CDTF">2015-04-07T07:35:57Z</dcterms:created>
  <dcterms:modified xsi:type="dcterms:W3CDTF">2017-03-29T12:46:43Z</dcterms:modified>
  <cp:category/>
  <cp:version/>
  <cp:contentType/>
  <cp:contentStatus/>
</cp:coreProperties>
</file>